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olors1.xml" ContentType="application/vnd.ms-office.chartcolorstyle+xml"/>
  <Override PartName="/xl/charts/colors10.xml" ContentType="application/vnd.ms-office.chartcolorstyle+xml"/>
  <Override PartName="/xl/charts/colors11.xml" ContentType="application/vnd.ms-office.chartcolorstyle+xml"/>
  <Override PartName="/xl/charts/colors12.xml" ContentType="application/vnd.ms-office.chartcolorstyle+xml"/>
  <Override PartName="/xl/charts/colors13.xml" ContentType="application/vnd.ms-office.chartcolorstyle+xml"/>
  <Override PartName="/xl/charts/colors14.xml" ContentType="application/vnd.ms-office.chartcolorstyle+xml"/>
  <Override PartName="/xl/charts/colors15.xml" ContentType="application/vnd.ms-office.chartcolorstyle+xml"/>
  <Override PartName="/xl/charts/colors16.xml" ContentType="application/vnd.ms-office.chartcolorstyle+xml"/>
  <Override PartName="/xl/charts/colors17.xml" ContentType="application/vnd.ms-office.chartcolorstyle+xml"/>
  <Override PartName="/xl/charts/colors18.xml" ContentType="application/vnd.ms-office.chartcolorstyle+xml"/>
  <Override PartName="/xl/charts/colors19.xml" ContentType="application/vnd.ms-office.chartcolorstyle+xml"/>
  <Override PartName="/xl/charts/colors2.xml" ContentType="application/vnd.ms-office.chartcolorstyle+xml"/>
  <Override PartName="/xl/charts/colors20.xml" ContentType="application/vnd.ms-office.chartcolorstyle+xml"/>
  <Override PartName="/xl/charts/colors21.xml" ContentType="application/vnd.ms-office.chartcolorstyle+xml"/>
  <Override PartName="/xl/charts/colors22.xml" ContentType="application/vnd.ms-office.chartcolorstyle+xml"/>
  <Override PartName="/xl/charts/colors23.xml" ContentType="application/vnd.ms-office.chartcolorstyle+xml"/>
  <Override PartName="/xl/charts/colors24.xml" ContentType="application/vnd.ms-office.chartcolorstyle+xml"/>
  <Override PartName="/xl/charts/colors25.xml" ContentType="application/vnd.ms-office.chartcolorstyle+xml"/>
  <Override PartName="/xl/charts/colors26.xml" ContentType="application/vnd.ms-office.chartcolorstyle+xml"/>
  <Override PartName="/xl/charts/colors27.xml" ContentType="application/vnd.ms-office.chartcolorstyle+xml"/>
  <Override PartName="/xl/charts/colors28.xml" ContentType="application/vnd.ms-office.chartcolorstyle+xml"/>
  <Override PartName="/xl/charts/colors29.xml" ContentType="application/vnd.ms-office.chartcolorstyle+xml"/>
  <Override PartName="/xl/charts/colors3.xml" ContentType="application/vnd.ms-office.chartcolorstyle+xml"/>
  <Override PartName="/xl/charts/colors30.xml" ContentType="application/vnd.ms-office.chartcolorstyle+xml"/>
  <Override PartName="/xl/charts/colors31.xml" ContentType="application/vnd.ms-office.chartcolorstyle+xml"/>
  <Override PartName="/xl/charts/colors32.xml" ContentType="application/vnd.ms-office.chartcolorstyle+xml"/>
  <Override PartName="/xl/charts/colors33.xml" ContentType="application/vnd.ms-office.chartcolorstyle+xml"/>
  <Override PartName="/xl/charts/colors34.xml" ContentType="application/vnd.ms-office.chartcolorstyle+xml"/>
  <Override PartName="/xl/charts/colors35.xml" ContentType="application/vnd.ms-office.chartcolorstyle+xml"/>
  <Override PartName="/xl/charts/colors36.xml" ContentType="application/vnd.ms-office.chartcolorstyle+xml"/>
  <Override PartName="/xl/charts/colors37.xml" ContentType="application/vnd.ms-office.chartcolorstyle+xml"/>
  <Override PartName="/xl/charts/colors38.xml" ContentType="application/vnd.ms-office.chartcolorstyle+xml"/>
  <Override PartName="/xl/charts/colors39.xml" ContentType="application/vnd.ms-office.chartcolorstyle+xml"/>
  <Override PartName="/xl/charts/colors4.xml" ContentType="application/vnd.ms-office.chartcolorstyle+xml"/>
  <Override PartName="/xl/charts/colors40.xml" ContentType="application/vnd.ms-office.chartcolorstyle+xml"/>
  <Override PartName="/xl/charts/colors41.xml" ContentType="application/vnd.ms-office.chartcolorstyle+xml"/>
  <Override PartName="/xl/charts/colors42.xml" ContentType="application/vnd.ms-office.chartcolorstyle+xml"/>
  <Override PartName="/xl/charts/colors43.xml" ContentType="application/vnd.ms-office.chartcolorstyle+xml"/>
  <Override PartName="/xl/charts/colors44.xml" ContentType="application/vnd.ms-office.chartcolorstyle+xml"/>
  <Override PartName="/xl/charts/colors45.xml" ContentType="application/vnd.ms-office.chartcolorstyle+xml"/>
  <Override PartName="/xl/charts/colors46.xml" ContentType="application/vnd.ms-office.chartcolorstyle+xml"/>
  <Override PartName="/xl/charts/colors5.xml" ContentType="application/vnd.ms-office.chartcolorstyle+xml"/>
  <Override PartName="/xl/charts/colors6.xml" ContentType="application/vnd.ms-office.chartcolorstyle+xml"/>
  <Override PartName="/xl/charts/colors7.xml" ContentType="application/vnd.ms-office.chartcolorstyle+xml"/>
  <Override PartName="/xl/charts/colors8.xml" ContentType="application/vnd.ms-office.chartcolorstyle+xml"/>
  <Override PartName="/xl/charts/colors9.xml" ContentType="application/vnd.ms-office.chartcolorstyle+xml"/>
  <Override PartName="/xl/charts/style1.xml" ContentType="application/vnd.ms-office.chartstyle+xml"/>
  <Override PartName="/xl/charts/style10.xml" ContentType="application/vnd.ms-office.chartstyle+xml"/>
  <Override PartName="/xl/charts/style11.xml" ContentType="application/vnd.ms-office.chartstyle+xml"/>
  <Override PartName="/xl/charts/style12.xml" ContentType="application/vnd.ms-office.chartstyle+xml"/>
  <Override PartName="/xl/charts/style13.xml" ContentType="application/vnd.ms-office.chartstyle+xml"/>
  <Override PartName="/xl/charts/style14.xml" ContentType="application/vnd.ms-office.chartstyle+xml"/>
  <Override PartName="/xl/charts/style15.xml" ContentType="application/vnd.ms-office.chartstyle+xml"/>
  <Override PartName="/xl/charts/style16.xml" ContentType="application/vnd.ms-office.chartstyle+xml"/>
  <Override PartName="/xl/charts/style17.xml" ContentType="application/vnd.ms-office.chartstyle+xml"/>
  <Override PartName="/xl/charts/style18.xml" ContentType="application/vnd.ms-office.chartstyle+xml"/>
  <Override PartName="/xl/charts/style19.xml" ContentType="application/vnd.ms-office.chartstyle+xml"/>
  <Override PartName="/xl/charts/style2.xml" ContentType="application/vnd.ms-office.chartstyle+xml"/>
  <Override PartName="/xl/charts/style20.xml" ContentType="application/vnd.ms-office.chartstyle+xml"/>
  <Override PartName="/xl/charts/style21.xml" ContentType="application/vnd.ms-office.chartstyle+xml"/>
  <Override PartName="/xl/charts/style22.xml" ContentType="application/vnd.ms-office.chartstyle+xml"/>
  <Override PartName="/xl/charts/style23.xml" ContentType="application/vnd.ms-office.chartstyle+xml"/>
  <Override PartName="/xl/charts/style24.xml" ContentType="application/vnd.ms-office.chartstyle+xml"/>
  <Override PartName="/xl/charts/style25.xml" ContentType="application/vnd.ms-office.chartstyle+xml"/>
  <Override PartName="/xl/charts/style26.xml" ContentType="application/vnd.ms-office.chartstyle+xml"/>
  <Override PartName="/xl/charts/style27.xml" ContentType="application/vnd.ms-office.chartstyle+xml"/>
  <Override PartName="/xl/charts/style28.xml" ContentType="application/vnd.ms-office.chartstyle+xml"/>
  <Override PartName="/xl/charts/style29.xml" ContentType="application/vnd.ms-office.chartstyle+xml"/>
  <Override PartName="/xl/charts/style3.xml" ContentType="application/vnd.ms-office.chartstyle+xml"/>
  <Override PartName="/xl/charts/style30.xml" ContentType="application/vnd.ms-office.chartstyle+xml"/>
  <Override PartName="/xl/charts/style31.xml" ContentType="application/vnd.ms-office.chartstyle+xml"/>
  <Override PartName="/xl/charts/style32.xml" ContentType="application/vnd.ms-office.chartstyle+xml"/>
  <Override PartName="/xl/charts/style33.xml" ContentType="application/vnd.ms-office.chartstyle+xml"/>
  <Override PartName="/xl/charts/style34.xml" ContentType="application/vnd.ms-office.chartstyle+xml"/>
  <Override PartName="/xl/charts/style35.xml" ContentType="application/vnd.ms-office.chartstyle+xml"/>
  <Override PartName="/xl/charts/style36.xml" ContentType="application/vnd.ms-office.chartstyle+xml"/>
  <Override PartName="/xl/charts/style37.xml" ContentType="application/vnd.ms-office.chartstyle+xml"/>
  <Override PartName="/xl/charts/style38.xml" ContentType="application/vnd.ms-office.chartstyle+xml"/>
  <Override PartName="/xl/charts/style39.xml" ContentType="application/vnd.ms-office.chartstyle+xml"/>
  <Override PartName="/xl/charts/style4.xml" ContentType="application/vnd.ms-office.chartstyle+xml"/>
  <Override PartName="/xl/charts/style40.xml" ContentType="application/vnd.ms-office.chartstyle+xml"/>
  <Override PartName="/xl/charts/style41.xml" ContentType="application/vnd.ms-office.chartstyle+xml"/>
  <Override PartName="/xl/charts/style42.xml" ContentType="application/vnd.ms-office.chartstyle+xml"/>
  <Override PartName="/xl/charts/style43.xml" ContentType="application/vnd.ms-office.chartstyle+xml"/>
  <Override PartName="/xl/charts/style44.xml" ContentType="application/vnd.ms-office.chartstyle+xml"/>
  <Override PartName="/xl/charts/style45.xml" ContentType="application/vnd.ms-office.chartstyle+xml"/>
  <Override PartName="/xl/charts/style46.xml" ContentType="application/vnd.ms-office.chartstyle+xml"/>
  <Override PartName="/xl/charts/style5.xml" ContentType="application/vnd.ms-office.chartstyle+xml"/>
  <Override PartName="/xl/charts/style6.xml" ContentType="application/vnd.ms-office.chartstyle+xml"/>
  <Override PartName="/xl/charts/style7.xml" ContentType="application/vnd.ms-office.chartstyle+xml"/>
  <Override PartName="/xl/charts/style8.xml" ContentType="application/vnd.ms-office.chartstyle+xml"/>
  <Override PartName="/xl/charts/style9.xml" ContentType="application/vnd.ms-office.chartsty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1985" tabRatio="833"/>
  </bookViews>
  <sheets>
    <sheet name="Home Page" sheetId="81" r:id="rId1"/>
    <sheet name=" Welcome " sheetId="11" r:id="rId2"/>
    <sheet name="Data Request" sheetId="82" r:id="rId3"/>
    <sheet name="Charts Checking Data Request" sheetId="91" state="hidden" r:id="rId4"/>
    <sheet name="TableAssumptions" sheetId="92" r:id="rId5"/>
    <sheet name="Charts" sheetId="22" r:id="rId6"/>
    <sheet name="Tables" sheetId="90" r:id="rId7"/>
    <sheet name="DataInput" sheetId="3" state="hidden" r:id="rId8"/>
    <sheet name="SPIA" sheetId="18" state="hidden" r:id="rId9"/>
    <sheet name="Baseline" sheetId="58" r:id="rId10"/>
    <sheet name="ShockRevenue" sheetId="83" r:id="rId11"/>
    <sheet name="ShockExpenditure" sheetId="84" r:id="rId12"/>
    <sheet name="ShockExchangeRate" sheetId="87" r:id="rId13"/>
    <sheet name="ShockInterestRate" sheetId="88" r:id="rId14"/>
    <sheet name="Historical" sheetId="89" r:id="rId15"/>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______________RED3">"Check Box 8"</definedName>
    <definedName name="_______________RED3">"Check Box 8"</definedName>
    <definedName name="______________RED3">"Check Box 8"</definedName>
    <definedName name="_____________RED3">"Check Box 8"</definedName>
    <definedName name="____________RED3">"Check Box 8"</definedName>
    <definedName name="___________RED3">"Check Box 8"</definedName>
    <definedName name="__________RED3">"Check Box 8"</definedName>
    <definedName name="_________RED3">"Check Box 8"</definedName>
    <definedName name="________RED3">"Check Box 8"</definedName>
    <definedName name="_______kl09" localSheetId="3" hidden="1">{#N/A,#N/A,FALSE,"M.01"}</definedName>
    <definedName name="_______kl09" hidden="1">{#N/A,#N/A,FALSE,"M.01"}</definedName>
    <definedName name="_______RED3">"Check Box 8"</definedName>
    <definedName name="______kl09" localSheetId="3" hidden="1">{#N/A,#N/A,FALSE,"M.01"}</definedName>
    <definedName name="______kl09" hidden="1">{#N/A,#N/A,FALSE,"M.01"}</definedName>
    <definedName name="______RED3">"Check Box 8"</definedName>
    <definedName name="_____kl09" localSheetId="3" hidden="1">{#N/A,#N/A,FALSE,"M.01"}</definedName>
    <definedName name="_____kl09" hidden="1">{#N/A,#N/A,FALSE,"M.01"}</definedName>
    <definedName name="_____RED3">"Check Box 8"</definedName>
    <definedName name="_____RIP2" localSheetId="3" hidden="1">{#N/A,#N/A,FALSE,"M.01"}</definedName>
    <definedName name="_____RIP2" hidden="1">{#N/A,#N/A,FALSE,"M.01"}</definedName>
    <definedName name="_____RIP3" localSheetId="3" hidden="1">{#N/A,#N/A,FALSE,"M.41"}</definedName>
    <definedName name="_____RIP3" hidden="1">{#N/A,#N/A,FALSE,"M.41"}</definedName>
    <definedName name="_____TH1" localSheetId="3" hidden="1">{#N/A,#N/A,FALSE,"M.34"}</definedName>
    <definedName name="_____TH1" hidden="1">{#N/A,#N/A,FALSE,"M.34"}</definedName>
    <definedName name="_____th2" localSheetId="3" hidden="1">{#N/A,#N/A,FALSE,"M.42"}</definedName>
    <definedName name="_____th2" hidden="1">{#N/A,#N/A,FALSE,"M.42"}</definedName>
    <definedName name="____kl09" localSheetId="3" hidden="1">{#N/A,#N/A,FALSE,"M.01"}</definedName>
    <definedName name="____kl09" hidden="1">{#N/A,#N/A,FALSE,"M.01"}</definedName>
    <definedName name="____RED3">"Check Box 8"</definedName>
    <definedName name="____RIP2" localSheetId="3" hidden="1">{#N/A,#N/A,FALSE,"M.01"}</definedName>
    <definedName name="____RIP2" hidden="1">{#N/A,#N/A,FALSE,"M.01"}</definedName>
    <definedName name="____RIP3" localSheetId="3" hidden="1">{#N/A,#N/A,FALSE,"M.41"}</definedName>
    <definedName name="____RIP3" hidden="1">{#N/A,#N/A,FALSE,"M.41"}</definedName>
    <definedName name="____TH1" localSheetId="3" hidden="1">{#N/A,#N/A,FALSE,"M.34"}</definedName>
    <definedName name="____TH1" hidden="1">{#N/A,#N/A,FALSE,"M.34"}</definedName>
    <definedName name="____th2" localSheetId="3" hidden="1">{#N/A,#N/A,FALSE,"M.42"}</definedName>
    <definedName name="____th2" hidden="1">{#N/A,#N/A,FALSE,"M.42"}</definedName>
    <definedName name="___kl09" localSheetId="3" hidden="1">{#N/A,#N/A,FALSE,"M.01"}</definedName>
    <definedName name="___kl09" hidden="1">{#N/A,#N/A,FALSE,"M.01"}</definedName>
    <definedName name="___lo2" localSheetId="3" hidden="1">{"Main Economic Indicators",#N/A,FALSE,"C"}</definedName>
    <definedName name="___lo2" hidden="1">{"Main Economic Indicators",#N/A,FALSE,"C"}</definedName>
    <definedName name="___loi3" localSheetId="3" hidden="1">{"Main Economic Indicators",#N/A,FALSE,"C"}</definedName>
    <definedName name="___loi3" hidden="1">{"Main Economic Indicators",#N/A,FALSE,"C"}</definedName>
    <definedName name="___nnn1" localSheetId="3" hidden="1">{"Main Economic Indicators",#N/A,FALSE,"C"}</definedName>
    <definedName name="___nnn1" hidden="1">{"Main Economic Indicators",#N/A,FALSE,"C"}</definedName>
    <definedName name="___nnn2" localSheetId="3" hidden="1">{"Main Economic Indicators",#N/A,FALSE,"C"}</definedName>
    <definedName name="___nnn2" hidden="1">{"Main Economic Indicators",#N/A,FALSE,"C"}</definedName>
    <definedName name="___nnn4" localSheetId="3" hidden="1">{"Main Economic Indicators",#N/A,FALSE,"C"}</definedName>
    <definedName name="___nnn4" hidden="1">{"Main Economic Indicators",#N/A,FALSE,"C"}</definedName>
    <definedName name="___red1" localSheetId="3" hidden="1">{"CBA",#N/A,FALSE,"TAB4";"MS",#N/A,FALSE,"TAB5";"BANKLOANS",#N/A,FALSE,"TAB21APP ";"INTEREST",#N/A,FALSE,"TAB22APP"}</definedName>
    <definedName name="___red1" hidden="1">{"CBA",#N/A,FALSE,"TAB4";"MS",#N/A,FALSE,"TAB5";"BANKLOANS",#N/A,FALSE,"TAB21APP ";"INTEREST",#N/A,FALSE,"TAB22APP"}</definedName>
    <definedName name="___RED3">"Check Box 8"</definedName>
    <definedName name="___RIP2" localSheetId="3" hidden="1">{#N/A,#N/A,FALSE,"M.01"}</definedName>
    <definedName name="___RIP2" hidden="1">{#N/A,#N/A,FALSE,"M.01"}</definedName>
    <definedName name="___RIP3" localSheetId="3" hidden="1">{#N/A,#N/A,FALSE,"M.41"}</definedName>
    <definedName name="___RIP3" hidden="1">{#N/A,#N/A,FALSE,"M.41"}</definedName>
    <definedName name="___TH1" localSheetId="3" hidden="1">{#N/A,#N/A,FALSE,"M.34"}</definedName>
    <definedName name="___TH1" hidden="1">{#N/A,#N/A,FALSE,"M.34"}</definedName>
    <definedName name="___th2" localSheetId="3" hidden="1">{#N/A,#N/A,FALSE,"M.42"}</definedName>
    <definedName name="___th2" hidden="1">{#N/A,#N/A,FALSE,"M.42"}</definedName>
    <definedName name="___wrn2" localSheetId="3" hidden="1">{"tb15english",#N/A,FALSE,"REDTab15";"tb16english",#N/A,FALSE,"REDTab16";"tb17english",#N/A,FALSE,"REDTab17";"tb18english",#N/A,FALSE,"RED Tab18";"tb19english",#N/A,FALSE,"REDTab23"}</definedName>
    <definedName name="___wrn2" hidden="1">{"tb15english",#N/A,FALSE,"REDTab15";"tb16english",#N/A,FALSE,"REDTab16";"tb17english",#N/A,FALSE,"REDTab17";"tb18english",#N/A,FALSE,"RED Tab18";"tb19english",#N/A,FALSE,"REDTab23"}</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__123Graph_AChart_1A" hidden="1">[1]CPIINDEX!$O$263:$O$310</definedName>
    <definedName name="__123Graph_A" localSheetId="3" hidden="1">[2]TOC!#REF!</definedName>
    <definedName name="__123Graph_A" localSheetId="4" hidden="1">[2]TOC!#REF!</definedName>
    <definedName name="__123Graph_A" hidden="1">[2]TOC!#REF!</definedName>
    <definedName name="__123Graph_AChart1" localSheetId="3" hidden="1">'[3]2'!#REF!</definedName>
    <definedName name="__123Graph_AChart1" localSheetId="4" hidden="1">'[3]2'!#REF!</definedName>
    <definedName name="__123Graph_AChart1" hidden="1">'[3]2'!#REF!</definedName>
    <definedName name="__123Graph_AChart2" localSheetId="3" hidden="1">'[3]2'!#REF!</definedName>
    <definedName name="__123Graph_AChart2" localSheetId="4" hidden="1">'[3]2'!#REF!</definedName>
    <definedName name="__123Graph_AChart2" hidden="1">'[3]2'!#REF!</definedName>
    <definedName name="__123Graph_AChart3" localSheetId="3" hidden="1">'[3]2'!#REF!</definedName>
    <definedName name="__123Graph_AChart3" localSheetId="4" hidden="1">'[3]2'!#REF!</definedName>
    <definedName name="__123Graph_AChart3" hidden="1">'[3]2'!#REF!</definedName>
    <definedName name="__123Graph_ACurrent" localSheetId="3" hidden="1">'[4]Nat Acc'!#REF!</definedName>
    <definedName name="__123Graph_ACurrent" localSheetId="4" hidden="1">'[4]Nat Acc'!#REF!</definedName>
    <definedName name="__123Graph_ACurrent" hidden="1">'[4]Nat Acc'!#REF!</definedName>
    <definedName name="__123Graph_ACURRISS" localSheetId="3" hidden="1">'[5]CBH old'!#REF!</definedName>
    <definedName name="__123Graph_ACURRISS" localSheetId="4" hidden="1">'[5]CBH old'!#REF!</definedName>
    <definedName name="__123Graph_ACURRISS" hidden="1">'[5]CBH old'!#REF!</definedName>
    <definedName name="__123Graph_AERDOLLAR" localSheetId="3" hidden="1">'[6]ex rate'!$F$30:$AM$30</definedName>
    <definedName name="__123Graph_AERDOLLAR" hidden="1">'[6]ex rate'!$F$30:$AM$30</definedName>
    <definedName name="__123Graph_AERRUBLE" localSheetId="3" hidden="1">'[6]ex rate'!$F$31:$AM$31</definedName>
    <definedName name="__123Graph_AERRUBLE" hidden="1">'[6]ex rate'!$F$31:$AM$31</definedName>
    <definedName name="__123Graph_AEXCH" localSheetId="3" hidden="1">'[5]CBH old'!#REF!</definedName>
    <definedName name="__123Graph_AEXCH" localSheetId="4" hidden="1">'[5]CBH old'!#REF!</definedName>
    <definedName name="__123Graph_AEXCH" hidden="1">'[5]CBH old'!#REF!</definedName>
    <definedName name="__123Graph_AMONEY" localSheetId="3" hidden="1">'[7]MonSurv-BC'!#REF!</definedName>
    <definedName name="__123Graph_AMONEY" localSheetId="4" hidden="1">'[7]MonSurv-BC'!#REF!</definedName>
    <definedName name="__123Graph_AMONEY" hidden="1">'[7]MonSurv-BC'!#REF!</definedName>
    <definedName name="__123Graph_ANEWGDP" localSheetId="3" hidden="1">'[4]Nat Acc'!#REF!</definedName>
    <definedName name="__123Graph_ANEWGDP" localSheetId="4" hidden="1">'[4]Nat Acc'!#REF!</definedName>
    <definedName name="__123Graph_ANEWGDP" hidden="1">'[4]Nat Acc'!#REF!</definedName>
    <definedName name="__123Graph_ANEWRGDP" localSheetId="3" hidden="1">'[4]Nat Acc'!#REF!</definedName>
    <definedName name="__123Graph_ANEWRGDP" localSheetId="4" hidden="1">'[4]Nat Acc'!#REF!</definedName>
    <definedName name="__123Graph_ANEWRGDP" hidden="1">'[4]Nat Acc'!#REF!</definedName>
    <definedName name="__123Graph_AREALRATE" localSheetId="3" hidden="1">'[6]ex rate'!$F$36:$AU$36</definedName>
    <definedName name="__123Graph_AREALRATE" hidden="1">'[6]ex rate'!$F$36:$AU$36</definedName>
    <definedName name="__123Graph_AREER" localSheetId="3" hidden="1">[8]REER!$I$53:$AM$53</definedName>
    <definedName name="__123Graph_AREER" hidden="1">[8]REER!$I$53:$AM$53</definedName>
    <definedName name="__123Graph_ARUBRATE" localSheetId="3" hidden="1">'[6]ex rate'!$K$37:$AN$37</definedName>
    <definedName name="__123Graph_ARUBRATE" hidden="1">'[6]ex rate'!$K$37:$AN$37</definedName>
    <definedName name="__123Graph_ASEASON_CASH" localSheetId="3" hidden="1">'[7]MonSurv-BC'!#REF!</definedName>
    <definedName name="__123Graph_ASEASON_CASH" localSheetId="4" hidden="1">'[7]MonSurv-BC'!#REF!</definedName>
    <definedName name="__123Graph_ASEASON_CASH" hidden="1">'[7]MonSurv-BC'!#REF!</definedName>
    <definedName name="__123Graph_ASEASON_MONEY" localSheetId="3" hidden="1">'[9]MonSurv-BC'!#REF!</definedName>
    <definedName name="__123Graph_ASEASON_MONEY" localSheetId="4" hidden="1">'[9]MonSurv-BC'!#REF!</definedName>
    <definedName name="__123Graph_ASEASON_MONEY" hidden="1">'[9]MonSurv-BC'!#REF!</definedName>
    <definedName name="__123Graph_ASEASON_SIGHT" localSheetId="3" hidden="1">'[7]MonSurv-BC'!#REF!</definedName>
    <definedName name="__123Graph_ASEASON_SIGHT" localSheetId="4" hidden="1">'[7]MonSurv-BC'!#REF!</definedName>
    <definedName name="__123Graph_ASEASON_SIGHT" hidden="1">'[7]MonSurv-BC'!#REF!</definedName>
    <definedName name="__123Graph_ASEASON_TIME" localSheetId="3" hidden="1">'[7]MonSurv-BC'!#REF!</definedName>
    <definedName name="__123Graph_ASEASON_TIME" localSheetId="4" hidden="1">'[7]MonSurv-BC'!#REF!</definedName>
    <definedName name="__123Graph_ASEASON_TIME" hidden="1">'[7]MonSurv-BC'!#REF!</definedName>
    <definedName name="__123Graph_AUSRATE" localSheetId="3" hidden="1">'[6]ex rate'!$K$36:$AN$36</definedName>
    <definedName name="__123Graph_AUSRATE" hidden="1">'[6]ex rate'!$K$36:$AN$36</definedName>
    <definedName name="__123Graph_B" localSheetId="3" hidden="1">[2]TOC!#REF!</definedName>
    <definedName name="__123Graph_B" localSheetId="4" hidden="1">[2]TOC!#REF!</definedName>
    <definedName name="__123Graph_B" hidden="1">[2]TOC!#REF!</definedName>
    <definedName name="__123Graph_BChart1" localSheetId="3" hidden="1">'[3]2'!#REF!</definedName>
    <definedName name="__123Graph_BChart1" localSheetId="4" hidden="1">'[3]2'!#REF!</definedName>
    <definedName name="__123Graph_BChart1" hidden="1">'[3]2'!#REF!</definedName>
    <definedName name="__123Graph_BChart2" localSheetId="3" hidden="1">'[3]2'!#REF!</definedName>
    <definedName name="__123Graph_BChart2" localSheetId="4" hidden="1">'[3]2'!#REF!</definedName>
    <definedName name="__123Graph_BChart2" hidden="1">'[3]2'!#REF!</definedName>
    <definedName name="__123Graph_BChart3" localSheetId="3" hidden="1">'[3]2'!#REF!</definedName>
    <definedName name="__123Graph_BChart3" localSheetId="4" hidden="1">'[3]2'!#REF!</definedName>
    <definedName name="__123Graph_BChart3" hidden="1">'[3]2'!#REF!</definedName>
    <definedName name="__123Graph_BCurrent" hidden="1">[1]CPIINDEX!$S$263:$S$310</definedName>
    <definedName name="__123Graph_BERDOLLAR" localSheetId="3" hidden="1">'[6]ex rate'!$F$36:$AM$36</definedName>
    <definedName name="__123Graph_BERDOLLAR" hidden="1">'[6]ex rate'!$F$36:$AM$36</definedName>
    <definedName name="__123Graph_BERRUBLE" localSheetId="3" hidden="1">'[6]ex rate'!$F$37:$AM$37</definedName>
    <definedName name="__123Graph_BERRUBLE" hidden="1">'[6]ex rate'!$F$37:$AM$37</definedName>
    <definedName name="__123Graph_BEXCH" localSheetId="3" hidden="1">'[5]CBH old'!#REF!</definedName>
    <definedName name="__123Graph_BEXCH" localSheetId="4" hidden="1">'[5]CBH old'!#REF!</definedName>
    <definedName name="__123Graph_BEXCH" hidden="1">'[5]CBH old'!#REF!</definedName>
    <definedName name="__123Graph_BMONEY" localSheetId="3" hidden="1">'[7]MonSurv-BC'!#REF!</definedName>
    <definedName name="__123Graph_BMONEY" localSheetId="4" hidden="1">'[7]MonSurv-BC'!#REF!</definedName>
    <definedName name="__123Graph_BMONEY" hidden="1">'[7]MonSurv-BC'!#REF!</definedName>
    <definedName name="__123Graph_BREALRATE" localSheetId="3" hidden="1">'[6]ex rate'!$F$37:$AU$37</definedName>
    <definedName name="__123Graph_BREALRATE" hidden="1">'[6]ex rate'!$F$37:$AU$37</definedName>
    <definedName name="__123Graph_BREER" localSheetId="3" hidden="1">[8]REER!$I$54:$AM$54</definedName>
    <definedName name="__123Graph_BREER" hidden="1">[8]REER!$I$54:$AM$54</definedName>
    <definedName name="__123Graph_BRUBRATE" localSheetId="3" hidden="1">'[6]ex rate'!$K$31:$AN$31</definedName>
    <definedName name="__123Graph_BRUBRATE" hidden="1">'[6]ex rate'!$K$31:$AN$31</definedName>
    <definedName name="__123Graph_BSEASON_CASH" localSheetId="3" hidden="1">'[7]MonSurv-BC'!#REF!</definedName>
    <definedName name="__123Graph_BSEASON_CASH" localSheetId="4" hidden="1">'[7]MonSurv-BC'!#REF!</definedName>
    <definedName name="__123Graph_BSEASON_CASH" hidden="1">'[7]MonSurv-BC'!#REF!</definedName>
    <definedName name="__123Graph_BSEASON_MONEY" localSheetId="3" hidden="1">'[9]MonSurv-BC'!#REF!</definedName>
    <definedName name="__123Graph_BSEASON_MONEY" localSheetId="4" hidden="1">'[9]MonSurv-BC'!#REF!</definedName>
    <definedName name="__123Graph_BSEASON_MONEY" hidden="1">'[9]MonSurv-BC'!#REF!</definedName>
    <definedName name="__123Graph_BSEASON_TIME" localSheetId="3" hidden="1">'[7]MonSurv-BC'!#REF!</definedName>
    <definedName name="__123Graph_BSEASON_TIME" localSheetId="4" hidden="1">'[7]MonSurv-BC'!#REF!</definedName>
    <definedName name="__123Graph_BSEASON_TIME" hidden="1">'[7]MonSurv-BC'!#REF!</definedName>
    <definedName name="__123Graph_BUSRATE" localSheetId="3" hidden="1">'[6]ex rate'!$K$30:$AN$30</definedName>
    <definedName name="__123Graph_BUSRATE" hidden="1">'[6]ex rate'!$K$30:$AN$30</definedName>
    <definedName name="__123Graph_C" localSheetId="3" hidden="1">[2]TOC!#REF!</definedName>
    <definedName name="__123Graph_C" localSheetId="4" hidden="1">[2]TOC!#REF!</definedName>
    <definedName name="__123Graph_C" hidden="1">[2]TOC!#REF!</definedName>
    <definedName name="__123Graph_CChart1" localSheetId="3" hidden="1">'[3]2'!#REF!</definedName>
    <definedName name="__123Graph_CChart1" localSheetId="4" hidden="1">'[3]2'!#REF!</definedName>
    <definedName name="__123Graph_CChart1" hidden="1">'[3]2'!#REF!</definedName>
    <definedName name="__123Graph_CChart2" localSheetId="3" hidden="1">'[3]2'!#REF!</definedName>
    <definedName name="__123Graph_CChart2" localSheetId="4" hidden="1">'[3]2'!#REF!</definedName>
    <definedName name="__123Graph_CChart2" hidden="1">'[3]2'!#REF!</definedName>
    <definedName name="__123Graph_CChart3" localSheetId="3" hidden="1">'[3]2'!#REF!</definedName>
    <definedName name="__123Graph_CChart3" localSheetId="4" hidden="1">'[3]2'!#REF!</definedName>
    <definedName name="__123Graph_CChart3" hidden="1">'[3]2'!#REF!</definedName>
    <definedName name="__123Graph_CCurrent" localSheetId="3" hidden="1">'[3]2'!#REF!</definedName>
    <definedName name="__123Graph_CCurrent" localSheetId="4" hidden="1">'[3]2'!#REF!</definedName>
    <definedName name="__123Graph_CCurrent" hidden="1">'[3]2'!#REF!</definedName>
    <definedName name="__123Graph_CMONEY" localSheetId="3" hidden="1">'[7]MonSurv-BC'!#REF!</definedName>
    <definedName name="__123Graph_CMONEY" localSheetId="4" hidden="1">'[7]MonSurv-BC'!#REF!</definedName>
    <definedName name="__123Graph_CMONEY" hidden="1">'[7]MonSurv-BC'!#REF!</definedName>
    <definedName name="__123Graph_CREER" localSheetId="3" hidden="1">[8]REER!$I$55:$AM$55</definedName>
    <definedName name="__123Graph_CREER" hidden="1">[8]REER!$I$55:$AM$55</definedName>
    <definedName name="__123Graph_CSEASON_CASH" localSheetId="3" hidden="1">'[7]MonSurv-BC'!#REF!</definedName>
    <definedName name="__123Graph_CSEASON_CASH" localSheetId="4" hidden="1">'[7]MonSurv-BC'!#REF!</definedName>
    <definedName name="__123Graph_CSEASON_CASH" hidden="1">'[7]MonSurv-BC'!#REF!</definedName>
    <definedName name="__123Graph_CSEASON_MONEY" localSheetId="3" hidden="1">'[9]MonSurv-BC'!#REF!</definedName>
    <definedName name="__123Graph_CSEASON_MONEY" localSheetId="4" hidden="1">'[9]MonSurv-BC'!#REF!</definedName>
    <definedName name="__123Graph_CSEASON_MONEY" hidden="1">'[9]MonSurv-BC'!#REF!</definedName>
    <definedName name="__123Graph_CSEASON_SIGHT" localSheetId="3" hidden="1">'[7]MonSurv-BC'!#REF!</definedName>
    <definedName name="__123Graph_CSEASON_SIGHT" localSheetId="4" hidden="1">'[7]MonSurv-BC'!#REF!</definedName>
    <definedName name="__123Graph_CSEASON_SIGHT" hidden="1">'[7]MonSurv-BC'!#REF!</definedName>
    <definedName name="__123Graph_CSEASON_TIME" localSheetId="3" hidden="1">'[7]MonSurv-BC'!#REF!</definedName>
    <definedName name="__123Graph_CSEASON_TIME" localSheetId="4" hidden="1">'[7]MonSurv-BC'!#REF!</definedName>
    <definedName name="__123Graph_CSEASON_TIME" hidden="1">'[7]MonSurv-BC'!#REF!</definedName>
    <definedName name="__123Graph_D" localSheetId="3" hidden="1">[2]TOC!#REF!</definedName>
    <definedName name="__123Graph_D" localSheetId="4" hidden="1">[2]TOC!#REF!</definedName>
    <definedName name="__123Graph_D" hidden="1">[2]TOC!#REF!</definedName>
    <definedName name="__123Graph_DChart1" localSheetId="3" hidden="1">'[3]2'!#REF!</definedName>
    <definedName name="__123Graph_DChart1" localSheetId="4" hidden="1">'[3]2'!#REF!</definedName>
    <definedName name="__123Graph_DChart1" hidden="1">'[3]2'!#REF!</definedName>
    <definedName name="__123Graph_DChart2" localSheetId="3" hidden="1">'[3]2'!#REF!</definedName>
    <definedName name="__123Graph_DChart2" localSheetId="4" hidden="1">'[3]2'!#REF!</definedName>
    <definedName name="__123Graph_DChart2" hidden="1">'[3]2'!#REF!</definedName>
    <definedName name="__123Graph_DChart3" localSheetId="3" hidden="1">'[3]2'!#REF!</definedName>
    <definedName name="__123Graph_DChart3" localSheetId="4" hidden="1">'[3]2'!#REF!</definedName>
    <definedName name="__123Graph_DChart3" hidden="1">'[3]2'!#REF!</definedName>
    <definedName name="__123Graph_DCurrent" localSheetId="3" hidden="1">'[3]2'!#REF!</definedName>
    <definedName name="__123Graph_DCurrent" localSheetId="4" hidden="1">'[3]2'!#REF!</definedName>
    <definedName name="__123Graph_DCurrent" hidden="1">'[3]2'!#REF!</definedName>
    <definedName name="__123Graph_DEXCH" localSheetId="3" hidden="1">'[5]CBH old'!#REF!</definedName>
    <definedName name="__123Graph_DEXCH" localSheetId="4" hidden="1">'[5]CBH old'!#REF!</definedName>
    <definedName name="__123Graph_DEXCH" hidden="1">'[5]CBH old'!#REF!</definedName>
    <definedName name="__123Graph_DSEASON_MONEY" localSheetId="3" hidden="1">'[7]MonSurv-BC'!#REF!</definedName>
    <definedName name="__123Graph_DSEASON_MONEY" localSheetId="4" hidden="1">'[7]MonSurv-BC'!#REF!</definedName>
    <definedName name="__123Graph_DSEASON_MONEY" hidden="1">'[7]MonSurv-BC'!#REF!</definedName>
    <definedName name="__123Graph_DSEASON_SIGHT" localSheetId="3" hidden="1">'[7]MonSurv-BC'!#REF!</definedName>
    <definedName name="__123Graph_DSEASON_SIGHT" localSheetId="4" hidden="1">'[7]MonSurv-BC'!#REF!</definedName>
    <definedName name="__123Graph_DSEASON_SIGHT" hidden="1">'[7]MonSurv-BC'!#REF!</definedName>
    <definedName name="__123Graph_DSEASON_TIME" localSheetId="3" hidden="1">'[7]MonSurv-BC'!#REF!</definedName>
    <definedName name="__123Graph_DSEASON_TIME" localSheetId="4" hidden="1">'[7]MonSurv-BC'!#REF!</definedName>
    <definedName name="__123Graph_DSEASON_TIME" hidden="1">'[7]MonSurv-BC'!#REF!</definedName>
    <definedName name="__123Graph_E" localSheetId="3" hidden="1">[2]TOC!#REF!</definedName>
    <definedName name="__123Graph_E" localSheetId="4" hidden="1">[2]TOC!#REF!</definedName>
    <definedName name="__123Graph_E" hidden="1">[2]TOC!#REF!</definedName>
    <definedName name="__123Graph_EChart1" localSheetId="3" hidden="1">'[3]2'!#REF!</definedName>
    <definedName name="__123Graph_EChart1" localSheetId="4" hidden="1">'[3]2'!#REF!</definedName>
    <definedName name="__123Graph_EChart1" hidden="1">'[3]2'!#REF!</definedName>
    <definedName name="__123Graph_EChart2" localSheetId="3" hidden="1">'[3]2'!#REF!</definedName>
    <definedName name="__123Graph_EChart2" localSheetId="4" hidden="1">'[3]2'!#REF!</definedName>
    <definedName name="__123Graph_EChart2" hidden="1">'[3]2'!#REF!</definedName>
    <definedName name="__123Graph_EChart3" localSheetId="3" hidden="1">'[3]2'!#REF!</definedName>
    <definedName name="__123Graph_EChart3" localSheetId="4" hidden="1">'[3]2'!#REF!</definedName>
    <definedName name="__123Graph_EChart3" hidden="1">'[3]2'!#REF!</definedName>
    <definedName name="__123Graph_ECurrent" localSheetId="3" hidden="1">'[3]2'!#REF!</definedName>
    <definedName name="__123Graph_ECurrent" localSheetId="4" hidden="1">'[3]2'!#REF!</definedName>
    <definedName name="__123Graph_ECurrent" hidden="1">'[3]2'!#REF!</definedName>
    <definedName name="__123Graph_EEXCH" localSheetId="3" hidden="1">'[5]CBH old'!#REF!</definedName>
    <definedName name="__123Graph_EEXCH" localSheetId="4" hidden="1">'[5]CBH old'!#REF!</definedName>
    <definedName name="__123Graph_EEXCH" hidden="1">'[5]CBH old'!#REF!</definedName>
    <definedName name="__123Graph_ESEASON_CASH" localSheetId="3" hidden="1">'[7]MonSurv-BC'!#REF!</definedName>
    <definedName name="__123Graph_ESEASON_CASH" localSheetId="4" hidden="1">'[7]MonSurv-BC'!#REF!</definedName>
    <definedName name="__123Graph_ESEASON_CASH" hidden="1">'[7]MonSurv-BC'!#REF!</definedName>
    <definedName name="__123Graph_ESEASON_MONEY" localSheetId="3" hidden="1">'[7]MonSurv-BC'!#REF!</definedName>
    <definedName name="__123Graph_ESEASON_MONEY" localSheetId="4" hidden="1">'[7]MonSurv-BC'!#REF!</definedName>
    <definedName name="__123Graph_ESEASON_MONEY" hidden="1">'[7]MonSurv-BC'!#REF!</definedName>
    <definedName name="__123Graph_ESEASON_TIME" localSheetId="3" hidden="1">'[7]MonSurv-BC'!#REF!</definedName>
    <definedName name="__123Graph_ESEASON_TIME" localSheetId="4" hidden="1">'[7]MonSurv-BC'!#REF!</definedName>
    <definedName name="__123Graph_ESEASON_TIME" hidden="1">'[7]MonSurv-BC'!#REF!</definedName>
    <definedName name="__123Graph_F" localSheetId="3" hidden="1">[2]TOC!#REF!</definedName>
    <definedName name="__123Graph_F" localSheetId="4" hidden="1">[2]TOC!#REF!</definedName>
    <definedName name="__123Graph_F" hidden="1">[2]TOC!#REF!</definedName>
    <definedName name="__123Graph_FChart1" localSheetId="3" hidden="1">'[3]2'!#REF!</definedName>
    <definedName name="__123Graph_FChart1" localSheetId="4" hidden="1">'[3]2'!#REF!</definedName>
    <definedName name="__123Graph_FChart1" hidden="1">'[3]2'!#REF!</definedName>
    <definedName name="__123Graph_FChart2" localSheetId="3" hidden="1">'[3]2'!#REF!</definedName>
    <definedName name="__123Graph_FChart2" localSheetId="4" hidden="1">'[3]2'!#REF!</definedName>
    <definedName name="__123Graph_FChart2" hidden="1">'[3]2'!#REF!</definedName>
    <definedName name="__123Graph_FChart3" localSheetId="3" hidden="1">'[3]2'!#REF!</definedName>
    <definedName name="__123Graph_FChart3" localSheetId="4" hidden="1">'[3]2'!#REF!</definedName>
    <definedName name="__123Graph_FChart3" hidden="1">'[3]2'!#REF!</definedName>
    <definedName name="__123Graph_FCurrent" localSheetId="3" hidden="1">'[3]2'!#REF!</definedName>
    <definedName name="__123Graph_FCurrent" localSheetId="4" hidden="1">'[3]2'!#REF!</definedName>
    <definedName name="__123Graph_FCurrent" hidden="1">'[3]2'!#REF!</definedName>
    <definedName name="__123Graph_X" localSheetId="3" hidden="1">[2]TOC!#REF!</definedName>
    <definedName name="__123Graph_X" localSheetId="4" hidden="1">[2]TOC!#REF!</definedName>
    <definedName name="__123Graph_X" hidden="1">[2]TOC!#REF!</definedName>
    <definedName name="__123Graph_XCREDIT" localSheetId="3" hidden="1">'[9]MonSurv-BC'!#REF!</definedName>
    <definedName name="__123Graph_XCREDIT" localSheetId="4" hidden="1">'[9]MonSurv-BC'!#REF!</definedName>
    <definedName name="__123Graph_XCREDIT" hidden="1">'[9]MonSurv-BC'!#REF!</definedName>
    <definedName name="__123Graph_XCurrent" hidden="1">[1]CPIINDEX!$B$263:$B$310</definedName>
    <definedName name="__123Graph_XERDOLLAR" localSheetId="3" hidden="1">'[6]ex rate'!$F$15:$AM$15</definedName>
    <definedName name="__123Graph_XERDOLLAR" hidden="1">'[6]ex rate'!$F$15:$AM$15</definedName>
    <definedName name="__123Graph_XERRUBLE" localSheetId="3" hidden="1">'[6]ex rate'!$F$15:$AM$15</definedName>
    <definedName name="__123Graph_XERRUBLE" hidden="1">'[6]ex rate'!$F$15:$AM$15</definedName>
    <definedName name="__123Graph_XNEWGDP" localSheetId="3" hidden="1">'[4]Nat Acc'!#REF!</definedName>
    <definedName name="__123Graph_XNEWGDP" localSheetId="4" hidden="1">'[4]Nat Acc'!#REF!</definedName>
    <definedName name="__123Graph_XNEWGDP" hidden="1">'[4]Nat Acc'!#REF!</definedName>
    <definedName name="__123Graph_XNEWRGDP" localSheetId="3" hidden="1">'[4]Nat Acc'!#REF!</definedName>
    <definedName name="__123Graph_XNEWRGDP" localSheetId="4" hidden="1">'[4]Nat Acc'!#REF!</definedName>
    <definedName name="__123Graph_XNEWRGDP" hidden="1">'[4]Nat Acc'!#REF!</definedName>
    <definedName name="__123Graph_XRUBRATE" localSheetId="3" hidden="1">'[6]ex rate'!$K$15:$AN$15</definedName>
    <definedName name="__123Graph_XRUBRATE" hidden="1">'[6]ex rate'!$K$15:$AN$15</definedName>
    <definedName name="__123Graph_XUSRATE" localSheetId="3" hidden="1">'[6]ex rate'!$K$15:$AN$15</definedName>
    <definedName name="__123Graph_XUSRATE" hidden="1">'[6]ex rate'!$K$15:$AN$15</definedName>
    <definedName name="__2__123Graph_AChart_2A" hidden="1">[1]CPIINDEX!$K$203:$K$304</definedName>
    <definedName name="__3__123Graph_AChart_3A" hidden="1">[1]CPIINDEX!$O$203:$O$304</definedName>
    <definedName name="__4__123Graph_AChart_4A" hidden="1">[1]CPIINDEX!$O$239:$O$298</definedName>
    <definedName name="__5__123Graph_BChart_1A" hidden="1">[1]CPIINDEX!$S$263:$S$310</definedName>
    <definedName name="__FDS_HYPERLINK_TOGGLE_STATE__" hidden="1">"ON"</definedName>
    <definedName name="__kl09" localSheetId="3" hidden="1">{#N/A,#N/A,FALSE,"M.01"}</definedName>
    <definedName name="__kl09" hidden="1">{#N/A,#N/A,FALSE,"M.01"}</definedName>
    <definedName name="__RED3">"Check Box 8"</definedName>
    <definedName name="__RIP2" localSheetId="3" hidden="1">{#N/A,#N/A,FALSE,"M.01"}</definedName>
    <definedName name="__RIP2" hidden="1">{#N/A,#N/A,FALSE,"M.01"}</definedName>
    <definedName name="__RIP3" localSheetId="3" hidden="1">{#N/A,#N/A,FALSE,"M.41"}</definedName>
    <definedName name="__RIP3" hidden="1">{#N/A,#N/A,FALSE,"M.41"}</definedName>
    <definedName name="__TH1" localSheetId="3" hidden="1">{#N/A,#N/A,FALSE,"M.34"}</definedName>
    <definedName name="__TH1" hidden="1">{#N/A,#N/A,FALSE,"M.34"}</definedName>
    <definedName name="__th2" localSheetId="3" hidden="1">{#N/A,#N/A,FALSE,"M.42"}</definedName>
    <definedName name="__th2" hidden="1">{#N/A,#N/A,FALSE,"M.42"}</definedName>
    <definedName name="_1__123Graph_AChart_1A" hidden="1">[1]CPIINDEX!$O$263:$O$310</definedName>
    <definedName name="_1__123Graph_ACHART_8" localSheetId="4" hidden="1">#REF!</definedName>
    <definedName name="_1__123Graph_ACHART_8" hidden="1">#REF!</definedName>
    <definedName name="_10__123Graph_AIBA_IBRD" localSheetId="3" hidden="1">[10]WB!$Q$62:$AK$62</definedName>
    <definedName name="_10__123Graph_AIBA_IBRD" hidden="1">[10]WB!$Q$62:$AK$62</definedName>
    <definedName name="_10__123Graph_ANDA_2" localSheetId="4" hidden="1">[11]A!#REF!</definedName>
    <definedName name="_10__123Graph_ANDA_2" hidden="1">[11]A!#REF!</definedName>
    <definedName name="_10__123Graph_BCHART_2" hidden="1">[12]A!$C$36:$AJ$36</definedName>
    <definedName name="_10__123Graph_CCHART_2" hidden="1">[12]A!$C$38:$AJ$38</definedName>
    <definedName name="_10__123Graph_XChart_3A" hidden="1">[1]CPIINDEX!$B$203:$B$310</definedName>
    <definedName name="_11__123Graph_ANDA_NIR" localSheetId="4" hidden="1">[11]A!#REF!</definedName>
    <definedName name="_11__123Graph_ANDA_NIR" hidden="1">[11]A!#REF!</definedName>
    <definedName name="_11__123Graph_XCHART_1" hidden="1">[12]A!$C$5:$AJ$5</definedName>
    <definedName name="_11__123Graph_XChart_4A" hidden="1">[1]CPIINDEX!$B$239:$B$298</definedName>
    <definedName name="_12__123Graph_AMIMPMA_1" localSheetId="4" hidden="1">#REF!</definedName>
    <definedName name="_12__123Graph_AMIMPMA_1" hidden="1">#REF!</definedName>
    <definedName name="_12__123Graph_BCHART_1" hidden="1">[12]A!$C$28:$AJ$28</definedName>
    <definedName name="_12__123Graph_CCHART_1" hidden="1">[12]A!$C$24:$AJ$24</definedName>
    <definedName name="_12__123Graph_XCHART_2" hidden="1">[12]A!$C$39:$AJ$39</definedName>
    <definedName name="_13__123Graph_AR_BMONEY" localSheetId="4" hidden="1">#REF!</definedName>
    <definedName name="_13__123Graph_AR_BMONEY" hidden="1">#REF!</definedName>
    <definedName name="_13__123Graph_BCHART_1" hidden="1">[12]A!$C$28:$AJ$28</definedName>
    <definedName name="_13__123Graph_BCHART_2" hidden="1">[12]A!$C$36:$AJ$36</definedName>
    <definedName name="_13__123Graph_BChart_4A" localSheetId="4" hidden="1">[1]CPIINDEX!#REF!</definedName>
    <definedName name="_13__123Graph_BChart_4A" hidden="1">[1]CPIINDEX!#REF!</definedName>
    <definedName name="_13__123Graph_CCHART_2" hidden="1">[12]A!$C$38:$AJ$38</definedName>
    <definedName name="_14__123Graph_ANDA_OIN" localSheetId="4" hidden="1">#REF!</definedName>
    <definedName name="_14__123Graph_ANDA_OIN" hidden="1">#REF!</definedName>
    <definedName name="_14__123Graph_ASEIGNOR" localSheetId="4" hidden="1">[13]seignior!#REF!</definedName>
    <definedName name="_14__123Graph_ASEIGNOR" hidden="1">[13]seignior!#REF!</definedName>
    <definedName name="_14__123Graph_BCHART_2" hidden="1">[12]A!$C$36:$AJ$36</definedName>
    <definedName name="_14__123Graph_XCHART_1" hidden="1">[12]A!$C$5:$AJ$5</definedName>
    <definedName name="_14__123Graph_XChart_1A" hidden="1">[1]CPIINDEX!$B$263:$B$310</definedName>
    <definedName name="_15__123Graph_AWB_ADJ_PRJ" localSheetId="3" hidden="1">[10]WB!$Q$255:$AK$255</definedName>
    <definedName name="_15__123Graph_AWB_ADJ_PRJ" hidden="1">[10]WB!$Q$255:$AK$255</definedName>
    <definedName name="_15__123Graph_CCHART_1" hidden="1">[12]A!$C$24:$AJ$24</definedName>
    <definedName name="_15__123Graph_XCHART_2" hidden="1">[12]A!$C$39:$AJ$39</definedName>
    <definedName name="_15__123Graph_XChart_2A" hidden="1">[1]CPIINDEX!$B$203:$B$310</definedName>
    <definedName name="_16__123Graph_CCHART_2" hidden="1">[12]A!$C$38:$AJ$38</definedName>
    <definedName name="_16__123Graph_XChart_3A" hidden="1">[1]CPIINDEX!$B$203:$B$310</definedName>
    <definedName name="_17__123Graph_ANDA_2" localSheetId="4" hidden="1">[11]A!#REF!</definedName>
    <definedName name="_17__123Graph_ANDA_2" hidden="1">[11]A!#REF!</definedName>
    <definedName name="_17__123Graph_BCHART_8" localSheetId="4" hidden="1">#REF!</definedName>
    <definedName name="_17__123Graph_BCHART_8" hidden="1">#REF!</definedName>
    <definedName name="_17__123Graph_XCHART_1" hidden="1">[12]A!$C$5:$AJ$5</definedName>
    <definedName name="_17__123Graph_XChart_4A" hidden="1">[1]CPIINDEX!$B$239:$B$298</definedName>
    <definedName name="_18__123Graph_XCHART_2" hidden="1">[12]A!$C$39:$AJ$39</definedName>
    <definedName name="_19__123Graph_BCPI_ER_LOG" localSheetId="3" hidden="1">[14]ER!#REF!</definedName>
    <definedName name="_19__123Graph_BCPI_ER_LOG" localSheetId="4" hidden="1">[14]ER!#REF!</definedName>
    <definedName name="_19__123Graph_BCPI_ER_LOG" hidden="1">[14]ER!#REF!</definedName>
    <definedName name="_1st_year_of_Projection" localSheetId="0">#REF!</definedName>
    <definedName name="_1st_year_of_Projection" localSheetId="4">#REF!</definedName>
    <definedName name="_1st_year_of_Projection">#REF!</definedName>
    <definedName name="_2__123Graph_AChart_2A" hidden="1">[1]CPIINDEX!$K$203:$K$304</definedName>
    <definedName name="_2__123Graph_ACHART_8" localSheetId="4" hidden="1">#REF!</definedName>
    <definedName name="_2__123Graph_ACHART_8" hidden="1">#REF!</definedName>
    <definedName name="_2__123Graph_AREALEX_WAGE" localSheetId="3" hidden="1">[15]PRIVATE_OLD!$E$13:$E$49</definedName>
    <definedName name="_2__123Graph_AREALEX_WAGE" hidden="1">[15]PRIVATE_OLD!$E$13:$E$49</definedName>
    <definedName name="_2__123Graph_BCHART_8" localSheetId="4" hidden="1">#REF!</definedName>
    <definedName name="_2__123Graph_BCHART_8" hidden="1">#REF!</definedName>
    <definedName name="_2__234" localSheetId="4" hidden="1">[1]CPIINDEX!#REF!</definedName>
    <definedName name="_2__234" hidden="1">[1]CPIINDEX!#REF!</definedName>
    <definedName name="_20__123Graph_ANDA_NIR" localSheetId="4" hidden="1">[11]A!#REF!</definedName>
    <definedName name="_20__123Graph_ANDA_NIR" hidden="1">[11]A!#REF!</definedName>
    <definedName name="_21__123Graph_BIBA_IBRD" localSheetId="3" hidden="1">[14]WB!#REF!</definedName>
    <definedName name="_21__123Graph_BIBA_IBRD" localSheetId="4" hidden="1">[14]WB!#REF!</definedName>
    <definedName name="_21__123Graph_BIBA_IBRD" hidden="1">[14]WB!#REF!</definedName>
    <definedName name="_21__123Graph_CCHART_1" hidden="1">[12]A!$C$24:$AJ$24</definedName>
    <definedName name="_22__123Graph_AR_BMONEY" localSheetId="4" hidden="1">#REF!</definedName>
    <definedName name="_22__123Graph_AR_BMONEY" hidden="1">#REF!</definedName>
    <definedName name="_22__123Graph_CCHART_1" hidden="1">[12]A!$C$24:$AJ$24</definedName>
    <definedName name="_22__123Graph_CCHART_2" hidden="1">[12]A!$C$38:$AJ$38</definedName>
    <definedName name="_23__123Graph_AREALEX_WAGE" localSheetId="3" hidden="1">[15]PRIVATE_OLD!$E$13:$E$49</definedName>
    <definedName name="_23__123Graph_AREALEX_WAGE" hidden="1">[15]PRIVATE_OLD!$E$13:$E$49</definedName>
    <definedName name="_23__123Graph_BNDA_OIN" localSheetId="4" hidden="1">#REF!</definedName>
    <definedName name="_23__123Graph_BNDA_OIN" hidden="1">#REF!</definedName>
    <definedName name="_23__123Graph_CCHART_2" hidden="1">[12]A!$C$38:$AJ$38</definedName>
    <definedName name="_23__123Graph_XCHART_1" hidden="1">[12]A!$C$5:$AJ$5</definedName>
    <definedName name="_24__123Graph_XCHART_1" hidden="1">[12]A!$C$5:$AJ$5</definedName>
    <definedName name="_24__123Graph_XCHART_2" hidden="1">[12]A!$C$39:$AJ$39</definedName>
    <definedName name="_25__123Graph_BR_BMONEY" localSheetId="4" hidden="1">#REF!</definedName>
    <definedName name="_25__123Graph_BR_BMONEY" hidden="1">#REF!</definedName>
    <definedName name="_25__123Graph_XCHART_2" hidden="1">[12]A!$C$39:$AJ$39</definedName>
    <definedName name="_26__123Graph_ASEIGNOR" localSheetId="4" hidden="1">[13]seignior!#REF!</definedName>
    <definedName name="_26__123Graph_ASEIGNOR" hidden="1">[13]seignior!#REF!</definedName>
    <definedName name="_26__123Graph_BSEIGNOR" localSheetId="4" hidden="1">[13]seignior!#REF!</definedName>
    <definedName name="_26__123Graph_BSEIGNOR" hidden="1">[13]seignior!#REF!</definedName>
    <definedName name="_27__123Graph_AWB_ADJ_PRJ" localSheetId="3" hidden="1">[10]WB!$Q$255:$AK$255</definedName>
    <definedName name="_27__123Graph_AWB_ADJ_PRJ" hidden="1">[10]WB!$Q$255:$AK$255</definedName>
    <definedName name="_27__123Graph_BWB_ADJ_PRJ" localSheetId="3" hidden="1">[10]WB!$Q$257:$AK$257</definedName>
    <definedName name="_27__123Graph_BWB_ADJ_PRJ" hidden="1">[10]WB!$Q$257:$AK$257</definedName>
    <definedName name="_29__123Graph_CCHART_8" localSheetId="4" hidden="1">#REF!</definedName>
    <definedName name="_29__123Graph_CCHART_8" hidden="1">#REF!</definedName>
    <definedName name="_3__123Graph_ACHART_1" hidden="1">[12]A!$C$31:$AJ$31</definedName>
    <definedName name="_3__123Graph_AChart_3A" hidden="1">[1]CPIINDEX!$O$203:$O$304</definedName>
    <definedName name="_3__123Graph_ACPI_ER_LOG" localSheetId="4" hidden="1">[16]ER!#REF!</definedName>
    <definedName name="_3__123Graph_ACPI_ER_LOG" hidden="1">[16]ER!#REF!</definedName>
    <definedName name="_3__123Graph_BCHART_8" localSheetId="4" hidden="1">#REF!</definedName>
    <definedName name="_3__123Graph_BCHART_8" hidden="1">#REF!</definedName>
    <definedName name="_3__123Graph_CCHART_8" localSheetId="4" hidden="1">#REF!</definedName>
    <definedName name="_3__123Graph_CCHART_8" hidden="1">#REF!</definedName>
    <definedName name="_31__123Graph_BCHART_8" localSheetId="4" hidden="1">#REF!</definedName>
    <definedName name="_31__123Graph_BCHART_8" hidden="1">#REF!</definedName>
    <definedName name="_31__123Graph_CMIMPMA_0" localSheetId="4" hidden="1">#REF!</definedName>
    <definedName name="_31__123Graph_CMIMPMA_0" hidden="1">#REF!</definedName>
    <definedName name="_33__123Graph_DCHART_8" localSheetId="4" hidden="1">#REF!</definedName>
    <definedName name="_33__123Graph_DCHART_8" hidden="1">#REF!</definedName>
    <definedName name="_34__123Graph_BCPI_ER_LOG" localSheetId="3" hidden="1">[14]ER!#REF!</definedName>
    <definedName name="_34__123Graph_BCPI_ER_LOG" localSheetId="4" hidden="1">[14]ER!#REF!</definedName>
    <definedName name="_34__123Graph_BCPI_ER_LOG" hidden="1">[14]ER!#REF!</definedName>
    <definedName name="_35__123Graph_DMIMPMA_1" localSheetId="4" hidden="1">#REF!</definedName>
    <definedName name="_35__123Graph_DMIMPMA_1" hidden="1">#REF!</definedName>
    <definedName name="_36__123Graph_DNDA_NIR" localSheetId="4" hidden="1">[11]A!#REF!</definedName>
    <definedName name="_36__123Graph_DNDA_NIR" hidden="1">[11]A!#REF!</definedName>
    <definedName name="_37__123Graph_BIBA_IBRD" localSheetId="3" hidden="1">[14]WB!#REF!</definedName>
    <definedName name="_37__123Graph_BIBA_IBRD" localSheetId="4" hidden="1">[14]WB!#REF!</definedName>
    <definedName name="_37__123Graph_BIBA_IBRD" hidden="1">[14]WB!#REF!</definedName>
    <definedName name="_38__123Graph_EMIMPMA_0" localSheetId="4" hidden="1">#REF!</definedName>
    <definedName name="_38__123Graph_EMIMPMA_0" hidden="1">#REF!</definedName>
    <definedName name="_39__123Graph_BNDA_OIN" localSheetId="4" hidden="1">#REF!</definedName>
    <definedName name="_39__123Graph_BNDA_OIN" hidden="1">#REF!</definedName>
    <definedName name="_4__123Graph_ACHART_1" hidden="1">[12]A!$C$31:$AJ$31</definedName>
    <definedName name="_4__123Graph_ACHART_2" hidden="1">[12]A!$C$31:$AJ$31</definedName>
    <definedName name="_4__123Graph_AChart_4A" hidden="1">[1]CPIINDEX!$O$239:$O$298</definedName>
    <definedName name="_4__123Graph_ACPI_ER_LOG" localSheetId="3" hidden="1">[14]ER!#REF!</definedName>
    <definedName name="_4__123Graph_ACPI_ER_LOG" localSheetId="4" hidden="1">[14]ER!#REF!</definedName>
    <definedName name="_4__123Graph_ACPI_ER_LOG" hidden="1">[14]ER!#REF!</definedName>
    <definedName name="_4__123Graph_BCPI_ER_LOG" localSheetId="4" hidden="1">[16]ER!#REF!</definedName>
    <definedName name="_4__123Graph_BCPI_ER_LOG" hidden="1">[16]ER!#REF!</definedName>
    <definedName name="_4__123Graph_BREALEX_WAGE" localSheetId="3" hidden="1">[15]PRIVATE_OLD!$F$13:$F$49</definedName>
    <definedName name="_4__123Graph_BREALEX_WAGE" hidden="1">[15]PRIVATE_OLD!$F$13:$F$49</definedName>
    <definedName name="_4__123Graph_DCHART_8" localSheetId="4" hidden="1">#REF!</definedName>
    <definedName name="_4__123Graph_DCHART_8" hidden="1">#REF!</definedName>
    <definedName name="_40__123Graph_EMIMPMA_1" localSheetId="4" hidden="1">#REF!</definedName>
    <definedName name="_40__123Graph_EMIMPMA_1" hidden="1">#REF!</definedName>
    <definedName name="_41__123Graph_BR_BMONEY" localSheetId="4" hidden="1">#REF!</definedName>
    <definedName name="_41__123Graph_BR_BMONEY" hidden="1">#REF!</definedName>
    <definedName name="_42__123Graph_BREALEX_WAGE" localSheetId="3" hidden="1">[15]PRIVATE_OLD!$F$13:$F$49</definedName>
    <definedName name="_42__123Graph_BREALEX_WAGE" hidden="1">[15]PRIVATE_OLD!$F$13:$F$49</definedName>
    <definedName name="_42__123Graph_FMIMPMA_0" localSheetId="4" hidden="1">#REF!</definedName>
    <definedName name="_42__123Graph_FMIMPMA_0" hidden="1">#REF!</definedName>
    <definedName name="_44__123Graph_XCHART_8" localSheetId="4" hidden="1">#REF!</definedName>
    <definedName name="_44__123Graph_XCHART_8" hidden="1">#REF!</definedName>
    <definedName name="_45__123Graph_BSEIGNOR" localSheetId="4" hidden="1">[13]seignior!#REF!</definedName>
    <definedName name="_45__123Graph_BSEIGNOR" hidden="1">[13]seignior!#REF!</definedName>
    <definedName name="_46__123Graph_BWB_ADJ_PRJ" localSheetId="3" hidden="1">[10]WB!$Q$257:$AK$257</definedName>
    <definedName name="_46__123Graph_BWB_ADJ_PRJ" hidden="1">[10]WB!$Q$257:$AK$257</definedName>
    <definedName name="_46__123Graph_XMIMPMA_0" localSheetId="4" hidden="1">#REF!</definedName>
    <definedName name="_46__123Graph_XMIMPMA_0" hidden="1">#REF!</definedName>
    <definedName name="_47__123Graph_XNDA_2" localSheetId="4" hidden="1">[11]A!#REF!</definedName>
    <definedName name="_47__123Graph_XNDA_2" hidden="1">[11]A!#REF!</definedName>
    <definedName name="_48__123Graph_XNDA_NIR" localSheetId="4" hidden="1">[11]A!#REF!</definedName>
    <definedName name="_48__123Graph_XNDA_NIR" hidden="1">[11]A!#REF!</definedName>
    <definedName name="_5__123Graph_ACHART_2" hidden="1">[12]A!$C$31:$AJ$31</definedName>
    <definedName name="_5__123Graph_AIBA_IBRD" localSheetId="3" hidden="1">[10]WB!$Q$62:$AK$62</definedName>
    <definedName name="_5__123Graph_AIBA_IBRD" hidden="1">[10]WB!$Q$62:$AK$62</definedName>
    <definedName name="_5__123Graph_BChart_1A" hidden="1">[1]CPIINDEX!$S$263:$S$310</definedName>
    <definedName name="_5__123Graph_BIBA_IBRD" localSheetId="4" hidden="1">[16]WB!#REF!</definedName>
    <definedName name="_5__123Graph_BIBA_IBRD" hidden="1">[16]WB!#REF!</definedName>
    <definedName name="_5__123Graph_CCHART_8" localSheetId="4" hidden="1">#REF!</definedName>
    <definedName name="_5__123Graph_CCHART_8" hidden="1">#REF!</definedName>
    <definedName name="_5__123Graph_XCHART_8" localSheetId="4" hidden="1">#REF!</definedName>
    <definedName name="_5__123Graph_XCHART_8" hidden="1">#REF!</definedName>
    <definedName name="_50__123Graph_CCHART_8" localSheetId="4" hidden="1">#REF!</definedName>
    <definedName name="_50__123Graph_CCHART_8" hidden="1">#REF!</definedName>
    <definedName name="_50__123Graph_XR_BMONEY" localSheetId="4" hidden="1">#REF!</definedName>
    <definedName name="_50__123Graph_XR_BMONEY" hidden="1">#REF!</definedName>
    <definedName name="_52__123Graph_CMIMPMA_0" localSheetId="4" hidden="1">#REF!</definedName>
    <definedName name="_52__123Graph_CMIMPMA_0" hidden="1">#REF!</definedName>
    <definedName name="_53__123Graph_XREALEX_WAGE" localSheetId="3" hidden="1">[17]PRIVATE!#REF!</definedName>
    <definedName name="_53__123Graph_XREALEX_WAGE" localSheetId="4" hidden="1">[17]PRIVATE!#REF!</definedName>
    <definedName name="_53__123Graph_XREALEX_WAGE" hidden="1">[17]PRIVATE!#REF!</definedName>
    <definedName name="_56__123Graph_DCHART_8" localSheetId="4" hidden="1">#REF!</definedName>
    <definedName name="_56__123Graph_DCHART_8" hidden="1">#REF!</definedName>
    <definedName name="_58__123Graph_DMIMPMA_1" localSheetId="4" hidden="1">#REF!</definedName>
    <definedName name="_58__123Graph_DMIMPMA_1" hidden="1">#REF!</definedName>
    <definedName name="_6__123Graph_ACHART_8" localSheetId="4" hidden="1">#REF!</definedName>
    <definedName name="_6__123Graph_ACHART_8" hidden="1">#REF!</definedName>
    <definedName name="_6__123Graph_BCHART_1" hidden="1">[12]A!$C$28:$AJ$28</definedName>
    <definedName name="_6__123Graph_BChart_3A" localSheetId="4" hidden="1">[1]CPIINDEX!#REF!</definedName>
    <definedName name="_6__123Graph_BChart_3A" hidden="1">[1]CPIINDEX!#REF!</definedName>
    <definedName name="_6__123Graph_DCHART_8" localSheetId="4" hidden="1">#REF!</definedName>
    <definedName name="_6__123Graph_DCHART_8" hidden="1">#REF!</definedName>
    <definedName name="_6__123Graph_XREALEX_WAGE" localSheetId="3" hidden="1">[18]PRIVATE!#REF!</definedName>
    <definedName name="_6__123Graph_XREALEX_WAGE" localSheetId="4" hidden="1">[18]PRIVATE!#REF!</definedName>
    <definedName name="_6__123Graph_XREALEX_WAGE" hidden="1">[18]PRIVATE!#REF!</definedName>
    <definedName name="_61__123Graph_DNDA_NIR" localSheetId="4" hidden="1">[11]A!#REF!</definedName>
    <definedName name="_61__123Graph_DNDA_NIR" hidden="1">[11]A!#REF!</definedName>
    <definedName name="_63__123Graph_EMIMPMA_0" localSheetId="4" hidden="1">#REF!</definedName>
    <definedName name="_63__123Graph_EMIMPMA_0" hidden="1">#REF!</definedName>
    <definedName name="_65__123Graph_EMIMPMA_1" localSheetId="4" hidden="1">#REF!</definedName>
    <definedName name="_65__123Graph_EMIMPMA_1" hidden="1">#REF!</definedName>
    <definedName name="_67__123Graph_FMIMPMA_0" localSheetId="4" hidden="1">#REF!</definedName>
    <definedName name="_67__123Graph_FMIMPMA_0" hidden="1">#REF!</definedName>
    <definedName name="_7__123Graph_AMIMPMA_1" localSheetId="4" hidden="1">#REF!</definedName>
    <definedName name="_7__123Graph_AMIMPMA_1" hidden="1">#REF!</definedName>
    <definedName name="_7__123Graph_BCHART_2" hidden="1">[12]A!$C$36:$AJ$36</definedName>
    <definedName name="_7__123Graph_BChart_4A" localSheetId="4" hidden="1">[1]CPIINDEX!#REF!</definedName>
    <definedName name="_7__123Graph_BChart_4A" hidden="1">[1]CPIINDEX!#REF!</definedName>
    <definedName name="_7__123Graph_XCHART_8" localSheetId="4" hidden="1">#REF!</definedName>
    <definedName name="_7__123Graph_XCHART_8" hidden="1">#REF!</definedName>
    <definedName name="_71__123Graph_XCHART_8" localSheetId="4" hidden="1">#REF!</definedName>
    <definedName name="_71__123Graph_XCHART_8" hidden="1">#REF!</definedName>
    <definedName name="_73__123Graph_XMIMPMA_0" localSheetId="4" hidden="1">#REF!</definedName>
    <definedName name="_73__123Graph_XMIMPMA_0" hidden="1">#REF!</definedName>
    <definedName name="_76__123Graph_XNDA_2" localSheetId="4" hidden="1">[11]A!#REF!</definedName>
    <definedName name="_76__123Graph_XNDA_2" hidden="1">[11]A!#REF!</definedName>
    <definedName name="_79__123Graph_XNDA_NIR" localSheetId="4" hidden="1">[11]A!#REF!</definedName>
    <definedName name="_79__123Graph_XNDA_NIR" hidden="1">[11]A!#REF!</definedName>
    <definedName name="_8__123Graph_BCHART_1" hidden="1">[12]A!$C$28:$AJ$28</definedName>
    <definedName name="_8__123Graph_XChart_1A" hidden="1">[1]CPIINDEX!$B$263:$B$310</definedName>
    <definedName name="_8__123Graph_XREALEX_WAGE" localSheetId="3" hidden="1">[19]PRIVATE!#REF!</definedName>
    <definedName name="_8__123Graph_XREALEX_WAGE" localSheetId="4" hidden="1">[19]PRIVATE!#REF!</definedName>
    <definedName name="_8__123Graph_XREALEX_WAGE" hidden="1">[19]PRIVATE!#REF!</definedName>
    <definedName name="_81__123Graph_XR_BMONEY" localSheetId="4" hidden="1">#REF!</definedName>
    <definedName name="_81__123Graph_XR_BMONEY" hidden="1">#REF!</definedName>
    <definedName name="_86__123Graph_XREALEX_WAGE" localSheetId="3" hidden="1">[20]PRIVATE!#REF!</definedName>
    <definedName name="_86__123Graph_XREALEX_WAGE" localSheetId="4" hidden="1">[20]PRIVATE!#REF!</definedName>
    <definedName name="_86__123Graph_XREALEX_WAGE" hidden="1">[20]PRIVATE!#REF!</definedName>
    <definedName name="_9__123Graph_ACPI_ER_LOG" localSheetId="3" hidden="1">[14]ER!#REF!</definedName>
    <definedName name="_9__123Graph_ACPI_ER_LOG" localSheetId="4" hidden="1">[14]ER!#REF!</definedName>
    <definedName name="_9__123Graph_ACPI_ER_LOG" hidden="1">[14]ER!#REF!</definedName>
    <definedName name="_9__123Graph_ANDA_OIN" localSheetId="4" hidden="1">#REF!</definedName>
    <definedName name="_9__123Graph_ANDA_OIN" hidden="1">#REF!</definedName>
    <definedName name="_9__123Graph_BCHART_1" hidden="1">[12]A!$C$28:$AJ$28</definedName>
    <definedName name="_9__123Graph_BCHART_2" hidden="1">[12]A!$C$36:$AJ$36</definedName>
    <definedName name="_9__123Graph_BChart_3A" localSheetId="4" hidden="1">[1]CPIINDEX!#REF!</definedName>
    <definedName name="_9__123Graph_BChart_3A" hidden="1">[1]CPIINDEX!#REF!</definedName>
    <definedName name="_9__123Graph_CCHART_1" hidden="1">[12]A!$C$24:$AJ$24</definedName>
    <definedName name="_9__123Graph_XChart_2A" hidden="1">[1]CPIINDEX!$B$203:$B$310</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
  &lt;param n=""UIParameter_32"" v=""fnote7::0"" /&gt;
  &lt;param n=""UIParameter_33"" v=""ts_name8::"" /&gt;
  &lt;param n=""UIParameter_34"" v=""d_type8::AC"" /&gt;
  &lt;param n=""UIParameter_35"" v=""s_mgntd8::N/A"" /&gt;
  &lt;param n=""UIParameter_36"" '"</definedName>
    <definedName name="_AMO_ContentDefinition_680586719.100" hidden="1">"'"" /&gt;
  &lt;param n=""UIParameter_450"" v=""d_type112::AC"" /&gt;
  &lt;param n=""UIParameter_451"" v=""s_mgntd112::N/A"" /&gt;
  &lt;param n=""UIParameter_452"" v=""fnote112::0"" /&gt;
  &lt;param n=""UIParameter_453"" v=""ts_name113::"" /&gt;
  &lt;param n=""UIParamete'"</definedName>
    <definedName name="_AMO_ContentDefinition_680586719.101" hidden="1">"'r_454"" v=""d_type113::AC"" /&gt;
  &lt;param n=""UIParameter_455"" v=""s_mgntd113::N/A"" /&gt;
  &lt;param n=""UIParameter_456"" v=""fnote113::0"" /&gt;
  &lt;param n=""UIParameter_457"" v=""ts_name114::"" /&gt;
  &lt;param n=""UIParameter_458"" v=""d_type114::AC"" /&gt;
'"</definedName>
    <definedName name="_AMO_ContentDefinition_680586719.102" hidden="1">"'
  &lt;param n=""UIParameter_459"" v=""s_mgntd114::N/A"" /&gt;
  &lt;param n=""UIParameter_460"" v=""fnote114::0"" /&gt;
  &lt;param n=""UIParameter_461"" v=""ts_name115::"" /&gt;
  &lt;param n=""UIParameter_462"" v=""d_type115::AC"" /&gt;
  &lt;param n=""UIParameter_463""'"</definedName>
    <definedName name="_AMO_ContentDefinition_680586719.103" hidden="1">"' v=""s_mgntd115::N/A"" /&gt;
  &lt;param n=""UIParameter_464"" v=""fnote115::0"" /&gt;
  &lt;param n=""UIParameter_465"" v=""ts_name116::"" /&gt;
  &lt;param n=""UIParameter_466"" v=""d_type116::AC"" /&gt;
  &lt;param n=""UIParameter_467"" v=""s_mgntd116::N/A"" /&gt;
  &lt;p'"</definedName>
    <definedName name="_AMO_ContentDefinition_680586719.104" hidden="1">"'aram n=""UIParameter_468"" v=""fnote116::0"" /&gt;
  &lt;param n=""UIParameter_469"" v=""ts_name117::"" /&gt;
  &lt;param n=""UIParameter_470"" v=""d_type117::AC"" /&gt;
  &lt;param n=""UIParameter_471"" v=""s_mgntd117::N/A"" /&gt;
  &lt;param n=""UIParameter_472"" v=""'"</definedName>
    <definedName name="_AMO_ContentDefinition_680586719.105" hidden="1">"'fnote117::0"" /&gt;
  &lt;param n=""UIParameter_473"" v=""ts_name118::"" /&gt;
  &lt;param n=""UIParameter_474"" v=""d_type118::AC"" /&gt;
  &lt;param n=""UIParameter_475"" v=""s_mgntd118::N/A"" /&gt;
  &lt;param n=""UIParameter_476"" v=""fnote118::0"" /&gt;
  &lt;param n=""'"</definedName>
    <definedName name="_AMO_ContentDefinition_680586719.106" hidden="1">"'UIParameter_477"" v=""ts_name119::"" /&gt;
  &lt;param n=""UIParameter_478"" v=""d_type119::AC"" /&gt;
  &lt;param n=""UIParameter_479"" v=""s_mgntd119::N/A"" /&gt;
  &lt;param n=""UIParameter_480"" v=""fnote119::0"" /&gt;
  &lt;param n=""UIParameter_481"" v=""ts_name12'"</definedName>
    <definedName name="_AMO_ContentDefinition_680586719.107" hidden="1">"'0::"" /&gt;
  &lt;param n=""UIParameter_482"" v=""d_type120::AC"" /&gt;
  &lt;param n=""UIParameter_483"" v=""s_mgntd120::N/A"" /&gt;
  &lt;param n=""UIParameter_484"" v=""fnote120::0"" /&gt;
  &lt;param n=""UIParameter_485"" v=""ts_name121::"" /&gt;
  &lt;param n=""UIParam'"</definedName>
    <definedName name="_AMO_ContentDefinition_680586719.108" hidden="1">"'eter_486"" v=""d_type121::AC"" /&gt;
  &lt;param n=""UIParameter_487"" v=""s_mgntd121::N/A"" /&gt;
  &lt;param n=""UIParameter_488"" v=""fnote121::0"" /&gt;
  &lt;param n=""UIParameter_489"" v=""ts_name122::"" /&gt;
  &lt;param n=""UIParameter_490"" v=""d_type122::AC"" '"</definedName>
    <definedName name="_AMO_ContentDefinition_680586719.109" hidden="1">"'/&gt;
  &lt;param n=""UIParameter_491"" v=""s_mgntd122::N/A"" /&gt;
  &lt;param n=""UIParameter_492"" v=""fnote122::0"" /&gt;
  &lt;param n=""UIParameter_493"" v=""ts_name123::"" /&gt;
  &lt;param n=""UIParameter_494"" v=""d_type123::AC"" /&gt;
  &lt;param n=""UIParameter_4'"</definedName>
    <definedName name="_AMO_ContentDefinition_680586719.11" hidden="1">"'v=""fnote8::0"" /&gt;
  &lt;param n=""UIParameter_37"" v=""ts_name9::"" /&gt;
  &lt;param n=""UIParameter_38"" v=""d_type9::AC"" /&gt;
  &lt;param n=""UIParameter_39"" v=""s_mgntd9::N/A"" /&gt;
  &lt;param n=""UIParameter_40"" v=""fnote9::0"" /&gt;
  &lt;param n=""UIParamet'"</definedName>
    <definedName name="_AMO_ContentDefinition_680586719.110" hidden="1">"'95"" v=""s_mgntd123::N/A"" /&gt;
  &lt;param n=""UIParameter_496"" v=""fnote123::0"" /&gt;
  &lt;param n=""UIParameter_497"" v=""ts_name124::"" /&gt;
  &lt;param n=""UIParameter_498"" v=""d_type124::AC"" /&gt;
  &lt;param n=""UIParameter_499"" v=""s_mgntd124::N/A"" /&gt;
'"</definedName>
    <definedName name="_AMO_ContentDefinition_680586719.111" hidden="1">"'  &lt;param n=""UIParameter_500"" v=""fnote124::0"" /&gt;
  &lt;param n=""UIParameter_501"" v=""ts_name125::"" /&gt;
  &lt;param n=""UIParameter_502"" v=""d_type125::AC"" /&gt;
  &lt;param n=""UIParameter_503"" v=""s_mgntd125::N/A"" /&gt;
  &lt;param n=""UIParameter_504""'"</definedName>
    <definedName name="_AMO_ContentDefinition_680586719.112" hidden="1">"' v=""fnote125::0"" /&gt;
  &lt;param n=""UIParameter_505"" v=""ts_name126::"" /&gt;
  &lt;param n=""UIParameter_506"" v=""d_type126::AC"" /&gt;
  &lt;param n=""UIParameter_507"" v=""s_mgntd126::N/A"" /&gt;
  &lt;param n=""UIParameter_508"" v=""fnote126::0"" /&gt;
  &lt;param'"</definedName>
    <definedName name="_AMO_ContentDefinition_680586719.113" hidden="1">"' n=""UIParameter_509"" v=""ts_name127::"" /&gt;
  &lt;param n=""UIParameter_510"" v=""d_type127::AC"" /&gt;
  &lt;param n=""UIParameter_511"" v=""s_mgntd127::N/A"" /&gt;
  &lt;param n=""UIParameter_512"" v=""fnote127::0"" /&gt;
  &lt;param n=""UIParameter_513"" v=""ts_n'"</definedName>
    <definedName name="_AMO_ContentDefinition_680586719.114" hidden="1">"'ame128::"" /&gt;
  &lt;param n=""UIParameter_514"" v=""d_type128::AC"" /&gt;
  &lt;param n=""UIParameter_515"" v=""s_mgntd128::N/A"" /&gt;
  &lt;param n=""UIParameter_516"" v=""fnote128::0"" /&gt;
  &lt;param n=""UIParameter_517"" v=""ts_name129::"" /&gt;
  &lt;param n=""UI'"</definedName>
    <definedName name="_AMO_ContentDefinition_680586719.115" hidden="1">"'Parameter_518"" v=""d_type129::AC"" /&gt;
  &lt;param n=""UIParameter_519"" v=""s_mgntd129::N/A"" /&gt;
  &lt;param n=""UIParameter_520"" v=""fnote129::0"" /&gt;
  &lt;param n=""UIParameter_521"" v=""ts_name130::"" /&gt;
  &lt;param n=""UIParameter_522"" v=""d_type130::'"</definedName>
    <definedName name="_AMO_ContentDefinition_680586719.116" hidden="1">"'AC"" /&gt;
  &lt;param n=""UIParameter_523"" v=""s_mgntd130::N/A"" /&gt;
  &lt;param n=""UIParameter_524"" v=""fnote130::0"" /&gt;
  &lt;param n=""UIParameter_525"" v=""ts_name131::"" /&gt;
  &lt;param n=""UIParameter_526"" v=""d_type131::AC"" /&gt;
  &lt;param n=""UIParame'"</definedName>
    <definedName name="_AMO_ContentDefinition_680586719.117" hidden="1">"'ter_527"" v=""s_mgntd131::N/A"" /&gt;
  &lt;param n=""UIParameter_528"" v=""fnote131::0"" /&gt;
  &lt;param n=""UIParameter_529"" v=""ts_name132::"" /&gt;
  &lt;param n=""UIParameter_530"" v=""d_type132::AC"" /&gt;
  &lt;param n=""UIParameter_531"" v=""s_mgntd132::N/A""'"</definedName>
    <definedName name="_AMO_ContentDefinition_680586719.118" hidden="1">"' /&gt;
  &lt;param n=""UIParameter_532"" v=""fnote132::0"" /&gt;
  &lt;param n=""UIParameter_533"" v=""ts_name133::"" /&gt;
  &lt;param n=""UIParameter_534"" v=""d_type133::AC"" /&gt;
  &lt;param n=""UIParameter_535"" v=""s_mgntd133::N/A"" /&gt;
  &lt;param n=""UIParameter_'"</definedName>
    <definedName name="_AMO_ContentDefinition_680586719.119" hidden="1">"'536"" v=""fnote133::0"" /&gt;
  &lt;param n=""UIParameter_537"" v=""ts_name134::"" /&gt;
  &lt;param n=""UIParameter_538"" v=""d_type134::AC"" /&gt;
  &lt;param n=""UIParameter_539"" v=""s_mgntd134::N/A"" /&gt;
  &lt;param n=""UIParameter_540"" v=""fnote134::0"" /&gt;
  &lt;'"</definedName>
    <definedName name="_AMO_ContentDefinition_680586719.12" hidden="1">"'er_41"" v=""ts_name10::"" /&gt;
  &lt;param n=""UIParameter_42"" v=""d_type10::AC"" /&gt;
  &lt;param n=""UIParameter_43"" v=""s_mgntd10::N/A"" /&gt;
  &lt;param n=""UIParameter_44"" v=""fnote10::0"" /&gt;
  &lt;param n=""UIParameter_45"" v=""ts_name11::"" /&gt;
  &lt;param'"</definedName>
    <definedName name="_AMO_ContentDefinition_680586719.120" hidden="1">"'param n=""UIParameter_541"" v=""ts_name135::"" /&gt;
  &lt;param n=""UIParameter_542"" v=""d_type135::AC"" /&gt;
  &lt;param n=""UIParameter_543"" v=""s_mgntd135::N/A"" /&gt;
  &lt;param n=""UIParameter_544"" v=""fnote135::0"" /&gt;
  &lt;param n=""UIParameter_545"" v='"</definedName>
    <definedName name="_AMO_ContentDefinition_680586719.121" hidden="1">"'""ts_name136::"" /&gt;
  &lt;param n=""UIParameter_546"" v=""d_type136::AC"" /&gt;
  &lt;param n=""UIParameter_547"" v=""s_mgntd136::N/A"" /&gt;
  &lt;param n=""UIParameter_548"" v=""fnote136::0"" /&gt;
  &lt;param n=""UIParameter_549"" v=""ts_name137::"" /&gt;
  &lt;param '"</definedName>
    <definedName name="_AMO_ContentDefinition_680586719.122" hidden="1">"'n=""UIParameter_550"" v=""d_type137::AC"" /&gt;
  &lt;param n=""UIParameter_551"" v=""s_mgntd137::N/A"" /&gt;
  &lt;param n=""UIParameter_552"" v=""fnote137::0"" /&gt;
  &lt;param n=""UIParameter_553"" v=""ts_name138::"" /&gt;
  &lt;param n=""UIParameter_554"" v=""d_typ'"</definedName>
    <definedName name="_AMO_ContentDefinition_680586719.123" hidden="1">"'e138::AC"" /&gt;
  &lt;param n=""UIParameter_555"" v=""s_mgntd138::N/A"" /&gt;
  &lt;param n=""UIParameter_556"" v=""fnote138::0"" /&gt;
  &lt;param n=""UIParameter_557"" v=""ts_name139::"" /&gt;
  &lt;param n=""UIParameter_558"" v=""d_type139::AC"" /&gt;
  &lt;param n=""UI'"</definedName>
    <definedName name="_AMO_ContentDefinition_680586719.124" hidden="1">"'Parameter_559"" v=""s_mgntd139::N/A"" /&gt;
  &lt;param n=""UIParameter_560"" v=""fnote139::0"" /&gt;
  &lt;param n=""UIParameter_561"" v=""ts_name140::"" /&gt;
  &lt;param n=""UIParameter_562"" v=""d_type140::AC"" /&gt;
  &lt;param n=""UIParameter_563"" v=""s_mgntd140:'"</definedName>
    <definedName name="_AMO_ContentDefinition_680586719.125" hidden="1">"':N/A"" /&gt;
  &lt;param n=""UIParameter_564"" v=""fnote140::0"" /&gt;
  &lt;param n=""UIParameter_565"" v=""ts_name141::"" /&gt;
  &lt;param n=""UIParameter_566"" v=""d_type141::AC"" /&gt;
  &lt;param n=""UIParameter_567"" v=""s_mgntd141::N/A"" /&gt;
  &lt;param n=""UIPara'"</definedName>
    <definedName name="_AMO_ContentDefinition_680586719.126" hidden="1">"'meter_568"" v=""fnote141::0"" /&gt;
  &lt;param n=""UIParameter_569"" v=""ts_name142::"" /&gt;
  &lt;param n=""UIParameter_570"" v=""d_type142::AC"" /&gt;
  &lt;param n=""UIParameter_571"" v=""s_mgntd142::N/A"" /&gt;
  &lt;param n=""UIParameter_572"" v=""fnote142::0"" /'"</definedName>
    <definedName name="_AMO_ContentDefinition_680586719.127" hidden="1">"'&gt;
  &lt;param n=""UIParameter_573"" v=""ts_name143::"" /&gt;
  &lt;param n=""UIParameter_574"" v=""d_type143::AC"" /&gt;
  &lt;param n=""UIParameter_575"" v=""s_mgntd143::N/A"" /&gt;
  &lt;param n=""UIParameter_576"" v=""fnote143::0"" /&gt;
  &lt;param n=""UIParameter_5'"</definedName>
    <definedName name="_AMO_ContentDefinition_680586719.128" hidden="1">"'77"" v=""ts_name144::"" /&gt;
  &lt;param n=""UIParameter_578"" v=""d_type144::AC"" /&gt;
  &lt;param n=""UIParameter_579"" v=""s_mgntd144::N/A"" /&gt;
  &lt;param n=""UIParameter_580"" v=""fnote144::0"" /&gt;
  &lt;param n=""UIParameter_581"" v=""ts_name145::"" /&gt;
  &lt;'"</definedName>
    <definedName name="_AMO_ContentDefinition_680586719.129" hidden="1">"'param n=""UIParameter_582"" v=""d_type145::AC"" /&gt;
  &lt;param n=""UIParameter_583"" v=""s_mgntd145::N/A"" /&gt;
  &lt;param n=""UIParameter_584"" v=""fnote145::0"" /&gt;
  &lt;param n=""UIParameter_585"" v=""ts_name146::"" /&gt;
  &lt;param n=""UIParameter_586"" v='"</definedName>
    <definedName name="_AMO_ContentDefinition_680586719.13" hidden="1">"' n=""UIParameter_46"" v=""d_type11::AC"" /&gt;
  &lt;param n=""UIParameter_47"" v=""s_mgntd11::N/A"" /&gt;
  &lt;param n=""UIParameter_48"" v=""fnote11::0"" /&gt;
  &lt;param n=""UIParameter_49"" v=""ts_name12::"" /&gt;
  &lt;param n=""UIParameter_50"" v=""d_type12::AC'"</definedName>
    <definedName name="_AMO_ContentDefinition_680586719.130" hidden="1">"'""d_type146::AC"" /&gt;
  &lt;param n=""UIParameter_587"" v=""s_mgntd146::N/A"" /&gt;
  &lt;param n=""UIParameter_588"" v=""fnote146::0"" /&gt;
  &lt;param n=""UIParameter_589"" v=""ts_name147::"" /&gt;
  &lt;param n=""UIParameter_590"" v=""d_type147::AC"" /&gt;
  &lt;param'"</definedName>
    <definedName name="_AMO_ContentDefinition_680586719.131" hidden="1">"' n=""UIParameter_591"" v=""s_mgntd147::N/A"" /&gt;
  &lt;param n=""UIParameter_592"" v=""fnote147::0"" /&gt;
  &lt;param n=""UIParameter_593"" v=""ts_name148::"" /&gt;
  &lt;param n=""UIParameter_594"" v=""d_type148::AC"" /&gt;
  &lt;param n=""UIParameter_595"" v=""s_mg'"</definedName>
    <definedName name="_AMO_ContentDefinition_680586719.132" hidden="1">"'ntd148::N/A"" /&gt;
  &lt;param n=""UIParameter_596"" v=""fnote148::0"" /&gt;
  &lt;param n=""UIParameter_597"" v=""ts_name149::"" /&gt;
  &lt;param n=""UIParameter_598"" v=""d_type149::AC"" /&gt;
  &lt;param n=""UIParameter_599"" v=""s_mgntd149::N/A"" /&gt;
  &lt;param n=""'"</definedName>
    <definedName name="_AMO_ContentDefinition_680586719.133" hidden="1">"'UIParameter_600"" v=""fnote149::0"" /&gt;
  &lt;param n=""UIParameter_601"" v=""ts_name150::"" /&gt;
  &lt;param n=""UIParameter_602"" v=""d_type150::AC"" /&gt;
  &lt;param n=""UIParameter_603"" v=""s_mgntd150::N/A"" /&gt;
  &lt;param n=""UIParameter_604"" v=""fnote150:'"</definedName>
    <definedName name="_AMO_ContentDefinition_680586719.134" hidden="1">"':0"" /&gt;
  &lt;param n=""UIParameter_605"" v=""ts_name151::"" /&gt;
  &lt;param n=""UIParameter_606"" v=""d_type151::AC"" /&gt;
  &lt;param n=""UIParameter_607"" v=""s_mgntd151::N/A"" /&gt;
  &lt;param n=""UIParameter_608"" v=""fnote151::0"" /&gt;
  &lt;param n=""UIParame'"</definedName>
    <definedName name="_AMO_ContentDefinition_680586719.135" hidden="1">"'ter_609"" v=""ts_name152::"" /&gt;
  &lt;param n=""UIParameter_610"" v=""d_type152::AC"" /&gt;
  &lt;param n=""UIParameter_611"" v=""s_mgntd152::N/A"" /&gt;
  &lt;param n=""UIParameter_612"" v=""fnote152::0"" /&gt;
  &lt;param n=""UIParameter_613"" v=""ts_name153::"" /&gt;'"</definedName>
    <definedName name="_AMO_ContentDefinition_680586719.136" hidden="1">"'
  &lt;param n=""UIParameter_614"" v=""d_type153::AC"" /&gt;
  &lt;param n=""UIParameter_615"" v=""s_mgntd153::N/A"" /&gt;
  &lt;param n=""UIParameter_616"" v=""fnote153::0"" /&gt;
  &lt;param n=""UIParameter_617"" v=""ts_name154::"" /&gt;
  &lt;param n=""UIParameter_61'"</definedName>
    <definedName name="_AMO_ContentDefinition_680586719.137" hidden="1">"'8"" v=""d_type154::AC"" /&gt;
  &lt;param n=""UIParameter_619"" v=""s_mgntd154::N/A"" /&gt;
  &lt;param n=""UIParameter_620"" v=""fnote154::0"" /&gt;
  &lt;param n=""UIParameter_621"" v=""ts_name155::"" /&gt;
  &lt;param n=""UIParameter_622"" v=""d_type155::AC"" /&gt;
  &lt;'"</definedName>
    <definedName name="_AMO_ContentDefinition_680586719.138" hidden="1">"'param n=""UIParameter_623"" v=""s_mgntd155::N/A"" /&gt;
  &lt;param n=""UIParameter_624"" v=""fnote155::0"" /&gt;
  &lt;param n=""UIParameter_625"" v=""ts_name156::"" /&gt;
  &lt;param n=""UIParameter_626"" v=""d_type156::AC"" /&gt;
  &lt;param n=""UIParameter_627"" v='"</definedName>
    <definedName name="_AMO_ContentDefinition_680586719.139" hidden="1">"'""s_mgntd156::"" /&gt;
  &lt;param n=""UIParameter_628"" v=""fnote156::0"" /&gt;
  &lt;param n=""UIParameter_629"" v=""ts_name157::"" /&gt;
  &lt;param n=""UIParameter_630"" v=""d_type157::AC"" /&gt;
  &lt;param n=""UIParameter_631"" v=""s_mgntd157::N/A"" /&gt;
  &lt;param '"</definedName>
    <definedName name="_AMO_ContentDefinition_680586719.14" hidden="1">"'"" /&gt;
  &lt;param n=""UIParameter_51"" v=""s_mgntd12::N/A"" /&gt;
  &lt;param n=""UIParameter_52"" v=""fnote12::0"" /&gt;
  &lt;param n=""UIParameter_53"" v=""ts_name13::"" /&gt;
  &lt;param n=""UIParameter_54"" v=""d_type13::AC"" /&gt;
  &lt;param n=""UIParameter_55"" v'"</definedName>
    <definedName name="_AMO_ContentDefinition_680586719.140" hidden="1">"'n=""UIParameter_632"" v=""fnote157::0"" /&gt;
  &lt;param n=""UIParameter_633"" v=""ts_name158::"" /&gt;
  &lt;param n=""UIParameter_634"" v=""d_type158::AC"" /&gt;
  &lt;param n=""UIParameter_635"" v=""s_mgntd158::N/A"" /&gt;
  &lt;param n=""UIParameter_636"" v=""fnote'"</definedName>
    <definedName name="_AMO_ContentDefinition_680586719.141" hidden="1">"'158::0"" /&gt;
  &lt;param n=""UIParameter_637"" v=""ts_name159::"" /&gt;
  &lt;param n=""UIParameter_638"" v=""d_type159::AC"" /&gt;
  &lt;param n=""UIParameter_639"" v=""s_mgntd159::N/A"" /&gt;
  &lt;param n=""UIParameter_640"" v=""fnote159::0"" /&gt;
  &lt;param n=""UIPa'"</definedName>
    <definedName name="_AMO_ContentDefinition_680586719.142" hidden="1">"'rameter_641"" v=""ts_name160::"" /&gt;
  &lt;param n=""UIParameter_642"" v=""d_type160::AC"" /&gt;
  &lt;param n=""UIParameter_643"" v=""s_mgntd160::N/A"" /&gt;
  &lt;param n=""UIParameter_644"" v=""fnote160::0"" /&gt;
  &lt;param n=""UIParameter_645"" v=""ts_name161::'"</definedName>
    <definedName name="_AMO_ContentDefinition_680586719.143" hidden="1">"'"" /&gt;
  &lt;param n=""UIParameter_646"" v=""d_type161::AC"" /&gt;
  &lt;param n=""UIParameter_647"" v=""s_mgntd161::N/A"" /&gt;
  &lt;param n=""UIParameter_648"" v=""fnote161::0"" /&gt;
  &lt;param n=""UIParameter_649"" v=""ts_name162::"" /&gt;
  &lt;param n=""UIParamete'"</definedName>
    <definedName name="_AMO_ContentDefinition_680586719.144" hidden="1">"'r_650"" v=""d_type162::AC"" /&gt;
  &lt;param n=""UIParameter_651"" v=""s_mgntd162::N/A"" /&gt;
  &lt;param n=""UIParameter_652"" v=""fnote162::0"" /&gt;
  &lt;param n=""UIParameter_653"" v=""ts_name163::"" /&gt;
  &lt;param n=""UIParameter_654"" v=""d_type163::AC"" /&gt;
'"</definedName>
    <definedName name="_AMO_ContentDefinition_680586719.145" hidden="1">"'
  &lt;param n=""UIParameter_655"" v=""s_mgntd163::N/A"" /&gt;
  &lt;param n=""UIParameter_656"" v=""fnote163::0"" /&gt;
  &lt;param n=""UIParameter_657"" v=""ts_name164::"" /&gt;
  &lt;param n=""UIParameter_658"" v=""d_type164::AC"" /&gt;
  &lt;param n=""UIParameter_659""'"</definedName>
    <definedName name="_AMO_ContentDefinition_680586719.146" hidden="1">"' v=""s_mgntd164::N/A"" /&gt;
  &lt;param n=""UIParameter_660"" v=""fnote164::0"" /&gt;
  &lt;param n=""UIParameter_661"" v=""ts_name165::"" /&gt;
  &lt;param n=""UIParameter_662"" v=""d_type165::AC"" /&gt;
  &lt;param n=""UIParameter_663"" v=""s_mgntd165::N/A"" /&gt;
  &lt;p'"</definedName>
    <definedName name="_AMO_ContentDefinition_680586719.147" hidden="1">"'aram n=""UIParameter_664"" v=""fnote165::0"" /&gt;
  &lt;param n=""UIParameter_665"" v=""ts_name166::"" /&gt;
  &lt;param n=""UIParameter_666"" v=""d_type166::AC"" /&gt;
  &lt;param n=""UIParameter_667"" v=""s_mgntd166::N/A"" /&gt;
  &lt;param n=""UIParameter_668"" v=""'"</definedName>
    <definedName name="_AMO_ContentDefinition_680586719.148" hidden="1">"'fnote166::0"" /&gt;
  &lt;param n=""UIParameter_669"" v=""ts_name167::"" /&gt;
  &lt;param n=""UIParameter_670"" v=""d_type167::AC"" /&gt;
  &lt;param n=""UIParameter_671"" v=""s_mgntd167::N/A"" /&gt;
  &lt;param n=""UIParameter_672"" v=""fnote167::0"" /&gt;
  &lt;param n=""'"</definedName>
    <definedName name="_AMO_ContentDefinition_680586719.149" hidden="1">"'UIParameter_673"" v=""ts_name168::"" /&gt;
  &lt;param n=""UIParameter_674"" v=""d_type168::AC"" /&gt;
  &lt;param n=""UIParameter_675"" v=""s_mgntd168::N/A"" /&gt;
  &lt;param n=""UIParameter_676"" v=""fnote168::0"" /&gt;
  &lt;param n=""UIParameter_677"" v=""ts_name16'"</definedName>
    <definedName name="_AMO_ContentDefinition_680586719.15" hidden="1">"'=""s_mgntd13::N/A"" /&gt;
  &lt;param n=""UIParameter_56"" v=""fnote13::0"" /&gt;
  &lt;param n=""UIParameter_57"" v=""ts_name14::"" /&gt;
  &lt;param n=""UIParameter_58"" v=""d_type14::AC"" /&gt;
  &lt;param n=""UIParameter_59"" v=""s_mgntd14::N/A"" /&gt;
  &lt;param n=""U'"</definedName>
    <definedName name="_AMO_ContentDefinition_680586719.150" hidden="1">"'9::"" /&gt;
  &lt;param n=""UIParameter_678"" v=""d_type169::AC"" /&gt;
  &lt;param n=""UIParameter_679"" v=""s_mgntd169::N/A"" /&gt;
  &lt;param n=""UIParameter_680"" v=""fnote169::0"" /&gt;
  &lt;param n=""UIParameter_681"" v=""ts_name170::"" /&gt;
  &lt;param n=""UIParam'"</definedName>
    <definedName name="_AMO_ContentDefinition_680586719.151" hidden="1">"'eter_682"" v=""d_type170::AC"" /&gt;
  &lt;param n=""UIParameter_683"" v=""s_mgntd170::N/A"" /&gt;
  &lt;param n=""UIParameter_684"" v=""fnote170::0"" /&gt;
  &lt;param n=""UIParameter_685"" v=""ts_name171::"" /&gt;
  &lt;param n=""UIParameter_686"" v=""d_type171::AC"" '"</definedName>
    <definedName name="_AMO_ContentDefinition_680586719.152" hidden="1">"'/&gt;
  &lt;param n=""UIParameter_687"" v=""s_mgntd171::N/A"" /&gt;
  &lt;param n=""UIParameter_688"" v=""fnote171::0"" /&gt;
  &lt;param n=""UIParameter_689"" v=""ts_name172::"" /&gt;
  &lt;param n=""UIParameter_690"" v=""d_type172::AC"" /&gt;
  &lt;param n=""UIParameter_6'"</definedName>
    <definedName name="_AMO_ContentDefinition_680586719.153" hidden="1">"'91"" v=""s_mgntd172::N/A"" /&gt;
  &lt;param n=""UIParameter_692"" v=""fnote172::0"" /&gt;
  &lt;param n=""UIParameter_693"" v=""ts_name173::"" /&gt;
  &lt;param n=""UIParameter_694"" v=""d_type173::AC"" /&gt;
  &lt;param n=""UIParameter_695"" v=""s_mgntd173::N/A"" /&gt;
'"</definedName>
    <definedName name="_AMO_ContentDefinition_680586719.154" hidden="1">"'  &lt;param n=""UIParameter_696"" v=""fnote173::0"" /&gt;
  &lt;param n=""UIParameter_697"" v=""ts_name174::"" /&gt;
  &lt;param n=""UIParameter_698"" v=""d_type174::AC"" /&gt;
  &lt;param n=""UIParameter_699"" v=""s_mgntd174::N/A"" /&gt;
  &lt;param n=""UIParameter_700""'"</definedName>
    <definedName name="_AMO_ContentDefinition_680586719.155" hidden="1">"' v=""fnote174::0"" /&gt;
  &lt;param n=""UIParameter_701"" v=""ts_name175::"" /&gt;
  &lt;param n=""UIParameter_702"" v=""d_type175::AC"" /&gt;
  &lt;param n=""UIParameter_703"" v=""s_mgntd175::N/A"" /&gt;
  &lt;param n=""UIParameter_704"" v=""fnote175::0"" /&gt;
  &lt;param'"</definedName>
    <definedName name="_AMO_ContentDefinition_680586719.156" hidden="1">"' n=""UIParameter_705"" v=""ts_name176::"" /&gt;
  &lt;param n=""UIParameter_706"" v=""d_type176::AC"" /&gt;
  &lt;param n=""UIParameter_707"" v=""s_mgntd176::N/A"" /&gt;
  &lt;param n=""UIParameter_708"" v=""fnote176::0"" /&gt;
  &lt;param n=""UIParameter_709"" v=""ts_n'"</definedName>
    <definedName name="_AMO_ContentDefinition_680586719.157" hidden="1">"'ame177::"" /&gt;
  &lt;param n=""UIParameter_710"" v=""d_type177::AC"" /&gt;
  &lt;param n=""UIParameter_711"" v=""s_mgntd177::N/A"" /&gt;
  &lt;param n=""UIParameter_712"" v=""fnote177::0"" /&gt;
  &lt;param n=""UIParameter_713"" v=""ts_name178::"" /&gt;
  &lt;param n=""UI'"</definedName>
    <definedName name="_AMO_ContentDefinition_680586719.158" hidden="1">"'Parameter_714"" v=""d_type178::AC"" /&gt;
  &lt;param n=""UIParameter_715"" v=""s_mgntd178::N/A"" /&gt;
  &lt;param n=""UIParameter_716"" v=""fnote178::0"" /&gt;
  &lt;param n=""UIParameter_717"" v=""ts_name179::"" /&gt;
  &lt;param n=""UIParameter_718"" v=""d_type179::'"</definedName>
    <definedName name="_AMO_ContentDefinition_680586719.159" hidden="1">"'AC"" /&gt;
  &lt;param n=""UIParameter_719"" v=""s_mgntd179::N/A"" /&gt;
  &lt;param n=""UIParameter_720"" v=""fnote179::0"" /&gt;
  &lt;param n=""UIParameter_721"" v=""ts_name180::"" /&gt;
  &lt;param n=""UIParameter_722"" v=""d_type180::AC"" /&gt;
  &lt;param n=""UIParame'"</definedName>
    <definedName name="_AMO_ContentDefinition_680586719.16" hidden="1">"'IParameter_60"" v=""fnote14::0"" /&gt;
  &lt;param n=""UIParameter_61"" v=""ts_name15::"" /&gt;
  &lt;param n=""UIParameter_62"" v=""d_type15::AC"" /&gt;
  &lt;param n=""UIParameter_63"" v=""s_mgntd15::N/A"" /&gt;
  &lt;param n=""UIParameter_64"" v=""fnote15::0"" /&gt;
  '"</definedName>
    <definedName name="_AMO_ContentDefinition_680586719.160" hidden="1">"'ter_723"" v=""s_mgntd180::N/A"" /&gt;
  &lt;param n=""UIParameter_724"" v=""fnote180::0"" /&gt;
  &lt;param n=""UIParameter_725"" v=""ts_name181::"" /&gt;
  &lt;param n=""UIParameter_726"" v=""d_type181::AC"" /&gt;
  &lt;param n=""UIParameter_727"" v=""s_mgntd181::N/A""'"</definedName>
    <definedName name="_AMO_ContentDefinition_680586719.161" hidden="1">"' /&gt;
  &lt;param n=""UIParameter_728"" v=""fnote181::0"" /&gt;
  &lt;param n=""UIParameter_729"" v=""ts_name182::"" /&gt;
  &lt;param n=""UIParameter_730"" v=""d_type182::AC"" /&gt;
  &lt;param n=""UIParameter_731"" v=""s_mgntd182::N/A"" /&gt;
  &lt;param n=""UIParameter_'"</definedName>
    <definedName name="_AMO_ContentDefinition_680586719.162" hidden="1">"'732"" v=""fnote182::0"" /&gt;
  &lt;param n=""UIParameter_733"" v=""ts_name183::"" /&gt;
  &lt;param n=""UIParameter_734"" v=""d_type183::AC"" /&gt;
  &lt;param n=""UIParameter_735"" v=""s_mgntd183::N/A"" /&gt;
  &lt;param n=""UIParameter_736"" v=""fnote183::0"" /&gt;
  &lt;'"</definedName>
    <definedName name="_AMO_ContentDefinition_680586719.163" hidden="1">"'param n=""UIParameter_737"" v=""ts_name184::"" /&gt;
  &lt;param n=""UIParameter_738"" v=""d_type184::AC"" /&gt;
  &lt;param n=""UIParameter_739"" v=""s_mgntd184::N/A"" /&gt;
  &lt;param n=""UIParameter_740"" v=""fnote184::0"" /&gt;
  &lt;param n=""UIParameter_741"" v='"</definedName>
    <definedName name="_AMO_ContentDefinition_680586719.164" hidden="1">"'""ts_name185::"" /&gt;
  &lt;param n=""UIParameter_742"" v=""d_type185::AC"" /&gt;
  &lt;param n=""UIParameter_743"" v=""s_mgntd185::N/A"" /&gt;
  &lt;param n=""UIParameter_744"" v=""fnote185::0"" /&gt;
  &lt;param n=""UIParameter_745"" v=""ts_name186::"" /&gt;
  &lt;param '"</definedName>
    <definedName name="_AMO_ContentDefinition_680586719.165" hidden="1">"'n=""UIParameter_746"" v=""d_type186::AC"" /&gt;
  &lt;param n=""UIParameter_747"" v=""s_mgntd186::N/A"" /&gt;
  &lt;param n=""UIParameter_748"" v=""fnote186::0"" /&gt;
  &lt;param n=""UIParameter_749"" v=""ts_name187::"" /&gt;
  &lt;param n=""UIParameter_750"" v=""d_typ'"</definedName>
    <definedName name="_AMO_ContentDefinition_680586719.166" hidden="1">"'e187::AC"" /&gt;
  &lt;param n=""UIParameter_751"" v=""s_mgntd187::N/A"" /&gt;
  &lt;param n=""UIParameter_752"" v=""fnote187::0"" /&gt;
  &lt;param n=""UIParameter_753"" v=""ts_name188::"" /&gt;
  &lt;param n=""UIParameter_754"" v=""d_type188::AC"" /&gt;
  &lt;param n=""UI'"</definedName>
    <definedName name="_AMO_ContentDefinition_680586719.167" hidden="1">"'Parameter_755"" v=""s_mgntd188::N/A"" /&gt;
  &lt;param n=""UIParameter_756"" v=""fnote188::0"" /&gt;
  &lt;param n=""UIParameter_757"" v=""ts_name189::"" /&gt;
  &lt;param n=""UIParameter_758"" v=""d_type189::AC"" /&gt;
  &lt;param n=""UIParameter_759"" v=""s_mgntd189:'"</definedName>
    <definedName name="_AMO_ContentDefinition_680586719.168" hidden="1">"':N/A"" /&gt;
  &lt;param n=""UIParameter_760"" v=""fnote189::0"" /&gt;
  &lt;param n=""UIParameter_761"" v=""ts_name190::"" /&gt;
  &lt;param n=""UIParameter_762"" v=""d_type190::AC"" /&gt;
  &lt;param n=""UIParameter_763"" v=""s_mgntd190::N/A"" /&gt;
  &lt;param n=""UIPara'"</definedName>
    <definedName name="_AMO_ContentDefinition_680586719.169" hidden="1">"'meter_764"" v=""fnote190::0"" /&gt;
  &lt;param n=""UIParameter_765"" v=""ts_name191::"" /&gt;
  &lt;param n=""UIParameter_766"" v=""d_type191::AC"" /&gt;
  &lt;param n=""UIParameter_767"" v=""s_mgntd191::N/A"" /&gt;
  &lt;param n=""UIParameter_768"" v=""fnote191::0"" /'"</definedName>
    <definedName name="_AMO_ContentDefinition_680586719.17" hidden="1">"'&lt;param n=""UIParameter_65"" v=""ts_name16::"" /&gt;
  &lt;param n=""UIParameter_66"" v=""d_type16::AC"" /&gt;
  &lt;param n=""UIParameter_67"" v=""s_mgntd16::N/A"" /&gt;
  &lt;param n=""UIParameter_68"" v=""fnote16::0"" /&gt;
  &lt;param n=""UIParameter_69"" v=""ts_name'"</definedName>
    <definedName name="_AMO_ContentDefinition_680586719.170" hidden="1">"'&gt;
  &lt;param n=""UIParameter_769"" v=""ts_name192::"" /&gt;
  &lt;param n=""UIParameter_770"" v=""d_type192::AC"" /&gt;
  &lt;param n=""UIParameter_771"" v=""s_mgntd192::N/A"" /&gt;
  &lt;param n=""UIParameter_772"" v=""fnote192::0"" /&gt;
  &lt;param n=""UIParameter_7'"</definedName>
    <definedName name="_AMO_ContentDefinition_680586719.171" hidden="1">"'73"" v=""ts_name193::"" /&gt;
  &lt;param n=""UIParameter_774"" v=""d_type193::AC"" /&gt;
  &lt;param n=""UIParameter_775"" v=""s_mgntd193::N/A"" /&gt;
  &lt;param n=""UIParameter_776"" v=""fnote193::0"" /&gt;
  &lt;param n=""UIParameter_777"" v=""ts_name194::"" /&gt;
  &lt;'"</definedName>
    <definedName name="_AMO_ContentDefinition_680586719.172" hidden="1">"'param n=""UIParameter_778"" v=""d_type194::AC"" /&gt;
  &lt;param n=""UIParameter_779"" v=""s_mgntd194::N/A"" /&gt;
  &lt;param n=""UIParameter_780"" v=""fnote194::0"" /&gt;
  &lt;param n=""UIParameter_781"" v=""ts_name195::"" /&gt;
  &lt;param n=""UIParameter_782"" v='"</definedName>
    <definedName name="_AMO_ContentDefinition_680586719.173" hidden="1">"'""d_type195::AC"" /&gt;
  &lt;param n=""UIParameter_783"" v=""s_mgntd195::N/A"" /&gt;
  &lt;param n=""UIParameter_784"" v=""fnote195::0"" /&gt;
  &lt;param n=""UIParameter_785"" v=""ts_name196::"" /&gt;
  &lt;param n=""UIParameter_786"" v=""d_type196::AC"" /&gt;
  &lt;param'"</definedName>
    <definedName name="_AMO_ContentDefinition_680586719.174" hidden="1">"' n=""UIParameter_787"" v=""s_mgntd196::N/A"" /&gt;
  &lt;param n=""UIParameter_788"" v=""fnote196::0"" /&gt;
  &lt;param n=""UIParameter_789"" v=""ts_name197::"" /&gt;
  &lt;param n=""UIParameter_790"" v=""d_type197::AC"" /&gt;
  &lt;param n=""UIParameter_791"" v=""s_mg'"</definedName>
    <definedName name="_AMO_ContentDefinition_680586719.175" hidden="1">"'ntd197::N/A"" /&gt;
  &lt;param n=""UIParameter_792"" v=""fnote197::0"" /&gt;
  &lt;param n=""UIParameter_793"" v=""ts_name198::"" /&gt;
  &lt;param n=""UIParameter_794"" v=""d_type198::AC"" /&gt;
  &lt;param n=""UIParameter_795"" v=""s_mgntd198::N/A"" /&gt;
  &lt;param n=""'"</definedName>
    <definedName name="_AMO_ContentDefinition_680586719.176" hidden="1">"'UIParameter_796"" v=""fnote198::0"" /&gt;
  &lt;param n=""UIParameter_797"" v=""ts_name199::"" /&gt;
  &lt;param n=""UIParameter_798"" v=""d_type199::AC"" /&gt;
  &lt;param n=""UIParameter_799"" v=""s_mgntd199::N/A"" /&gt;
  &lt;param n=""UIParameter_800"" v=""fnote199:'"</definedName>
    <definedName name="_AMO_ContentDefinition_680586719.177" hidden="1">"':0"" /&gt;
  &lt;param n=""UIParameter_801"" v=""ts_name200::"" /&gt;
  &lt;param n=""UIParameter_802"" v=""d_type200::AC"" /&gt;
  &lt;param n=""UIParameter_803"" v=""s_mgntd200::N/A"" /&gt;
  &lt;param n=""UIParameter_804"" v=""fnote200::0"" /&gt;
  &lt;param n=""UIParame'"</definedName>
    <definedName name="_AMO_ContentDefinition_680586719.178" hidden="1">"'ter_805"" v=""ts_name201::"" /&gt;
  &lt;param n=""UIParameter_806"" v=""d_type201::AC"" /&gt;
  &lt;param n=""UIParameter_807"" v=""s_mgntd201::N/A"" /&gt;
  &lt;param n=""UIParameter_808"" v=""fnote201::0"" /&gt;
  &lt;param n=""UIParameter_809"" v=""ts_name202::"" /&gt;'"</definedName>
    <definedName name="_AMO_ContentDefinition_680586719.179" hidden="1">"'
  &lt;param n=""UIParameter_810"" v=""d_type202::AC"" /&gt;
  &lt;param n=""UIParameter_811"" v=""s_mgntd202::N/A"" /&gt;
  &lt;param n=""UIParameter_812"" v=""fnote202::0"" /&gt;
  &lt;param n=""UIParameter_813"" v=""ts_name203::"" /&gt;
  &lt;param n=""UIParameter_81'"</definedName>
    <definedName name="_AMO_ContentDefinition_680586719.18" hidden="1">"'17::"" /&gt;
  &lt;param n=""UIParameter_70"" v=""d_type17::AC"" /&gt;
  &lt;param n=""UIParameter_71"" v=""s_mgntd17::N/A"" /&gt;
  &lt;param n=""UIParameter_72"" v=""fnote17::0"" /&gt;
  &lt;param n=""UIParameter_73"" v=""ts_name18::"" /&gt;
  &lt;param n=""UIParameter_7'"</definedName>
    <definedName name="_AMO_ContentDefinition_680586719.180" hidden="1">"'4"" v=""d_type203::AC"" /&gt;
  &lt;param n=""UIParameter_815"" v=""s_mgntd203::N/A"" /&gt;
  &lt;param n=""UIParameter_816"" v=""fnote203::0"" /&gt;
  &lt;param n=""UIParameter_817"" v=""ts_name204::"" /&gt;
  &lt;param n=""UIParameter_818"" v=""d_type204::AC"" /&gt;
  &lt;'"</definedName>
    <definedName name="_AMO_ContentDefinition_680586719.181" hidden="1">"'param n=""UIParameter_819"" v=""s_mgntd204::N/A"" /&gt;
  &lt;param n=""UIParameter_820"" v=""fnote204::0"" /&gt;
  &lt;param n=""UIParameter_821"" v=""ts_name205::"" /&gt;
  &lt;param n=""UIParameter_822"" v=""d_type205::AC"" /&gt;
  &lt;param n=""UIParameter_823"" v='"</definedName>
    <definedName name="_AMO_ContentDefinition_680586719.182" hidden="1">"'""s_mgntd205::N/A"" /&gt;
  &lt;param n=""UIParameter_824"" v=""fnote205::0"" /&gt;
  &lt;param n=""UIParameter_825"" v=""ts_name206::"" /&gt;
  &lt;param n=""UIParameter_826"" v=""d_type206::AC"" /&gt;
  &lt;param n=""UIParameter_827"" v=""s_mgntd206::N/A"" /&gt;
  &lt;para'"</definedName>
    <definedName name="_AMO_ContentDefinition_680586719.183" hidden="1">"'m n=""UIParameter_828"" v=""fnote206::0"" /&gt;
  &lt;param n=""UIParameter_829"" v=""ts_name207::"" /&gt;
  &lt;param n=""UIParameter_830"" v=""d_type207::AC"" /&gt;
  &lt;param n=""UIParameter_831"" v=""s_mgntd207::N/A"" /&gt;
  &lt;param n=""UIParameter_832"" v=""fno'"</definedName>
    <definedName name="_AMO_ContentDefinition_680586719.184" hidden="1">"'te207::0"" /&gt;
  &lt;param n=""UIParameter_833"" v=""ts_name208::"" /&gt;
  &lt;param n=""UIParameter_834"" v=""d_type208::AC"" /&gt;
  &lt;param n=""UIParameter_835"" v=""s_mgntd208::N/A"" /&gt;
  &lt;param n=""UIParameter_836"" v=""fnote208::0"" /&gt;
  &lt;param n=""UI'"</definedName>
    <definedName name="_AMO_ContentDefinition_680586719.185" hidden="1">"'Parameter_837"" v=""ts_name209::"" /&gt;
  &lt;param n=""UIParameter_838"" v=""d_type209::AC"" /&gt;
  &lt;param n=""UIParameter_839"" v=""s_mgntd209::N/A"" /&gt;
  &lt;param n=""UIParameter_840"" v=""fnote209::0"" /&gt;
  &lt;param n=""UIParameter_841"" v=""ts_name210'"</definedName>
    <definedName name="_AMO_ContentDefinition_680586719.186" hidden="1">"'::"" /&gt;
  &lt;param n=""UIParameter_842"" v=""d_type210::AC"" /&gt;
  &lt;param n=""UIParameter_843"" v=""s_mgntd210::N/A"" /&gt;
  &lt;param n=""UIParameter_844"" v=""fnote210::0"" /&gt;
  &lt;param n=""UIParameter_845"" v=""ts_name211::"" /&gt;
  &lt;param n=""UIParame'"</definedName>
    <definedName name="_AMO_ContentDefinition_680586719.187" hidden="1">"'ter_846"" v=""d_type211::AC"" /&gt;
  &lt;param n=""UIParameter_847"" v=""s_mgntd211::N/A"" /&gt;
  &lt;param n=""UIParameter_848"" v=""fnote211::0"" /&gt;
  &lt;param n=""UIParameter_849"" v=""ts_name212::"" /&gt;
  &lt;param n=""UIParameter_850"" v=""d_type212::AC"" /'"</definedName>
    <definedName name="_AMO_ContentDefinition_680586719.188" hidden="1">"'&gt;
  &lt;param n=""UIParameter_851"" v=""s_mgntd212::N/A"" /&gt;
  &lt;param n=""UIParameter_852"" v=""fnote212::0"" /&gt;
  &lt;param n=""UIParameter_853"" v=""ts_name213::"" /&gt;
  &lt;param n=""UIParameter_854"" v=""d_type213::AC"" /&gt;
  &lt;param n=""UIParameter_85'"</definedName>
    <definedName name="_AMO_ContentDefinition_680586719.189" hidden="1">"'5"" v=""s_mgntd213::N/A"" /&gt;
  &lt;param n=""UIParameter_856"" v=""fnote213::0"" /&gt;
  &lt;param n=""UIParameter_857"" v=""ts_name214::"" /&gt;
  &lt;param n=""UIParameter_858"" v=""d_type214::AC"" /&gt;
  &lt;param n=""UIParameter_859"" v=""s_mgntd214::N/A"" /&gt;
 '"</definedName>
    <definedName name="_AMO_ContentDefinition_680586719.19" hidden="1">"'4"" v=""d_type18::AC"" /&gt;
  &lt;param n=""UIParameter_75"" v=""s_mgntd18::N/A"" /&gt;
  &lt;param n=""UIParameter_76"" v=""fnote18::0"" /&gt;
  &lt;param n=""UIParameter_77"" v=""ts_name19::"" /&gt;
  &lt;param n=""UIParameter_78"" v=""d_type19::AC"" /&gt;
  &lt;param n'"</definedName>
    <definedName name="_AMO_ContentDefinition_680586719.190" hidden="1">"' &lt;param n=""UIParameter_860"" v=""fnote214::0"" /&gt;
  &lt;param n=""UIParameter_861"" v=""ts_name215::"" /&gt;
  &lt;param n=""UIParameter_862"" v=""d_type215::AC"" /&gt;
  &lt;param n=""UIParameter_863"" v=""s_mgntd215::N/A"" /&gt;
  &lt;param n=""UIParameter_864"" '"</definedName>
    <definedName name="_AMO_ContentDefinition_680586719.191" hidden="1">"'v=""fnote215::0"" /&gt;
  &lt;param n=""UIParameter_865"" v=""ts_name216::"" /&gt;
  &lt;param n=""UIParameter_866"" v=""d_type216::AC"" /&gt;
  &lt;param n=""UIParameter_867"" v=""s_mgntd216::N/A"" /&gt;
  &lt;param n=""UIParameter_868"" v=""fnote216::0"" /&gt;
  &lt;param'"</definedName>
    <definedName name="_AMO_ContentDefinition_680586719.192" hidden="1">"' n=""UIParameter_869"" v=""ts_name217::"" /&gt;
  &lt;param n=""UIParameter_870"" v=""d_type217::AC"" /&gt;
  &lt;param n=""UIParameter_871"" v=""s_mgntd217::N/A"" /&gt;
  &lt;param n=""UIParameter_872"" v=""fnote217::0"" /&gt;
  &lt;param n=""UIParameter_873"" v=""ts_n'"</definedName>
    <definedName name="_AMO_ContentDefinition_680586719.193" hidden="1">"'ame218::"" /&gt;
  &lt;param n=""UIParameter_874"" v=""d_type218::AC"" /&gt;
  &lt;param n=""UIParameter_875"" v=""s_mgntd218::N/A"" /&gt;
  &lt;param n=""UIParameter_876"" v=""fnote218::0"" /&gt;
  &lt;param n=""UIParameter_877"" v=""ts_name219::"" /&gt;
  &lt;param n=""UI'"</definedName>
    <definedName name="_AMO_ContentDefinition_680586719.194" hidden="1">"'Parameter_878"" v=""d_type219::AC"" /&gt;
  &lt;param n=""UIParameter_879"" v=""s_mgntd219::N/A"" /&gt;
  &lt;param n=""UIParameter_880"" v=""fnote219::0"" /&gt;
  &lt;param n=""UIParameter_881"" v=""ts_name220::"" /&gt;
  &lt;param n=""UIParameter_882"" v=""d_type220::'"</definedName>
    <definedName name="_AMO_ContentDefinition_680586719.195" hidden="1">"'AC"" /&gt;
  &lt;param n=""UIParameter_883"" v=""s_mgntd220::N/A"" /&gt;
  &lt;param n=""UIParameter_884"" v=""fnote220::0"" /&gt;
  &lt;param n=""UIParameter_885"" v=""ts_name221::"" /&gt;
  &lt;param n=""UIParameter_886"" v=""d_type221::AC"" /&gt;
  &lt;param n=""UIParame'"</definedName>
    <definedName name="_AMO_ContentDefinition_680586719.196" hidden="1">"'ter_887"" v=""s_mgntd221::N/A"" /&gt;
  &lt;param n=""UIParameter_888"" v=""fnote221::0"" /&gt;
  &lt;param n=""UIParameter_889"" v=""ts_name222::"" /&gt;
  &lt;param n=""UIParameter_890"" v=""d_type222::AC"" /&gt;
  &lt;param n=""UIParameter_891"" v=""s_mgntd222::N/A""'"</definedName>
    <definedName name="_AMO_ContentDefinition_680586719.197" hidden="1">"' /&gt;
  &lt;param n=""UIParameter_892"" v=""fnote222::0"" /&gt;
  &lt;param n=""UIParameter_893"" v=""ts_name223::"" /&gt;
  &lt;param n=""UIParameter_894"" v=""d_type223::AC"" /&gt;
  &lt;param n=""UIParameter_895"" v=""s_mgntd223::N/A"" /&gt;
  &lt;param n=""UIParameter_'"</definedName>
    <definedName name="_AMO_ContentDefinition_680586719.198" hidden="1">"'896"" v=""fnote223::0"" /&gt;
  &lt;param n=""UIParameter_897"" v=""ts_name224::"" /&gt;
  &lt;param n=""UIParameter_898"" v=""d_type224::AC"" /&gt;
  &lt;param n=""UIParameter_899"" v=""s_mgntd224::N/A"" /&gt;
  &lt;param n=""UIParameter_900"" v=""fnote224::0"" /&gt;
  &lt;'"</definedName>
    <definedName name="_AMO_ContentDefinition_680586719.199" hidden="1">"'param n=""UIParameter_901"" v=""ts_name225::"" /&gt;
  &lt;param n=""UIParameter_902"" v=""d_type225::AC"" /&gt;
  &lt;param n=""UIParameter_903"" v=""s_mgntd225::N/A"" /&gt;
  &lt;param n=""UIParameter_904"" v=""fnote225::0"" /&gt;
  &lt;param n=""UIParameter_905"" v='"</definedName>
    <definedName name="_AMO_ContentDefinition_680586719.2" hidden="1">"'0""&gt;
  &lt;files&gt;d:\Documents and Settings\CBKUR1162\My Documents\My SAS Files\Add-In for Microsoft Office\_SOA_Extract_TS_IDs_1\Extract_TS_IDs.srx&lt;/files&gt;
  &lt;param n=""DisplayName"" v=""Extract TS IDs"" /&gt;
  &lt;param n=""ServerName"" v=""SASApp"" /&gt;
 '"</definedName>
    <definedName name="_AMO_ContentDefinition_680586719.20" hidden="1">"'=""UIParameter_79"" v=""s_mgntd19::N/A"" /&gt;
  &lt;param n=""UIParameter_80"" v=""fnote19::0"" /&gt;
  &lt;param n=""UIParameter_81"" v=""ts_name20::"" /&gt;
  &lt;param n=""UIParameter_82"" v=""d_type20::AC"" /&gt;
  &lt;param n=""UIParameter_83"" v=""s_mgntd20::N/A'"</definedName>
    <definedName name="_AMO_ContentDefinition_680586719.200" hidden="1">"'""ts_name226::"" /&gt;
  &lt;param n=""UIParameter_906"" v=""d_type226::AC"" /&gt;
  &lt;param n=""UIParameter_907"" v=""s_mgntd226::N/A"" /&gt;
  &lt;param n=""UIParameter_908"" v=""fnote226::0"" /&gt;
  &lt;param n=""UIParameter_909"" v=""ts_name227::"" /&gt;
  &lt;param '"</definedName>
    <definedName name="_AMO_ContentDefinition_680586719.201" hidden="1">"'n=""UIParameter_910"" v=""d_type227::AC"" /&gt;
  &lt;param n=""UIParameter_911"" v=""s_mgntd227::N/A"" /&gt;
  &lt;param n=""UIParameter_912"" v=""fnote227::0"" /&gt;
  &lt;param n=""UIParameter_913"" v=""ts_name228::"" /&gt;
  &lt;param n=""UIParameter_914"" v=""d_typ'"</definedName>
    <definedName name="_AMO_ContentDefinition_680586719.202" hidden="1">"'e228::AC"" /&gt;
  &lt;param n=""UIParameter_915"" v=""s_mgntd228::N/A"" /&gt;
  &lt;param n=""UIParameter_916"" v=""fnote228::0"" /&gt;
  &lt;param n=""UIParameter_917"" v=""ts_name229::"" /&gt;
  &lt;param n=""UIParameter_918"" v=""d_type229::AC"" /&gt;
  &lt;param n=""UI'"</definedName>
    <definedName name="_AMO_ContentDefinition_680586719.203" hidden="1">"'Parameter_919"" v=""s_mgntd229::N/A"" /&gt;
  &lt;param n=""UIParameter_920"" v=""fnote229::0"" /&gt;
  &lt;param n=""UIParameter_921"" v=""ts_name230::"" /&gt;
  &lt;param n=""UIParameter_922"" v=""d_type230::AC"" /&gt;
  &lt;param n=""UIParameter_923"" v=""s_mgntd230:'"</definedName>
    <definedName name="_AMO_ContentDefinition_680586719.204" hidden="1">"':N/A"" /&gt;
  &lt;param n=""UIParameter_924"" v=""fnote230::0"" /&gt;
  &lt;param n=""UIParameter_925"" v=""ts_name231::"" /&gt;
  &lt;param n=""UIParameter_926"" v=""d_type231::AC"" /&gt;
  &lt;param n=""UIParameter_927"" v=""s_mgntd231::N/A"" /&gt;
  &lt;param n=""UIPara'"</definedName>
    <definedName name="_AMO_ContentDefinition_680586719.205" hidden="1">"'meter_928"" v=""fnote231::0"" /&gt;
  &lt;param n=""UIParameter_929"" v=""ts_name232::"" /&gt;
  &lt;param n=""UIParameter_930"" v=""d_type232::AC"" /&gt;
  &lt;param n=""UIParameter_931"" v=""s_mgntd232::N/A"" /&gt;
  &lt;param n=""UIParameter_932"" v=""fnote232::0"" /'"</definedName>
    <definedName name="_AMO_ContentDefinition_680586719.206" hidden="1">"'&gt;
  &lt;param n=""UIParameter_933"" v=""ts_name233::"" /&gt;
  &lt;param n=""UIParameter_934"" v=""d_type233::AC"" /&gt;
  &lt;param n=""UIParameter_935"" v=""s_mgntd233::N/A"" /&gt;
  &lt;param n=""UIParameter_936"" v=""fnote233::0"" /&gt;
  &lt;param n=""UIParameter_9'"</definedName>
    <definedName name="_AMO_ContentDefinition_680586719.207" hidden="1">"'37"" v=""ts_name234::"" /&gt;
  &lt;param n=""UIParameter_938"" v=""d_type234::AC"" /&gt;
  &lt;param n=""UIParameter_939"" v=""s_mgntd234::N/A"" /&gt;
  &lt;param n=""UIParameter_940"" v=""fnote234::0"" /&gt;
  &lt;param n=""UIParameter_941"" v=""ts_name235::"" /&gt;
  &lt;'"</definedName>
    <definedName name="_AMO_ContentDefinition_680586719.208" hidden="1">"'param n=""UIParameter_942"" v=""d_type235::AC"" /&gt;
  &lt;param n=""UIParameter_943"" v=""s_mgntd235::N/A"" /&gt;
  &lt;param n=""UIParameter_944"" v=""fnote235::0"" /&gt;
  &lt;param n=""UIParameter_945"" v=""ts_name236::"" /&gt;
  &lt;param n=""UIParameter_946"" v='"</definedName>
    <definedName name="_AMO_ContentDefinition_680586719.209" hidden="1">"'""d_type236::AC"" /&gt;
  &lt;param n=""UIParameter_947"" v=""s_mgntd236::N/A"" /&gt;
  &lt;param n=""UIParameter_948"" v=""fnote236::0"" /&gt;
  &lt;param n=""UIParameter_949"" v=""ts_name237::"" /&gt;
  &lt;param n=""UIParameter_950"" v=""d_type237::AC"" /&gt;
  &lt;param'"</definedName>
    <definedName name="_AMO_ContentDefinition_680586719.21" hidden="1">"'"" /&gt;
  &lt;param n=""UIParameter_84"" v=""fnote20::0"" /&gt;
  &lt;param n=""UIParameter_85"" v=""ts_name21::"" /&gt;
  &lt;param n=""UIParameter_86"" v=""d_type21::AC"" /&gt;
  &lt;param n=""UIParameter_87"" v=""s_mgntd21::N/A"" /&gt;
  &lt;param n=""UIParameter_88"" v'"</definedName>
    <definedName name="_AMO_ContentDefinition_680586719.210" hidden="1">"' n=""UIParameter_951"" v=""s_mgntd237::N/A"" /&gt;
  &lt;param n=""UIParameter_952"" v=""fnote237::0"" /&gt;
  &lt;param n=""UIParameter_953"" v=""ts_name238::"" /&gt;
  &lt;param n=""UIParameter_954"" v=""d_type238::AC"" /&gt;
  &lt;param n=""UIParameter_955"" v=""s_mg'"</definedName>
    <definedName name="_AMO_ContentDefinition_680586719.211" hidden="1">"'ntd238::N/A"" /&gt;
  &lt;param n=""UIParameter_956"" v=""fnote238::0"" /&gt;
  &lt;param n=""UIParameter_957"" v=""ts_name239::"" /&gt;
  &lt;param n=""UIParameter_958"" v=""d_type239::AC"" /&gt;
  &lt;param n=""UIParameter_959"" v=""s_mgntd239::N/A"" /&gt;
  &lt;param n=""'"</definedName>
    <definedName name="_AMO_ContentDefinition_680586719.212" hidden="1">"'UIParameter_960"" v=""fnote239::0"" /&gt;
  &lt;param n=""UIParameter_961"" v=""ts_name240::"" /&gt;
  &lt;param n=""UIParameter_962"" v=""d_type240::AC"" /&gt;
  &lt;param n=""UIParameter_963"" v=""s_mgntd240::AC"" /&gt;
  &lt;param n=""UIParameter_964"" v=""fnote240:'"</definedName>
    <definedName name="_AMO_ContentDefinition_680586719.213" hidden="1">"':0"" /&gt;
  &lt;param n=""UIParameter_965"" v=""ts_name241::"" /&gt;
  &lt;param n=""UIParameter_966"" v=""d_type241::AC"" /&gt;
  &lt;param n=""UIParameter_967"" v=""s_mgntd241::N/A"" /&gt;
  &lt;param n=""UIParameter_968"" v=""fnote241::0"" /&gt;
  &lt;param n=""UIParame'"</definedName>
    <definedName name="_AMO_ContentDefinition_680586719.214" hidden="1">"'ter_969"" v=""ts_name242::"" /&gt;
  &lt;param n=""UIParameter_970"" v=""d_type242::AC"" /&gt;
  &lt;param n=""UIParameter_971"" v=""s_mgntd242::N/A"" /&gt;
  &lt;param n=""UIParameter_972"" v=""fnote242::0"" /&gt;
  &lt;param n=""UIParameter_973"" v=""ts_name243::"" /&gt;'"</definedName>
    <definedName name="_AMO_ContentDefinition_680586719.215" hidden="1">"'
  &lt;param n=""UIParameter_974"" v=""d_type243::AC"" /&gt;
  &lt;param n=""UIParameter_975"" v=""s_mgntd243::N/A"" /&gt;
  &lt;param n=""UIParameter_976"" v=""fnote243::0"" /&gt;
  &lt;param n=""UIParameter_977"" v=""ts_name244::"" /&gt;
  &lt;param n=""UIParameter_97'"</definedName>
    <definedName name="_AMO_ContentDefinition_680586719.216" hidden="1">"'8"" v=""d_type244::AC"" /&gt;
  &lt;param n=""UIParameter_979"" v=""s_mgntd244::N/A"" /&gt;
  &lt;param n=""UIParameter_980"" v=""fnote244::0"" /&gt;
  &lt;param n=""UIParameter_981"" v=""ts_name245::"" /&gt;
  &lt;param n=""UIParameter_982"" v=""d_type245::AC"" /&gt;
  &lt;'"</definedName>
    <definedName name="_AMO_ContentDefinition_680586719.217" hidden="1">"'param n=""UIParameter_983"" v=""s_mgntd245::N/A"" /&gt;
  &lt;param n=""UIParameter_984"" v=""fnote245::0"" /&gt;
  &lt;param n=""UIParameter_985"" v=""ts_name246::"" /&gt;
  &lt;param n=""UIParameter_986"" v=""d_type246::AC"" /&gt;
  &lt;param n=""UIParameter_987"" v='"</definedName>
    <definedName name="_AMO_ContentDefinition_680586719.218" hidden="1">"'""s_mgntd246::N/A"" /&gt;
  &lt;param n=""UIParameter_988"" v=""fnote246::0"" /&gt;
  &lt;param n=""UIParameter_989"" v=""ts_name247::"" /&gt;
  &lt;param n=""UIParameter_990"" v=""d_type247::AC"" /&gt;
  &lt;param n=""UIParameter_991"" v=""s_mgntd247::N/A"" /&gt;
  &lt;para'"</definedName>
    <definedName name="_AMO_ContentDefinition_680586719.219" hidden="1">"'m n=""UIParameter_992"" v=""fnote247::0"" /&gt;
  &lt;param n=""UIParameter_993"" v=""ts_name248::"" /&gt;
  &lt;param n=""UIParameter_994"" v=""d_type248::AC"" /&gt;
  &lt;param n=""UIParameter_995"" v=""s_mgntd248::N/A"" /&gt;
  &lt;param n=""UIParameter_996"" v=""fno'"</definedName>
    <definedName name="_AMO_ContentDefinition_680586719.22" hidden="1">"'=""fnote21::0"" /&gt;
  &lt;param n=""UIParameter_89"" v=""ts_name22::"" /&gt;
  &lt;param n=""UIParameter_90"" v=""d_type22::AC"" /&gt;
  &lt;param n=""UIParameter_91"" v=""s_mgntd22::N/A"" /&gt;
  &lt;param n=""UIParameter_92"" v=""fnote22::0"" /&gt;
  &lt;param n=""UIPar'"</definedName>
    <definedName name="_AMO_ContentDefinition_680586719.220" hidden="1">"'te248::0"" /&gt;
  &lt;param n=""UIParameter_997"" v=""ts_name249::"" /&gt;
  &lt;param n=""UIParameter_998"" v=""d_type249::AC"" /&gt;
  &lt;param n=""UIParameter_999"" v=""s_mgntd249::N/A"" /&gt;
  &lt;param n=""UIParameter_1000"" v=""fnote249::0"" /&gt;
  &lt;param n=""U'"</definedName>
    <definedName name="_AMO_ContentDefinition_680586719.221" hidden="1">"'IParameter_1001"" v=""ts_name250::"" /&gt;
  &lt;param n=""UIParameter_1002"" v=""d_type250::AC"" /&gt;
  &lt;param n=""UIParameter_1003"" v=""s_mgntd250::N/A"" /&gt;
  &lt;param n=""UIParameter_1004"" v=""fnote250::0"" /&gt;
  &lt;param n=""UIParameter_1005"" v=""_runs'"</definedName>
    <definedName name="_AMO_ContentDefinition_680586719.222" hidden="1">"'ource::0"" /&gt;
  &lt;param n=""UIParameter_1006"" v=""_datasetname::ETSS.ETSS_FINAL_OUTPUT"" /&gt;
  &lt;param n=""UIParameters"" v=""1007"" /&gt;
  &lt;param n=""StoredProcessID"" v=""A58KUIMC.B1000B1Q"" /&gt;
  &lt;param n=""StoredProcessPath"" v=""ETSSAddHocReports'"</definedName>
    <definedName name="_AMO_ContentDefinition_680586719.223" hidden="1">"'/Extract TS IDs"" /&gt;
  &lt;param n=""RepositoryName"" v=""Foundation"" /&gt;
  &lt;param n=""ClassName"" v=""SAS.OfficeAddin.StoredProcess"" /&gt;
  &lt;param n=""_ROM_Version_"" v=""1.1"" /&gt;
  &lt;param n=""_ROM_Application_"" v=""ODS"" /&gt;
  &lt;param n=""_ROM_App'"</definedName>
    <definedName name="_AMO_ContentDefinition_680586719.224" hidden="1">"'Version_"" v=""9.1.3SP4"" /&gt;
  &lt;param n=""maxReportCols"" v=""4"" /&gt;
  &lt;fids n=""Extract_TS_IDs.srx"" v=""0"" /&gt;
  &lt;ExcelXMLOptions AdjColWidths=""True"" RowOpt=""InsertEntire"" ColOpt=""InsertCells"" /&gt;
&lt;/ContentDefinition&gt;'"</definedName>
    <definedName name="_AMO_ContentDefinition_680586719.23" hidden="1">"'ameter_93"" v=""ts_name23::"" /&gt;
  &lt;param n=""UIParameter_94"" v=""d_type23::AC"" /&gt;
  &lt;param n=""UIParameter_95"" v=""s_mgntd23::N/A"" /&gt;
  &lt;param n=""UIParameter_96"" v=""fnote23::0"" /&gt;
  &lt;param n=""UIParameter_97"" v=""ts_name24::"" /&gt;
  &lt;pa'"</definedName>
    <definedName name="_AMO_ContentDefinition_680586719.24" hidden="1">"'ram n=""UIParameter_98"" v=""d_type24::AC"" /&gt;
  &lt;param n=""UIParameter_99"" v=""s_mgntd24::N/A"" /&gt;
  &lt;param n=""UIParameter_100"" v=""fnote24::0"" /&gt;
  &lt;param n=""UIParameter_101"" v=""ts_name25::"" /&gt;
  &lt;param n=""UIParameter_102"" v=""d_type2'"</definedName>
    <definedName name="_AMO_ContentDefinition_680586719.25" hidden="1">"'5::AC"" /&gt;
  &lt;param n=""UIParameter_103"" v=""s_mgntd25::N/A"" /&gt;
  &lt;param n=""UIParameter_104"" v=""fnote25::0"" /&gt;
  &lt;param n=""UIParameter_105"" v=""ts_name26::"" /&gt;
  &lt;param n=""UIParameter_106"" v=""d_type26::AC"" /&gt;
  &lt;param n=""UIParamet'"</definedName>
    <definedName name="_AMO_ContentDefinition_680586719.26" hidden="1">"'er_107"" v=""s_mgntd26::N/A"" /&gt;
  &lt;param n=""UIParameter_108"" v=""fnote26::0"" /&gt;
  &lt;param n=""UIParameter_109"" v=""ts_name27::"" /&gt;
  &lt;param n=""UIParameter_110"" v=""d_type27::AC"" /&gt;
  &lt;param n=""UIParameter_111"" v=""s_mgntd27::N/A"" /&gt;
 '"</definedName>
    <definedName name="_AMO_ContentDefinition_680586719.27" hidden="1">"' &lt;param n=""UIParameter_112"" v=""fnote27::0"" /&gt;
  &lt;param n=""UIParameter_113"" v=""ts_name28::"" /&gt;
  &lt;param n=""UIParameter_114"" v=""d_type28::AC"" /&gt;
  &lt;param n=""UIParameter_115"" v=""s_mgntd28::N/A"" /&gt;
  &lt;param n=""UIParameter_116"" v=""f'"</definedName>
    <definedName name="_AMO_ContentDefinition_680586719.28" hidden="1">"'note28::0"" /&gt;
  &lt;param n=""UIParameter_117"" v=""ts_name29::"" /&gt;
  &lt;param n=""UIParameter_118"" v=""d_type29::AC"" /&gt;
  &lt;param n=""UIParameter_119"" v=""s_mgntd29::N/A"" /&gt;
  &lt;param n=""UIParameter_120"" v=""fnote29::0"" /&gt;
  &lt;param n=""UIPar'"</definedName>
    <definedName name="_AMO_ContentDefinition_680586719.29" hidden="1">"'ameter_121"" v=""ts_name30::"" /&gt;
  &lt;param n=""UIParameter_122"" v=""d_type30::AC"" /&gt;
  &lt;param n=""UIParameter_123"" v=""s_mgntd30::N/A"" /&gt;
  &lt;param n=""UIParameter_124"" v=""fnote30::0"" /&gt;
  &lt;param n=""UIParameter_125"" v=""ts_name31::"" /&gt;
'"</definedName>
    <definedName name="_AMO_ContentDefinition_680586719.3" hidden="1">"' &lt;param n=""ResultsOnServer"" v=""False"" /&gt;
  &lt;param n=""AMO_Version"" v=""2.1"" /&gt;
  &lt;param n=""UIParameter_0"" v=""startdatetxt::20100101"" /&gt;
  &lt;param n=""UIParameter_1"" v=""numofobs::12"" /&gt;
  &lt;param n=""UIParameter_2"" v=""load_ts::V"" /&gt;
'"</definedName>
    <definedName name="_AMO_ContentDefinition_680586719.30" hidden="1">"'  &lt;param n=""UIParameter_126"" v=""d_type31::AC"" /&gt;
  &lt;param n=""UIParameter_127"" v=""s_mgntd31::N/A"" /&gt;
  &lt;param n=""UIParameter_128"" v=""fnote31::0"" /&gt;
  &lt;param n=""UIParameter_129"" v=""ts_name32::"" /&gt;
  &lt;param n=""UIParameter_130"" v=""'"</definedName>
    <definedName name="_AMO_ContentDefinition_680586719.31" hidden="1">"'d_type32::AC"" /&gt;
  &lt;param n=""UIParameter_131"" v=""s_mgntd32::N/A"" /&gt;
  &lt;param n=""UIParameter_132"" v=""fnote32::0"" /&gt;
  &lt;param n=""UIParameter_133"" v=""ts_name33::"" /&gt;
  &lt;param n=""UIParameter_134"" v=""d_type33::AC"" /&gt;
  &lt;param n=""UI'"</definedName>
    <definedName name="_AMO_ContentDefinition_680586719.32" hidden="1">"'Parameter_135"" v=""s_mgntd33::N/A"" /&gt;
  &lt;param n=""UIParameter_136"" v=""fnote33::0"" /&gt;
  &lt;param n=""UIParameter_137"" v=""ts_name34::"" /&gt;
  &lt;param n=""UIParameter_138"" v=""d_type34::AC"" /&gt;
  &lt;param n=""UIParameter_139"" v=""s_mgntd34::N/A'"</definedName>
    <definedName name="_AMO_ContentDefinition_680586719.33" hidden="1">"'"" /&gt;
  &lt;param n=""UIParameter_140"" v=""fnote34::0"" /&gt;
  &lt;param n=""UIParameter_141"" v=""ts_name35::"" /&gt;
  &lt;param n=""UIParameter_142"" v=""d_type35::AC"" /&gt;
  &lt;param n=""UIParameter_143"" v=""s_mgntd35::N/A"" /&gt;
  &lt;param n=""UIParameter_1'"</definedName>
    <definedName name="_AMO_ContentDefinition_680586719.34" hidden="1">"'44"" v=""fnote35::0"" /&gt;
  &lt;param n=""UIParameter_145"" v=""ts_name36::"" /&gt;
  &lt;param n=""UIParameter_146"" v=""d_type36::AC"" /&gt;
  &lt;param n=""UIParameter_147"" v=""s_mgntd36::N/A"" /&gt;
  &lt;param n=""UIParameter_148"" v=""fnote36::0"" /&gt;
  &lt;param'"</definedName>
    <definedName name="_AMO_ContentDefinition_680586719.35" hidden="1">"' n=""UIParameter_149"" v=""ts_name37::"" /&gt;
  &lt;param n=""UIParameter_150"" v=""d_type37::AC"" /&gt;
  &lt;param n=""UIParameter_151"" v=""s_mgntd37::N/A"" /&gt;
  &lt;param n=""UIParameter_152"" v=""fnote37::0"" /&gt;
  &lt;param n=""UIParameter_153"" v=""ts_name3'"</definedName>
    <definedName name="_AMO_ContentDefinition_680586719.36" hidden="1">"'8::"" /&gt;
  &lt;param n=""UIParameter_154"" v=""d_type38::AC"" /&gt;
  &lt;param n=""UIParameter_155"" v=""s_mgntd38::N/A"" /&gt;
  &lt;param n=""UIParameter_156"" v=""fnote38::0"" /&gt;
  &lt;param n=""UIParameter_157"" v=""ts_name39::"" /&gt;
  &lt;param n=""UIParameter'"</definedName>
    <definedName name="_AMO_ContentDefinition_680586719.37" hidden="1">"'_158"" v=""d_type39::AC"" /&gt;
  &lt;param n=""UIParameter_159"" v=""s_mgntd39::N/A"" /&gt;
  &lt;param n=""UIParameter_160"" v=""fnote39::0"" /&gt;
  &lt;param n=""UIParameter_161"" v=""ts_name40::"" /&gt;
  &lt;param n=""UIParameter_162"" v=""d_type40::AC"" /&gt;
  &lt;pa'"</definedName>
    <definedName name="_AMO_ContentDefinition_680586719.38" hidden="1">"'ram n=""UIParameter_163"" v=""s_mgntd40::N/A"" /&gt;
  &lt;param n=""UIParameter_164"" v=""fnote40::0"" /&gt;
  &lt;param n=""UIParameter_165"" v=""ts_name41::"" /&gt;
  &lt;param n=""UIParameter_166"" v=""d_type41::AC"" /&gt;
  &lt;param n=""UIParameter_167"" v=""s_mgn'"</definedName>
    <definedName name="_AMO_ContentDefinition_680586719.39" hidden="1">"'td41::N/A"" /&gt;
  &lt;param n=""UIParameter_168"" v=""fnote41::0"" /&gt;
  &lt;param n=""UIParameter_169"" v=""ts_name42::"" /&gt;
  &lt;param n=""UIParameter_170"" v=""d_type42::AC"" /&gt;
  &lt;param n=""UIParameter_171"" v=""s_mgntd42::N/A"" /&gt;
  &lt;param n=""UIPar'"</definedName>
    <definedName name="_AMO_ContentDefinition_680586719.4" hidden="1">"'
  &lt;param n=""UIParameter_3"" v=""year_source_field::Y"" /&gt;
  &lt;param n=""UIParameter_4"" v=""freq::M"" /&gt;
  &lt;param n=""UIParameter_5"" v=""ts_name1::mafm1"" /&gt;
  &lt;param n=""UIParameter_6"" v=""d_type1::AC"" /&gt;
  &lt;param n=""UIParameter_7"" v=""s_m'"</definedName>
    <definedName name="_AMO_ContentDefinition_680586719.40" hidden="1">"'ameter_172"" v=""fnote42::0"" /&gt;
  &lt;param n=""UIParameter_173"" v=""ts_name43::"" /&gt;
  &lt;param n=""UIParameter_174"" v=""d_type43::AC"" /&gt;
  &lt;param n=""UIParameter_175"" v=""s_mgntd43::N/A"" /&gt;
  &lt;param n=""UIParameter_176"" v=""fnote43::0"" /&gt;
 '"</definedName>
    <definedName name="_AMO_ContentDefinition_680586719.41" hidden="1">"' &lt;param n=""UIParameter_177"" v=""ts_name44::"" /&gt;
  &lt;param n=""UIParameter_178"" v=""d_type44::AC"" /&gt;
  &lt;param n=""UIParameter_179"" v=""s_mgntd44::N/A"" /&gt;
  &lt;param n=""UIParameter_180"" v=""fnote44::0"" /&gt;
  &lt;param n=""UIParameter_181"" v=""t'"</definedName>
    <definedName name="_AMO_ContentDefinition_680586719.42" hidden="1">"'s_name45::"" /&gt;
  &lt;param n=""UIParameter_182"" v=""d_type45::AC"" /&gt;
  &lt;param n=""UIParameter_183"" v=""s_mgntd45::N/A"" /&gt;
  &lt;param n=""UIParameter_184"" v=""fnote45::0"" /&gt;
  &lt;param n=""UIParameter_185"" v=""ts_name46::"" /&gt;
  &lt;param n=""UIPa'"</definedName>
    <definedName name="_AMO_ContentDefinition_680586719.43" hidden="1">"'rameter_186"" v=""d_type46::AC"" /&gt;
  &lt;param n=""UIParameter_187"" v=""s_mgntd46::N/A"" /&gt;
  &lt;param n=""UIParameter_188"" v=""fnote46::0"" /&gt;
  &lt;param n=""UIParameter_189"" v=""ts_name47::"" /&gt;
  &lt;param n=""UIParameter_190"" v=""d_type47::AC"" /&gt;'"</definedName>
    <definedName name="_AMO_ContentDefinition_680586719.44" hidden="1">"'
  &lt;param n=""UIParameter_191"" v=""s_mgntd47::N/A"" /&gt;
  &lt;param n=""UIParameter_192"" v=""fnote47::0"" /&gt;
  &lt;param n=""UIParameter_193"" v=""ts_name48::"" /&gt;
  &lt;param n=""UIParameter_194"" v=""d_type48::AC"" /&gt;
  &lt;param n=""UIParameter_195"" v'"</definedName>
    <definedName name="_AMO_ContentDefinition_680586719.45" hidden="1">"'=""s_mgntd48::N/A"" /&gt;
  &lt;param n=""UIParameter_196"" v=""fnote48::0"" /&gt;
  &lt;param n=""UIParameter_197"" v=""ts_name49::"" /&gt;
  &lt;param n=""UIParameter_198"" v=""d_type49::AC"" /&gt;
  &lt;param n=""UIParameter_199"" v=""s_mgntd49::N/A"" /&gt;
  &lt;param n'"</definedName>
    <definedName name="_AMO_ContentDefinition_680586719.46" hidden="1">"'=""UIParameter_200"" v=""fnote49::0"" /&gt;
  &lt;param n=""UIParameter_201"" v=""ts_name50::"" /&gt;
  &lt;param n=""UIParameter_202"" v=""d_type50::AC"" /&gt;
  &lt;param n=""UIParameter_203"" v=""s_mgntd50::N/A"" /&gt;
  &lt;param n=""UIParameter_204"" v=""fnote50::'"</definedName>
    <definedName name="_AMO_ContentDefinition_680586719.47" hidden="1">"'0"" /&gt;
  &lt;param n=""UIParameter_205"" v=""ts_name51::"" /&gt;
  &lt;param n=""UIParameter_206"" v=""d_type51::AC"" /&gt;
  &lt;param n=""UIParameter_207"" v=""s_mgntd51::N/A"" /&gt;
  &lt;param n=""UIParameter_208"" v=""fnote51::0"" /&gt;
  &lt;param n=""UIParameter_'"</definedName>
    <definedName name="_AMO_ContentDefinition_680586719.48" hidden="1">"'209"" v=""ts_name52::"" /&gt;
  &lt;param n=""UIParameter_210"" v=""d_type52::AC"" /&gt;
  &lt;param n=""UIParameter_211"" v=""s_mgntd52::N/A"" /&gt;
  &lt;param n=""UIParameter_212"" v=""fnote52::0"" /&gt;
  &lt;param n=""UIParameter_213"" v=""ts_name53::"" /&gt;
  &lt;para'"</definedName>
    <definedName name="_AMO_ContentDefinition_680586719.49" hidden="1">"'m n=""UIParameter_214"" v=""d_type53::AC"" /&gt;
  &lt;param n=""UIParameter_215"" v=""s_mgntd53::N/A"" /&gt;
  &lt;param n=""UIParameter_216"" v=""fnote53::0"" /&gt;
  &lt;param n=""UIParameter_217"" v=""ts_name54::"" /&gt;
  &lt;param n=""UIParameter_218"" v=""d_type5'"</definedName>
    <definedName name="_AMO_ContentDefinition_680586719.5" hidden="1">"'gntd1::9"" /&gt;
  &lt;param n=""UIParameter_8"" v=""fnote1::0"" /&gt;
  &lt;param n=""UIParameter_9"" v=""ts_name2::mafm2"" /&gt;
  &lt;param n=""UIParameter_10"" v=""d_type2::AC"" /&gt;
  &lt;param n=""UIParameter_11"" v=""s_mgntd2::6"" /&gt;
  &lt;param n=""UIParameter_'"</definedName>
    <definedName name="_AMO_ContentDefinition_680586719.50" hidden="1">"'4::AC"" /&gt;
  &lt;param n=""UIParameter_219"" v=""s_mgntd54::N/A"" /&gt;
  &lt;param n=""UIParameter_220"" v=""fnote54::0"" /&gt;
  &lt;param n=""UIParameter_221"" v=""ts_name55::"" /&gt;
  &lt;param n=""UIParameter_222"" v=""d_type55::AC"" /&gt;
  &lt;param n=""UIParamet'"</definedName>
    <definedName name="_AMO_ContentDefinition_680586719.51" hidden="1">"'er_223"" v=""s_mgntd55::N/A"" /&gt;
  &lt;param n=""UIParameter_224"" v=""fnote55::0"" /&gt;
  &lt;param n=""UIParameter_225"" v=""ts_name56::"" /&gt;
  &lt;param n=""UIParameter_226"" v=""d_type56::AC"" /&gt;
  &lt;param n=""UIParameter_227"" v=""s_mgntd56::N/A"" /&gt;
 '"</definedName>
    <definedName name="_AMO_ContentDefinition_680586719.52" hidden="1">"' &lt;param n=""UIParameter_228"" v=""fnote56::0"" /&gt;
  &lt;param n=""UIParameter_229"" v=""ts_name57::"" /&gt;
  &lt;param n=""UIParameter_230"" v=""d_type57::AC"" /&gt;
  &lt;param n=""UIParameter_231"" v=""s_mgntd57::N/A"" /&gt;
  &lt;param n=""UIParameter_232"" v=""f'"</definedName>
    <definedName name="_AMO_ContentDefinition_680586719.53" hidden="1">"'note57::0"" /&gt;
  &lt;param n=""UIParameter_233"" v=""ts_name58::"" /&gt;
  &lt;param n=""UIParameter_234"" v=""d_type58::AC"" /&gt;
  &lt;param n=""UIParameter_235"" v=""s_mgntd58::N/A"" /&gt;
  &lt;param n=""UIParameter_236"" v=""fnote58::0"" /&gt;
  &lt;param n=""UIPar'"</definedName>
    <definedName name="_AMO_ContentDefinition_680586719.54" hidden="1">"'ameter_237"" v=""ts_name59::"" /&gt;
  &lt;param n=""UIParameter_238"" v=""d_type59::AC"" /&gt;
  &lt;param n=""UIParameter_239"" v=""s_mgntd59::N/A"" /&gt;
  &lt;param n=""UIParameter_240"" v=""fnote59::0"" /&gt;
  &lt;param n=""UIParameter_241"" v=""ts_name60::"" /&gt;
'"</definedName>
    <definedName name="_AMO_ContentDefinition_680586719.55" hidden="1">"'  &lt;param n=""UIParameter_242"" v=""d_type60::AC"" /&gt;
  &lt;param n=""UIParameter_243"" v=""s_mgntd60::N/A"" /&gt;
  &lt;param n=""UIParameter_244"" v=""fnote60::0"" /&gt;
  &lt;param n=""UIParameter_245"" v=""ts_name61::"" /&gt;
  &lt;param n=""UIParameter_246"" v=""'"</definedName>
    <definedName name="_AMO_ContentDefinition_680586719.56" hidden="1">"'d_type61::AC"" /&gt;
  &lt;param n=""UIParameter_247"" v=""s_mgntd61::N/A"" /&gt;
  &lt;param n=""UIParameter_248"" v=""fnote61::0"" /&gt;
  &lt;param n=""UIParameter_249"" v=""ts_name62::"" /&gt;
  &lt;param n=""UIParameter_250"" v=""d_type62::AC"" /&gt;
  &lt;param n=""UI'"</definedName>
    <definedName name="_AMO_ContentDefinition_680586719.57" hidden="1">"'Parameter_251"" v=""s_mgntd62::N/A"" /&gt;
  &lt;param n=""UIParameter_252"" v=""fnote62::0"" /&gt;
  &lt;param n=""UIParameter_253"" v=""ts_name63::"" /&gt;
  &lt;param n=""UIParameter_254"" v=""d_type63::AC"" /&gt;
  &lt;param n=""UIParameter_255"" v=""s_mgntd63::N/A'"</definedName>
    <definedName name="_AMO_ContentDefinition_680586719.58" hidden="1">"'"" /&gt;
  &lt;param n=""UIParameter_256"" v=""fnote63::0"" /&gt;
  &lt;param n=""UIParameter_257"" v=""ts_name64::"" /&gt;
  &lt;param n=""UIParameter_258"" v=""d_type64::AC"" /&gt;
  &lt;param n=""UIParameter_259"" v=""s_mgntd64::N/A"" /&gt;
  &lt;param n=""UIParameter_2'"</definedName>
    <definedName name="_AMO_ContentDefinition_680586719.59" hidden="1">"'60"" v=""fnote64::0"" /&gt;
  &lt;param n=""UIParameter_261"" v=""ts_name65::"" /&gt;
  &lt;param n=""UIParameter_262"" v=""d_type65::AC"" /&gt;
  &lt;param n=""UIParameter_263"" v=""s_mgntd65::N/A"" /&gt;
  &lt;param n=""UIParameter_264"" v=""fnote65::0"" /&gt;
  &lt;param'"</definedName>
    <definedName name="_AMO_ContentDefinition_680586719.6" hidden="1">"'12"" v=""fnote2::0"" /&gt;
  &lt;param n=""UIParameter_13"" v=""ts_name3::"" /&gt;
  &lt;param n=""UIParameter_14"" v=""d_type3::AC"" /&gt;
  &lt;param n=""UIParameter_15"" v=""s_mgntd3::N/A"" /&gt;
  &lt;param n=""UIParameter_16"" v=""fnote3::0"" /&gt;
  &lt;param n=""UIPa'"</definedName>
    <definedName name="_AMO_ContentDefinition_680586719.60" hidden="1">"' n=""UIParameter_265"" v=""ts_name66::"" /&gt;
  &lt;param n=""UIParameter_266"" v=""d_type66::AC"" /&gt;
  &lt;param n=""UIParameter_267"" v=""s_mgntd66::N/A"" /&gt;
  &lt;param n=""UIParameter_268"" v=""fnote66::0"" /&gt;
  &lt;param n=""UIParameter_269"" v=""ts_name6'"</definedName>
    <definedName name="_AMO_ContentDefinition_680586719.61" hidden="1">"'7::"" /&gt;
  &lt;param n=""UIParameter_270"" v=""d_type67::AC"" /&gt;
  &lt;param n=""UIParameter_271"" v=""s_mgntd67::N/A"" /&gt;
  &lt;param n=""UIParameter_272"" v=""fnote67::0"" /&gt;
  &lt;param n=""UIParameter_273"" v=""ts_name68::"" /&gt;
  &lt;param n=""UIParameter'"</definedName>
    <definedName name="_AMO_ContentDefinition_680586719.62" hidden="1">"'_274"" v=""d_type68::AC"" /&gt;
  &lt;param n=""UIParameter_275"" v=""s_mgntd68::N/A"" /&gt;
  &lt;param n=""UIParameter_276"" v=""fnote68::0"" /&gt;
  &lt;param n=""UIParameter_277"" v=""ts_name69::"" /&gt;
  &lt;param n=""UIParameter_278"" v=""d_type69::AC"" /&gt;
  &lt;pa'"</definedName>
    <definedName name="_AMO_ContentDefinition_680586719.63" hidden="1">"'ram n=""UIParameter_279"" v=""s_mgntd69::N/A"" /&gt;
  &lt;param n=""UIParameter_280"" v=""fnote69::0"" /&gt;
  &lt;param n=""UIParameter_281"" v=""ts_name70::"" /&gt;
  &lt;param n=""UIParameter_282"" v=""d_type70::AC"" /&gt;
  &lt;param n=""UIParameter_283"" v=""s_mgn'"</definedName>
    <definedName name="_AMO_ContentDefinition_680586719.64" hidden="1">"'td70::N/A"" /&gt;
  &lt;param n=""UIParameter_284"" v=""fnote70::0"" /&gt;
  &lt;param n=""UIParameter_285"" v=""ts_name71::"" /&gt;
  &lt;param n=""UIParameter_286"" v=""d_type71::AC"" /&gt;
  &lt;param n=""UIParameter_287"" v=""s_mgntd71::N/A"" /&gt;
  &lt;param n=""UIPar'"</definedName>
    <definedName name="_AMO_ContentDefinition_680586719.65" hidden="1">"'ameter_288"" v=""fnote71::0"" /&gt;
  &lt;param n=""UIParameter_289"" v=""ts_name72::"" /&gt;
  &lt;param n=""UIParameter_290"" v=""d_type72::AC"" /&gt;
  &lt;param n=""UIParameter_291"" v=""s_mgntd72::N/A"" /&gt;
  &lt;param n=""UIParameter_292"" v=""fnote72::0"" /&gt;
 '"</definedName>
    <definedName name="_AMO_ContentDefinition_680586719.66" hidden="1">"' &lt;param n=""UIParameter_293"" v=""ts_name73::"" /&gt;
  &lt;param n=""UIParameter_294"" v=""d_type73::AC"" /&gt;
  &lt;param n=""UIParameter_295"" v=""s_mgntd73::N/A"" /&gt;
  &lt;param n=""UIParameter_296"" v=""fnote73::0"" /&gt;
  &lt;param n=""UIParameter_297"" v=""t'"</definedName>
    <definedName name="_AMO_ContentDefinition_680586719.67" hidden="1">"'s_name74::"" /&gt;
  &lt;param n=""UIParameter_298"" v=""d_type74::AC"" /&gt;
  &lt;param n=""UIParameter_299"" v=""s_mgntd74::N/A"" /&gt;
  &lt;param n=""UIParameter_300"" v=""fnote74::0"" /&gt;
  &lt;param n=""UIParameter_301"" v=""ts_name75::"" /&gt;
  &lt;param n=""UIPa'"</definedName>
    <definedName name="_AMO_ContentDefinition_680586719.68" hidden="1">"'rameter_302"" v=""d_type75::AC"" /&gt;
  &lt;param n=""UIParameter_303"" v=""s_mgntd75::N/A"" /&gt;
  &lt;param n=""UIParameter_304"" v=""fnote75::0"" /&gt;
  &lt;param n=""UIParameter_305"" v=""ts_name76::"" /&gt;
  &lt;param n=""UIParameter_306"" v=""d_type76::AC"" /&gt;'"</definedName>
    <definedName name="_AMO_ContentDefinition_680586719.69" hidden="1">"'
  &lt;param n=""UIParameter_307"" v=""s_mgntd76::N/A"" /&gt;
  &lt;param n=""UIParameter_308"" v=""fnote76::0"" /&gt;
  &lt;param n=""UIParameter_309"" v=""ts_name77::"" /&gt;
  &lt;param n=""UIParameter_310"" v=""d_type77::AC"" /&gt;
  &lt;param n=""UIParameter_311"" v'"</definedName>
    <definedName name="_AMO_ContentDefinition_680586719.7" hidden="1">"'rameter_17"" v=""ts_name4::"" /&gt;
  &lt;param n=""UIParameter_18"" v=""d_type4::AC"" /&gt;
  &lt;param n=""UIParameter_19"" v=""s_mgntd4::N/A"" /&gt;
  &lt;param n=""UIParameter_20"" v=""fnote4::0"" /&gt;
  &lt;param n=""UIParameter_21"" v=""ts_name5::"" /&gt;
  &lt;param'"</definedName>
    <definedName name="_AMO_ContentDefinition_680586719.70" hidden="1">"'=""s_mgntd77::N/A"" /&gt;
  &lt;param n=""UIParameter_312"" v=""fnote77::0"" /&gt;
  &lt;param n=""UIParameter_313"" v=""ts_name78::"" /&gt;
  &lt;param n=""UIParameter_314"" v=""d_type78::AC"" /&gt;
  &lt;param n=""UIParameter_315"" v=""s_mgntd78::N/A"" /&gt;
  &lt;param n'"</definedName>
    <definedName name="_AMO_ContentDefinition_680586719.71" hidden="1">"'=""UIParameter_316"" v=""fnote78::0"" /&gt;
  &lt;param n=""UIParameter_317"" v=""ts_name79::"" /&gt;
  &lt;param n=""UIParameter_318"" v=""d_type79::AC"" /&gt;
  &lt;param n=""UIParameter_319"" v=""s_mgntd79::N/A"" /&gt;
  &lt;param n=""UIParameter_320"" v=""fnote79::'"</definedName>
    <definedName name="_AMO_ContentDefinition_680586719.72" hidden="1">"'0"" /&gt;
  &lt;param n=""UIParameter_321"" v=""ts_name80::"" /&gt;
  &lt;param n=""UIParameter_322"" v=""d_type80::AC"" /&gt;
  &lt;param n=""UIParameter_323"" v=""s_mgntd80::N/A"" /&gt;
  &lt;param n=""UIParameter_324"" v=""fnote80::0"" /&gt;
  &lt;param n=""UIParameter_'"</definedName>
    <definedName name="_AMO_ContentDefinition_680586719.73" hidden="1">"'325"" v=""ts_name81::"" /&gt;
  &lt;param n=""UIParameter_326"" v=""d_type81::AC"" /&gt;
  &lt;param n=""UIParameter_327"" v=""s_mgntd81::N/A"" /&gt;
  &lt;param n=""UIParameter_328"" v=""fnote81::0"" /&gt;
  &lt;param n=""UIParameter_329"" v=""ts_name82::"" /&gt;
  &lt;para'"</definedName>
    <definedName name="_AMO_ContentDefinition_680586719.74" hidden="1">"'m n=""UIParameter_330"" v=""d_type82::AC"" /&gt;
  &lt;param n=""UIParameter_331"" v=""s_mgntd82::N/A"" /&gt;
  &lt;param n=""UIParameter_332"" v=""fnote82::0"" /&gt;
  &lt;param n=""UIParameter_333"" v=""ts_name83::"" /&gt;
  &lt;param n=""UIParameter_334"" v=""d_type8'"</definedName>
    <definedName name="_AMO_ContentDefinition_680586719.75" hidden="1">"'3::AC"" /&gt;
  &lt;param n=""UIParameter_335"" v=""s_mgntd83::N/A"" /&gt;
  &lt;param n=""UIParameter_336"" v=""fnote83::0"" /&gt;
  &lt;param n=""UIParameter_337"" v=""ts_name84::"" /&gt;
  &lt;param n=""UIParameter_338"" v=""d_type84::AC"" /&gt;
  &lt;param n=""UIParamet'"</definedName>
    <definedName name="_AMO_ContentDefinition_680586719.76" hidden="1">"'er_339"" v=""s_mgntd84::N/A"" /&gt;
  &lt;param n=""UIParameter_340"" v=""fnote84::0"" /&gt;
  &lt;param n=""UIParameter_341"" v=""ts_name85::"" /&gt;
  &lt;param n=""UIParameter_342"" v=""d_type85::AC"" /&gt;
  &lt;param n=""UIParameter_343"" v=""s_mgntd85::N/A"" /&gt;
 '"</definedName>
    <definedName name="_AMO_ContentDefinition_680586719.77" hidden="1">"' &lt;param n=""UIParameter_344"" v=""fnote85::0"" /&gt;
  &lt;param n=""UIParameter_345"" v=""ts_name86::"" /&gt;
  &lt;param n=""UIParameter_346"" v=""d_type86::AC"" /&gt;
  &lt;param n=""UIParameter_347"" v=""s_mgntd86::N/A"" /&gt;
  &lt;param n=""UIParameter_348"" v=""f'"</definedName>
    <definedName name="_AMO_ContentDefinition_680586719.78" hidden="1">"'note86::0"" /&gt;
  &lt;param n=""UIParameter_349"" v=""ts_name87::"" /&gt;
  &lt;param n=""UIParameter_350"" v=""d_type87::AC"" /&gt;
  &lt;param n=""UIParameter_351"" v=""s_mgntd87::N/A"" /&gt;
  &lt;param n=""UIParameter_352"" v=""fnote87::0"" /&gt;
  &lt;param n=""UIPar'"</definedName>
    <definedName name="_AMO_ContentDefinition_680586719.79" hidden="1">"'ameter_353"" v=""ts_name88::"" /&gt;
  &lt;param n=""UIParameter_354"" v=""d_type88::AC"" /&gt;
  &lt;param n=""UIParameter_355"" v=""s_mgntd88::N/A"" /&gt;
  &lt;param n=""UIParameter_356"" v=""fnote88::0"" /&gt;
  &lt;param n=""UIParameter_357"" v=""ts_name89::"" /&gt;
'"</definedName>
    <definedName name="_AMO_ContentDefinition_680586719.8" hidden="1">"' n=""UIParameter_22"" v=""d_type5::AC"" /&gt;
  &lt;param n=""UIParameter_23"" v=""s_mgntd5::N/A"" /&gt;
  &lt;param n=""UIParameter_24"" v=""fnote5::0"" /&gt;
  &lt;param n=""UIParameter_25"" v=""ts_name6::"" /&gt;
  &lt;param n=""UIParameter_26"" v=""d_type6::AC"" /&gt;
'"</definedName>
    <definedName name="_AMO_ContentDefinition_680586719.80" hidden="1">"'  &lt;param n=""UIParameter_358"" v=""d_type89::AC"" /&gt;
  &lt;param n=""UIParameter_359"" v=""s_mgntd89::N/A"" /&gt;
  &lt;param n=""UIParameter_360"" v=""fnote89::0"" /&gt;
  &lt;param n=""UIParameter_361"" v=""ts_name90::"" /&gt;
  &lt;param n=""UIParameter_362"" v=""'"</definedName>
    <definedName name="_AMO_ContentDefinition_680586719.81" hidden="1">"'d_type90::AC"" /&gt;
  &lt;param n=""UIParameter_363"" v=""s_mgntd90::N/A"" /&gt;
  &lt;param n=""UIParameter_364"" v=""fnote90::0"" /&gt;
  &lt;param n=""UIParameter_365"" v=""ts_name91::"" /&gt;
  &lt;param n=""UIParameter_366"" v=""d_type91::AC"" /&gt;
  &lt;param n=""UI'"</definedName>
    <definedName name="_AMO_ContentDefinition_680586719.82" hidden="1">"'Parameter_367"" v=""s_mgntd91::N/A"" /&gt;
  &lt;param n=""UIParameter_368"" v=""fnote91::0"" /&gt;
  &lt;param n=""UIParameter_369"" v=""ts_name92::"" /&gt;
  &lt;param n=""UIParameter_370"" v=""d_type92::AC"" /&gt;
  &lt;param n=""UIParameter_371"" v=""s_mgntd92::N/A'"</definedName>
    <definedName name="_AMO_ContentDefinition_680586719.83" hidden="1">"'"" /&gt;
  &lt;param n=""UIParameter_372"" v=""fnote92::0"" /&gt;
  &lt;param n=""UIParameter_373"" v=""ts_name93::"" /&gt;
  &lt;param n=""UIParameter_374"" v=""d_type93::AC"" /&gt;
  &lt;param n=""UIParameter_375"" v=""s_mgntd93::N/A"" /&gt;
  &lt;param n=""UIParameter_3'"</definedName>
    <definedName name="_AMO_ContentDefinition_680586719.84" hidden="1">"'76"" v=""fnote93::0"" /&gt;
  &lt;param n=""UIParameter_377"" v=""ts_name94::"" /&gt;
  &lt;param n=""UIParameter_378"" v=""d_type94::AC"" /&gt;
  &lt;param n=""UIParameter_379"" v=""s_mgntd94::N/A"" /&gt;
  &lt;param n=""UIParameter_380"" v=""fnote94::0"" /&gt;
  &lt;param'"</definedName>
    <definedName name="_AMO_ContentDefinition_680586719.85" hidden="1">"' n=""UIParameter_381"" v=""ts_name95::"" /&gt;
  &lt;param n=""UIParameter_382"" v=""d_type95::AC"" /&gt;
  &lt;param n=""UIParameter_383"" v=""s_mgntd95::N/A"" /&gt;
  &lt;param n=""UIParameter_384"" v=""fnote95::0"" /&gt;
  &lt;param n=""UIParameter_385"" v=""ts_name9'"</definedName>
    <definedName name="_AMO_ContentDefinition_680586719.86" hidden="1">"'6::"" /&gt;
  &lt;param n=""UIParameter_386"" v=""d_type96::AC"" /&gt;
  &lt;param n=""UIParameter_387"" v=""s_mgntd96::N/A"" /&gt;
  &lt;param n=""UIParameter_388"" v=""fnote96::0"" /&gt;
  &lt;param n=""UIParameter_389"" v=""ts_name97::"" /&gt;
  &lt;param n=""UIParameter'"</definedName>
    <definedName name="_AMO_ContentDefinition_680586719.87" hidden="1">"'_390"" v=""d_type97::AC"" /&gt;
  &lt;param n=""UIParameter_391"" v=""s_mgntd97::N/A"" /&gt;
  &lt;param n=""UIParameter_392"" v=""fnote97::0"" /&gt;
  &lt;param n=""UIParameter_393"" v=""ts_name98::"" /&gt;
  &lt;param n=""UIParameter_394"" v=""d_type98::AC"" /&gt;
  &lt;pa'"</definedName>
    <definedName name="_AMO_ContentDefinition_680586719.88" hidden="1">"'ram n=""UIParameter_395"" v=""s_mgntd98::N/A"" /&gt;
  &lt;param n=""UIParameter_396"" v=""fnote98::0"" /&gt;
  &lt;param n=""UIParameter_397"" v=""ts_name99::"" /&gt;
  &lt;param n=""UIParameter_398"" v=""d_type99::AC"" /&gt;
  &lt;param n=""UIParameter_399"" v=""s_mgn'"</definedName>
    <definedName name="_AMO_ContentDefinition_680586719.89" hidden="1">"'td99::N/A"" /&gt;
  &lt;param n=""UIParameter_400"" v=""fnote99::0"" /&gt;
  &lt;param n=""UIParameter_401"" v=""ts_name100::"" /&gt;
  &lt;param n=""UIParameter_402"" v=""d_type100::AC"" /&gt;
  &lt;param n=""UIParameter_403"" v=""s_mgntd100::N/A"" /&gt;
  &lt;param n=""UI'"</definedName>
    <definedName name="_AMO_ContentDefinition_680586719.9" hidden="1">"'
  &lt;param n=""UIParameter_27"" v=""s_mgntd6::N/A"" /&gt;
  &lt;param n=""UIParameter_28"" v=""fnote6::0"" /&gt;
  &lt;param n=""UIParameter_29"" v=""ts_name7::"" /&gt;
  &lt;param n=""UIParameter_30"" v=""d_type7::AC"" /&gt;
  &lt;param n=""UIParameter_31"" v=""s_mgntd7'"</definedName>
    <definedName name="_AMO_ContentDefinition_680586719.90" hidden="1">"'Parameter_404"" v=""fnote100::0"" /&gt;
  &lt;param n=""UIParameter_405"" v=""ts_name101::"" /&gt;
  &lt;param n=""UIParameter_406"" v=""d_type101::AC"" /&gt;
  &lt;param n=""UIParameter_407"" v=""s_mgntd101::N/A"" /&gt;
  &lt;param n=""UIParameter_408"" v=""fnote101::'"</definedName>
    <definedName name="_AMO_ContentDefinition_680586719.91" hidden="1">"'0"" /&gt;
  &lt;param n=""UIParameter_409"" v=""ts_name102::"" /&gt;
  &lt;param n=""UIParameter_410"" v=""d_type102::AC"" /&gt;
  &lt;param n=""UIParameter_411"" v=""s_mgntd102::N/A"" /&gt;
  &lt;param n=""UIParameter_412"" v=""fnote102::0"" /&gt;
  &lt;param n=""UIParamet'"</definedName>
    <definedName name="_AMO_ContentDefinition_680586719.92" hidden="1">"'er_413"" v=""ts_name103::"" /&gt;
  &lt;param n=""UIParameter_414"" v=""d_type103::AC"" /&gt;
  &lt;param n=""UIParameter_415"" v=""s_mgntd103::N/A"" /&gt;
  &lt;param n=""UIParameter_416"" v=""fnote103::0"" /&gt;
  &lt;param n=""UIParameter_417"" v=""ts_name104::"" /&gt;
'"</definedName>
    <definedName name="_AMO_ContentDefinition_680586719.93" hidden="1">"'
  &lt;param n=""UIParameter_418"" v=""d_type104::AC"" /&gt;
  &lt;param n=""UIParameter_419"" v=""s_mgntd104::N/A"" /&gt;
  &lt;param n=""UIParameter_420"" v=""fnote104::0"" /&gt;
  &lt;param n=""UIParameter_421"" v=""ts_name105::"" /&gt;
  &lt;param n=""UIParameter_422'"</definedName>
    <definedName name="_AMO_ContentDefinition_680586719.94" hidden="1">"'"" v=""d_type105::AC"" /&gt;
  &lt;param n=""UIParameter_423"" v=""s_mgntd105::N/A"" /&gt;
  &lt;param n=""UIParameter_424"" v=""fnote105::0"" /&gt;
  &lt;param n=""UIParameter_425"" v=""ts_name106::"" /&gt;
  &lt;param n=""UIParameter_426"" v=""d_type106::AC"" /&gt;
  &lt;p'"</definedName>
    <definedName name="_AMO_ContentDefinition_680586719.95" hidden="1">"'aram n=""UIParameter_427"" v=""s_mgntd106::N/A"" /&gt;
  &lt;param n=""UIParameter_428"" v=""fnote106::0"" /&gt;
  &lt;param n=""UIParameter_429"" v=""ts_name107::"" /&gt;
  &lt;param n=""UIParameter_430"" v=""d_type107::AC"" /&gt;
  &lt;param n=""UIParameter_431"" v=""'"</definedName>
    <definedName name="_AMO_ContentDefinition_680586719.96" hidden="1">"'s_mgntd107::N/A"" /&gt;
  &lt;param n=""UIParameter_432"" v=""fnote107::0"" /&gt;
  &lt;param n=""UIParameter_433"" v=""ts_name108::"" /&gt;
  &lt;param n=""UIParameter_434"" v=""d_type108::AC"" /&gt;
  &lt;param n=""UIParameter_435"" v=""s_mgntd108::N/A"" /&gt;
  &lt;param '"</definedName>
    <definedName name="_AMO_ContentDefinition_680586719.97" hidden="1">"'n=""UIParameter_436"" v=""fnote108::0"" /&gt;
  &lt;param n=""UIParameter_437"" v=""ts_name109::"" /&gt;
  &lt;param n=""UIParameter_438"" v=""d_type109::AC"" /&gt;
  &lt;param n=""UIParameter_439"" v=""s_mgntd109::N/A"" /&gt;
  &lt;param n=""UIParameter_440"" v=""fnote'"</definedName>
    <definedName name="_AMO_ContentDefinition_680586719.98" hidden="1">"'109::0"" /&gt;
  &lt;param n=""UIParameter_441"" v=""ts_name110::"" /&gt;
  &lt;param n=""UIParameter_442"" v=""d_type110::AC"" /&gt;
  &lt;param n=""UIParameter_443"" v=""s_mgntd110::N/A"" /&gt;
  &lt;param n=""UIParameter_444"" v=""fnote110::0"" /&gt;
  &lt;param n=""UIPa'"</definedName>
    <definedName name="_AMO_ContentDefinition_680586719.99" hidden="1">"'rameter_445"" v=""ts_name111::"" /&gt;
  &lt;param n=""UIParameter_446"" v=""d_type111::AC"" /&gt;
  &lt;param n=""UIParameter_447"" v=""s_mgntd111::N/A"" /&gt;
  &lt;param n=""UIParameter_448"" v=""fnote111::0"" /&gt;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Dist_Bin" localSheetId="4" hidden="1">#REF!</definedName>
    <definedName name="_Dist_Bin" hidden="1">#REF!</definedName>
    <definedName name="_Dist_Values" localSheetId="4" hidden="1">#REF!</definedName>
    <definedName name="_Dist_Values" hidden="1">#REF!</definedName>
    <definedName name="_Fill" localSheetId="4" hidden="1">#REF!</definedName>
    <definedName name="_Fill" hidden="1">#REF!</definedName>
    <definedName name="_Fill1" localSheetId="4" hidden="1">#REF!</definedName>
    <definedName name="_Fill1" hidden="1">#REF!</definedName>
    <definedName name="_Fill2" localSheetId="4" hidden="1">#REF!</definedName>
    <definedName name="_Fill2" hidden="1">#REF!</definedName>
    <definedName name="_Fill3" localSheetId="4" hidden="1">#REF!</definedName>
    <definedName name="_Fill3" hidden="1">#REF!</definedName>
    <definedName name="_Fill4" localSheetId="4" hidden="1">#REF!</definedName>
    <definedName name="_Fill4" hidden="1">#REF!</definedName>
    <definedName name="_Fill5" localSheetId="4" hidden="1">#REF!</definedName>
    <definedName name="_Fill5" hidden="1">#REF!</definedName>
    <definedName name="_FILLL" localSheetId="3" hidden="1">[21]Fund_Credit!#REF!</definedName>
    <definedName name="_FILLL" localSheetId="4" hidden="1">[21]Fund_Credit!#REF!</definedName>
    <definedName name="_FILLL" hidden="1">[21]Fund_Credit!#REF!</definedName>
    <definedName name="_filterd" localSheetId="3" hidden="1">'[22]C'!$P$428:$T$428</definedName>
    <definedName name="_filterd" hidden="1">'[22]C'!$P$428:$T$428</definedName>
    <definedName name="_xlnm._FilterDatabase" localSheetId="3" hidden="1">'[23]C'!$P$428:$T$428</definedName>
    <definedName name="_xlnm._FilterDatabase" hidden="1">'[23]C'!$P$428:$T$428</definedName>
    <definedName name="_Key1" localSheetId="4" hidden="1">#REF!</definedName>
    <definedName name="_Key1" hidden="1">#REF!</definedName>
    <definedName name="_Key2" localSheetId="3" hidden="1">[19]PRIVATE!#REF!</definedName>
    <definedName name="_Key2" localSheetId="4" hidden="1">[19]PRIVATE!#REF!</definedName>
    <definedName name="_Key2" hidden="1">[19]PRIVATE!#REF!</definedName>
    <definedName name="_kl09" localSheetId="3" hidden="1">{#N/A,#N/A,FALSE,"M.01"}</definedName>
    <definedName name="_kl09" hidden="1">{#N/A,#N/A,FALSE,"M.01"}</definedName>
    <definedName name="_lo2" localSheetId="3" hidden="1">{"Main Economic Indicators",#N/A,FALSE,"C"}</definedName>
    <definedName name="_lo2" hidden="1">{"Main Economic Indicators",#N/A,FALSE,"C"}</definedName>
    <definedName name="_loi3" localSheetId="3" hidden="1">{"Main Economic Indicators",#N/A,FALSE,"C"}</definedName>
    <definedName name="_loi3" hidden="1">{"Main Economic Indicators",#N/A,FALSE,"C"}</definedName>
    <definedName name="_MatMult_A" localSheetId="4" hidden="1">#REF!</definedName>
    <definedName name="_MatMult_A" hidden="1">#REF!</definedName>
    <definedName name="_MatMult_B" localSheetId="4" hidden="1">#REF!</definedName>
    <definedName name="_MatMult_B" hidden="1">#REF!</definedName>
    <definedName name="_nnn1" localSheetId="3" hidden="1">{"Main Economic Indicators",#N/A,FALSE,"C"}</definedName>
    <definedName name="_nnn1" hidden="1">{"Main Economic Indicators",#N/A,FALSE,"C"}</definedName>
    <definedName name="_nnn2" localSheetId="3" hidden="1">{"Main Economic Indicators",#N/A,FALSE,"C"}</definedName>
    <definedName name="_nnn2" hidden="1">{"Main Economic Indicators",#N/A,FALSE,"C"}</definedName>
    <definedName name="_nnn4" localSheetId="3" hidden="1">{"Main Economic Indicators",#N/A,FALSE,"C"}</definedName>
    <definedName name="_nnn4" hidden="1">{"Main Economic Indicators",#N/A,FALSE,"C"}</definedName>
    <definedName name="_Order1" hidden="1">255</definedName>
    <definedName name="_Order2" hidden="1">255</definedName>
    <definedName name="_Parse_In" localSheetId="4" hidden="1">#REF!</definedName>
    <definedName name="_Parse_In" hidden="1">#REF!</definedName>
    <definedName name="_Parse_Out" localSheetId="4" hidden="1">#REF!</definedName>
    <definedName name="_Parse_Out" hidden="1">#REF!</definedName>
    <definedName name="_Parse_Out1" localSheetId="4" hidden="1">#REF!</definedName>
    <definedName name="_Parse_Out1" hidden="1">#REF!</definedName>
    <definedName name="_Parse_Out2" localSheetId="4" hidden="1">#REF!</definedName>
    <definedName name="_Parse_Out2" hidden="1">#REF!</definedName>
    <definedName name="_red1" localSheetId="3" hidden="1">{"CBA",#N/A,FALSE,"TAB4";"MS",#N/A,FALSE,"TAB5";"BANKLOANS",#N/A,FALSE,"TAB21APP ";"INTEREST",#N/A,FALSE,"TAB22APP"}</definedName>
    <definedName name="_red1" hidden="1">{"CBA",#N/A,FALSE,"TAB4";"MS",#N/A,FALSE,"TAB5";"BANKLOANS",#N/A,FALSE,"TAB21APP ";"INTEREST",#N/A,FALSE,"TAB22APP"}</definedName>
    <definedName name="_RED3">"Check Box 8"</definedName>
    <definedName name="_reg_out3" localSheetId="4" hidden="1">#REF!</definedName>
    <definedName name="_reg_out3" hidden="1">#REF!</definedName>
    <definedName name="_Regression_Int" hidden="1">1</definedName>
    <definedName name="_Regression_Out" localSheetId="3" hidden="1">'[23]C'!$AK$18:$AK$18</definedName>
    <definedName name="_Regression_Out" hidden="1">'[23]C'!$AK$18:$AK$18</definedName>
    <definedName name="_Regression_X" localSheetId="3" hidden="1">'[23]C'!$AK$11:$AU$11</definedName>
    <definedName name="_Regression_X" hidden="1">'[23]C'!$AK$11:$AU$11</definedName>
    <definedName name="_Regression_Y" localSheetId="3" hidden="1">'[23]C'!$AK$10:$AU$10</definedName>
    <definedName name="_Regression_Y" hidden="1">'[23]C'!$AK$10:$AU$10</definedName>
    <definedName name="_regX" localSheetId="4" hidden="1">#REF!</definedName>
    <definedName name="_regX" hidden="1">#REF!</definedName>
    <definedName name="_regX2" localSheetId="4" hidden="1">#REF!</definedName>
    <definedName name="_regX2" hidden="1">#REF!</definedName>
    <definedName name="_regY" localSheetId="4" hidden="1">#REF!</definedName>
    <definedName name="_regY" hidden="1">#REF!</definedName>
    <definedName name="_regY2" localSheetId="4" hidden="1">#REF!</definedName>
    <definedName name="_regY2" hidden="1">#REF!</definedName>
    <definedName name="_RIP2" localSheetId="3" hidden="1">{#N/A,#N/A,FALSE,"M.01"}</definedName>
    <definedName name="_RIP2" hidden="1">{#N/A,#N/A,FALSE,"M.01"}</definedName>
    <definedName name="_RIP3" localSheetId="3" hidden="1">{#N/A,#N/A,FALSE,"M.41"}</definedName>
    <definedName name="_RIP3" hidden="1">{#N/A,#N/A,FALSE,"M.41"}</definedName>
    <definedName name="_Sort" localSheetId="4" hidden="1">#REF!</definedName>
    <definedName name="_Sort" hidden="1">#REF!</definedName>
    <definedName name="_SRT11" localSheetId="3" hidden="1">{"Minpmon",#N/A,FALSE,"Monthinput"}</definedName>
    <definedName name="_SRT11" hidden="1">{"Minpmon",#N/A,FALSE,"Monthinput"}</definedName>
    <definedName name="_TH1" localSheetId="3" hidden="1">{#N/A,#N/A,FALSE,"M.34"}</definedName>
    <definedName name="_TH1" hidden="1">{#N/A,#N/A,FALSE,"M.34"}</definedName>
    <definedName name="_th2" localSheetId="3" hidden="1">{#N/A,#N/A,FALSE,"M.42"}</definedName>
    <definedName name="_th2" hidden="1">{#N/A,#N/A,FALSE,"M.42"}</definedName>
    <definedName name="_wrn2" localSheetId="3" hidden="1">{"tb15english",#N/A,FALSE,"REDTab15";"tb16english",#N/A,FALSE,"REDTab16";"tb17english",#N/A,FALSE,"REDTab17";"tb18english",#N/A,FALSE,"RED Tab18";"tb19english",#N/A,FALSE,"REDTab23"}</definedName>
    <definedName name="_wrn2" hidden="1">{"tb15english",#N/A,FALSE,"REDTab15";"tb16english",#N/A,FALSE,"REDTab16";"tb17english",#N/A,FALSE,"REDTab17";"tb18english",#N/A,FALSE,"RED Tab18";"tb19english",#N/A,FALSE,"REDTab23"}</definedName>
    <definedName name="a" localSheetId="3" hidden="1">{"Main Economic Indicators",#N/A,FALSE,"C"}</definedName>
    <definedName name="a" hidden="1">{"Main Economic Indicators",#N/A,FALSE,"C"}</definedName>
    <definedName name="aaa" localSheetId="3" hidden="1">[24]PEF!#REF!</definedName>
    <definedName name="aaa" localSheetId="4" hidden="1">[24]PEF!#REF!</definedName>
    <definedName name="aaa" hidden="1">[24]PEF!#REF!</definedName>
    <definedName name="aaaaa" localSheetId="4" hidden="1">[1]CPIINDEX!#REF!</definedName>
    <definedName name="aaaaa" hidden="1">[1]CPIINDEX!#REF!</definedName>
    <definedName name="aaaaaaa" localSheetId="3" hidden="1">{"Main Economic Indicators",#N/A,FALSE,"C"}</definedName>
    <definedName name="aaaaaaa" hidden="1">{"Main Economic Indicators",#N/A,FALSE,"C"}</definedName>
    <definedName name="aaaaaaaaa" localSheetId="4" hidden="1">[1]CPIINDEX!#REF!</definedName>
    <definedName name="aaaaaaaaa" hidden="1">[1]CPIINDEX!#REF!</definedName>
    <definedName name="aad" localSheetId="3" hidden="1">{"Main Economic Indicators",#N/A,FALSE,"C"}</definedName>
    <definedName name="aad" hidden="1">{"Main Economic Indicators",#N/A,FALSE,"C"}</definedName>
    <definedName name="aax" localSheetId="3" hidden="1">{"Main Economic Indicators",#N/A,FALSE,"C"}</definedName>
    <definedName name="aax" hidden="1">{"Main Economic Indicators",#N/A,FALSE,"C"}</definedName>
    <definedName name="ab.dr" localSheetId="3" hidden="1">{"Main Economic Indicators",#N/A,FALSE,"C"}</definedName>
    <definedName name="ab.dr" hidden="1">{"Main Economic Indicators",#N/A,FALSE,"C"}</definedName>
    <definedName name="abebebe" localSheetId="3">[25]EERProfile!$K$2</definedName>
    <definedName name="abebebe">[25]EERProfile!$K$2</definedName>
    <definedName name="Abia">SPIA!$C$4:$C$39</definedName>
    <definedName name="AccessDatabase" hidden="1">"C:\Documents and Settings\Wagner Fernandes\Os meus documentos\PIP 2004 2.mdb"</definedName>
    <definedName name="ACwvu.Print." localSheetId="4" hidden="1">#REF!</definedName>
    <definedName name="ACwvu.Print." hidden="1">#REF!</definedName>
    <definedName name="ACwvu.snh." localSheetId="4" hidden="1">#REF!</definedName>
    <definedName name="ACwvu.snh." hidden="1">#REF!</definedName>
    <definedName name="adssdd" localSheetId="3" hidden="1">{"Main Economic Indicators",#N/A,FALSE,"C"}</definedName>
    <definedName name="adssdd" hidden="1">{"Main Economic Indicators",#N/A,FALSE,"C"}</definedName>
    <definedName name="aep" localSheetId="3" hidden="1">{#N/A,#N/A,FALSE,"M.41"}</definedName>
    <definedName name="aep" hidden="1">{#N/A,#N/A,FALSE,"M.41"}</definedName>
    <definedName name="AEStatus" localSheetId="3">'[26]Lists-Modules-ChartData'!$K$5</definedName>
    <definedName name="AEStatus">'[26]Lists-Modules-ChartData'!$K$5</definedName>
    <definedName name="AMOUNT_DUE" localSheetId="3">'[27]Pension n Gratuity'!$H$2:$H$16</definedName>
    <definedName name="AMOUNT_DUE">'[27]Pension n Gratuity'!$H$2:$H$16</definedName>
    <definedName name="AMOUNT_OUTSTANDING" localSheetId="4">#REF!</definedName>
    <definedName name="AMOUNT_OUTSTANDING">#REF!</definedName>
    <definedName name="AMOUNT_PAID" localSheetId="3">'[27]Pension n Gratuity'!$I$2:$I$16</definedName>
    <definedName name="AMOUNT_PAID">'[27]Pension n Gratuity'!$I$2:$I$16</definedName>
    <definedName name="AMPO5">"Gráfico 8"</definedName>
    <definedName name="anscount" hidden="1">1</definedName>
    <definedName name="aqwe" localSheetId="3" hidden="1">{"Minpmon",#N/A,FALSE,"Monthinput"}</definedName>
    <definedName name="aqwe" hidden="1">{"Minpmon",#N/A,FALSE,"Monthinput"}</definedName>
    <definedName name="AS2DocOpenMode" hidden="1">"AS2DocumentEdit"</definedName>
    <definedName name="asdfsaf" localSheetId="3" hidden="1">{#N/A,#N/A,FALSE,"M.01"}</definedName>
    <definedName name="asdfsaf" hidden="1">{#N/A,#N/A,FALSE,"M.01"}</definedName>
    <definedName name="BACODE" localSheetId="3">[28]FEB!$M$3:$AP$3</definedName>
    <definedName name="BACODE">[28]FEB!$M$3:$AP$3</definedName>
    <definedName name="BARU" localSheetId="3" hidden="1">{#N/A,#N/A,FALSE,"M.01"}</definedName>
    <definedName name="BARU" hidden="1">{#N/A,#N/A,FALSE,"M.01"}</definedName>
    <definedName name="BaseYear" localSheetId="3">[29]Nominal!$A$4</definedName>
    <definedName name="BaseYear">[29]Nominal!$A$4</definedName>
    <definedName name="Basic2Shock4" localSheetId="3">'[26]Lists-Modules-ChartData'!$AP$41</definedName>
    <definedName name="Basic2Shock4">'[26]Lists-Modules-ChartData'!$AP$41</definedName>
    <definedName name="Basic2Shock5" localSheetId="3">'[26]Lists-Modules-ChartData'!$AP$51</definedName>
    <definedName name="Basic2Shock5">'[26]Lists-Modules-ChartData'!$AP$51</definedName>
    <definedName name="Basic2Shock6" localSheetId="3">'[26]Lists-Modules-ChartData'!$AP$61</definedName>
    <definedName name="Basic2Shock6">'[26]Lists-Modules-ChartData'!$AP$61</definedName>
    <definedName name="bb" localSheetId="3" hidden="1">{"Riqfin97",#N/A,FALSE,"Tran";"Riqfinpro",#N/A,FALSE,"Tran"}</definedName>
    <definedName name="bb" hidden="1">{"Riqfin97",#N/A,FALSE,"Tran";"Riqfinpro",#N/A,FALSE,"Tran"}</definedName>
    <definedName name="bbbb" localSheetId="3" hidden="1">{"Minpmon",#N/A,FALSE,"Monthinput"}</definedName>
    <definedName name="bbbb" hidden="1">{"Minpmon",#N/A,FALSE,"Monthinput"}</definedName>
    <definedName name="bbbbbbg" localSheetId="3" hidden="1">{"Main Economic Indicators",#N/A,FALSE,"C"}</definedName>
    <definedName name="bbbbbbg" hidden="1">{"Main Economic Indicators",#N/A,FALSE,"C"}</definedName>
    <definedName name="BenchmarkClassifyDebtAE" localSheetId="3">[26]Benchmarks!$E$3</definedName>
    <definedName name="BenchmarkClassifyDebtAE">[26]Benchmarks!$E$3</definedName>
    <definedName name="BenchmarkClassifyDebtCountry" localSheetId="3">[26]Benchmarks!$G$3</definedName>
    <definedName name="BenchmarkClassifyDebtCountry">[26]Benchmarks!$G$3</definedName>
    <definedName name="BenchmarkClassifyDebtEM" localSheetId="3">[26]Benchmarks!$D$3</definedName>
    <definedName name="BenchmarkClassifyDebtEM">[26]Benchmarks!$D$3</definedName>
    <definedName name="BenchmarkClassifyGFNAE" localSheetId="3">[26]Benchmarks!$E$4</definedName>
    <definedName name="BenchmarkClassifyGFNAE">[26]Benchmarks!$E$4</definedName>
    <definedName name="BenchmarkClassifyGFNCountry" localSheetId="3">[26]Benchmarks!$G$4</definedName>
    <definedName name="BenchmarkClassifyGFNCountry">[26]Benchmarks!$G$4</definedName>
    <definedName name="BenchmarkClassifyGFNEM" localSheetId="3">[26]Benchmarks!$D$4</definedName>
    <definedName name="BenchmarkClassifyGFNEM">[26]Benchmarks!$D$4</definedName>
    <definedName name="BenchmarkHMDebtCountry" localSheetId="3">[26]Benchmarks!$G$32</definedName>
    <definedName name="BenchmarkHMDebtCountry">[26]Benchmarks!$G$32</definedName>
    <definedName name="BenchmarkHMGFNCountry" localSheetId="3">[26]Benchmarks!$G$33</definedName>
    <definedName name="BenchmarkHMGFNCountry">[26]Benchmarks!$G$33</definedName>
    <definedName name="BENEFICIARIES" localSheetId="4">#REF!</definedName>
    <definedName name="BENEFICIARIES">#REF!</definedName>
    <definedName name="Biak" localSheetId="3" hidden="1">{#N/A,#N/A,FALSE,"M.31"}</definedName>
    <definedName name="Biak" hidden="1">{#N/A,#N/A,FALSE,"M.31"}</definedName>
    <definedName name="bima3" localSheetId="3" hidden="1">{#N/A,#N/A,FALSE,"M.02"}</definedName>
    <definedName name="bima3" hidden="1">{#N/A,#N/A,FALSE,"M.02"}</definedName>
    <definedName name="bjm" localSheetId="3" hidden="1">{#N/A,#N/A,FALSE,"M.02"}</definedName>
    <definedName name="bjm" hidden="1">{#N/A,#N/A,FALSE,"M.02"}</definedName>
    <definedName name="BLPH1" localSheetId="3" hidden="1">'[30]Mthly Data'!$A$3</definedName>
    <definedName name="BLPH1" hidden="1">'[30]Mthly Data'!$A$3</definedName>
    <definedName name="BLPH14" localSheetId="3" hidden="1">[31]Raw_1!#REF!</definedName>
    <definedName name="BLPH14" localSheetId="4" hidden="1">[31]Raw_1!#REF!</definedName>
    <definedName name="BLPH14" hidden="1">[31]Raw_1!#REF!</definedName>
    <definedName name="BLPH2" localSheetId="3" hidden="1">'[32]Mthly Data'!#REF!</definedName>
    <definedName name="BLPH2" localSheetId="4" hidden="1">'[32]Mthly Data'!#REF!</definedName>
    <definedName name="BLPH2" hidden="1">'[32]Mthly Data'!#REF!</definedName>
    <definedName name="BLPH3" localSheetId="3" hidden="1">'[32]Mthly Data'!#REF!</definedName>
    <definedName name="BLPH3" localSheetId="4" hidden="1">'[32]Mthly Data'!#REF!</definedName>
    <definedName name="BLPH3" hidden="1">'[32]Mthly Data'!#REF!</definedName>
    <definedName name="blph4" localSheetId="3" hidden="1">'[32]Mthly Data'!#REF!</definedName>
    <definedName name="blph4" localSheetId="4" hidden="1">'[32]Mthly Data'!#REF!</definedName>
    <definedName name="blph4" hidden="1">'[32]Mthly Data'!#REF!</definedName>
    <definedName name="BoomBustCredit" localSheetId="3">'[26]Lists-Modules-ChartData'!$DU$10</definedName>
    <definedName name="BoomBustCredit">'[26]Lists-Modules-ChartData'!$DU$10</definedName>
    <definedName name="BoomBustGap" localSheetId="3">'[26]Lists-Modules-ChartData'!$DU$11</definedName>
    <definedName name="BoomBustGap">'[26]Lists-Modules-ChartData'!$DU$11</definedName>
    <definedName name="BoomBustTrigger" localSheetId="3">'[26]Lists-Modules-ChartData'!$DQ$2</definedName>
    <definedName name="BoomBustTrigger">'[26]Lists-Modules-ChartData'!$DQ$2</definedName>
    <definedName name="brief" localSheetId="3" hidden="1">{#N/A,#N/A,TRUE,"Contents";#N/A,#N/A,TRUE,"Input";#N/A,#N/A,TRUE,"Output";#N/A,#N/A,TRUE,"Mon. Survey";#N/A,#N/A,TRUE,"Mon. Authority";#N/A,#N/A,TRUE,"Comm. Banks";#N/A,#N/A,TRUE,"Foreign";#N/A,#N/A,TRUE,"Claims on Gov";#N/A,#N/A,TRUE,"Claims on PE &amp; Pvt";#N/A,#N/A,TRUE,"Broad Money";#N/A,#N/A,TRUE,"Other";#N/A,#N/A,TRUE,"Proj.";#N/A,#N/A,TRUE,"Staff Rept"}</definedName>
    <definedName name="brief" hidden="1">{#N/A,#N/A,TRUE,"Contents";#N/A,#N/A,TRUE,"Input";#N/A,#N/A,TRUE,"Output";#N/A,#N/A,TRUE,"Mon. Survey";#N/A,#N/A,TRUE,"Mon. Authority";#N/A,#N/A,TRUE,"Comm. Banks";#N/A,#N/A,TRUE,"Foreign";#N/A,#N/A,TRUE,"Claims on Gov";#N/A,#N/A,TRUE,"Claims on PE &amp; Pvt";#N/A,#N/A,TRUE,"Broad Money";#N/A,#N/A,TRUE,"Other";#N/A,#N/A,TRUE,"Proj.";#N/A,#N/A,TRUE,"Staff Rept"}</definedName>
    <definedName name="Cab_APJ_3" localSheetId="3" hidden="1">{#N/A,#N/A,FALSE,"M.41"}</definedName>
    <definedName name="Cab_APJ_3" hidden="1">{#N/A,#N/A,FALSE,"M.41"}</definedName>
    <definedName name="Cab_APJ4" localSheetId="3" hidden="1">{#N/A,#N/A,FALSE,"M.41"}</definedName>
    <definedName name="Cab_APJ4" hidden="1">{#N/A,#N/A,FALSE,"M.41"}</definedName>
    <definedName name="CAB_BRB1" localSheetId="3" hidden="1">{#N/A,#N/A,FALSE,"M.41"}</definedName>
    <definedName name="CAB_BRB1" hidden="1">{#N/A,#N/A,FALSE,"M.41"}</definedName>
    <definedName name="CBJM" localSheetId="3" hidden="1">{#N/A,#N/A,FALSE,"M.01";#N/A,#N/A,FALSE,"M.01"}</definedName>
    <definedName name="CBJM" hidden="1">{#N/A,#N/A,FALSE,"M.01";#N/A,#N/A,FALSE,"M.01"}</definedName>
    <definedName name="CBRB" localSheetId="3" hidden="1">{#N/A,#N/A,FALSE,"M.02"}</definedName>
    <definedName name="CBRB" hidden="1">{#N/A,#N/A,FALSE,"M.02"}</definedName>
    <definedName name="cc" localSheetId="3" hidden="1">{#N/A,#N/A,TRUE,"Contents";#N/A,#N/A,TRUE,"Input";#N/A,#N/A,TRUE,"Output";#N/A,#N/A,TRUE,"Mon. Survey";#N/A,#N/A,TRUE,"Mon. Authority";#N/A,#N/A,TRUE,"Comm. Banks";#N/A,#N/A,TRUE,"Foreign";#N/A,#N/A,TRUE,"Claims on Gov";#N/A,#N/A,TRUE,"Claims on PE &amp; Pvt";#N/A,#N/A,TRUE,"Broad Money";#N/A,#N/A,TRUE,"Other";#N/A,#N/A,TRUE,"Proj.";#N/A,#N/A,TRUE,"Staff Rept"}</definedName>
    <definedName name="cc" hidden="1">{#N/A,#N/A,TRUE,"Contents";#N/A,#N/A,TRUE,"Input";#N/A,#N/A,TRUE,"Output";#N/A,#N/A,TRUE,"Mon. Survey";#N/A,#N/A,TRUE,"Mon. Authority";#N/A,#N/A,TRUE,"Comm. Banks";#N/A,#N/A,TRUE,"Foreign";#N/A,#N/A,TRUE,"Claims on Gov";#N/A,#N/A,TRUE,"Claims on PE &amp; Pvt";#N/A,#N/A,TRUE,"Broad Money";#N/A,#N/A,TRUE,"Other";#N/A,#N/A,TRUE,"Proj.";#N/A,#N/A,TRUE,"Staff Rept"}</definedName>
    <definedName name="ccccc" localSheetId="3" hidden="1">{"Minpmon",#N/A,FALSE,"Monthinput"}</definedName>
    <definedName name="ccccc" hidden="1">{"Minpmon",#N/A,FALSE,"Monthinput"}</definedName>
    <definedName name="cccm" localSheetId="3" hidden="1">{"Riqfin97",#N/A,FALSE,"Tran";"Riqfinpro",#N/A,FALSE,"Tran"}</definedName>
    <definedName name="cccm" hidden="1">{"Riqfin97",#N/A,FALSE,"Tran";"Riqfinpro",#N/A,FALSE,"Tran"}</definedName>
    <definedName name="cde" localSheetId="3" hidden="1">{"Riqfin97",#N/A,FALSE,"Tran";"Riqfinpro",#N/A,FALSE,"Tran"}</definedName>
    <definedName name="cde" hidden="1">{"Riqfin97",#N/A,FALSE,"Tran";"Riqfinpro",#N/A,FALSE,"Tran"}</definedName>
    <definedName name="Chartsik" hidden="1">[33]REER!$I$53:$AM$53</definedName>
    <definedName name="CKTB" localSheetId="3" hidden="1">{#N/A,#N/A,FALSE,"M.31"}</definedName>
    <definedName name="CKTB" hidden="1">{#N/A,#N/A,FALSE,"M.31"}</definedName>
    <definedName name="CLDesign" localSheetId="4">#REF!</definedName>
    <definedName name="CLDesign">#REF!</definedName>
    <definedName name="CLTrigger" localSheetId="3">'[26]Lists-Modules-ChartData'!$CD$2</definedName>
    <definedName name="CLTrigger">'[26]Lists-Modules-ChartData'!$CD$2</definedName>
    <definedName name="CLTrigger_Auto" localSheetId="3">'[26]Lists-Modules-ChartData'!$CB$2</definedName>
    <definedName name="CLTrigger_Auto">'[26]Lists-Modules-ChartData'!$CB$2</definedName>
    <definedName name="CLTrigger_Manual" localSheetId="4">#REF!</definedName>
    <definedName name="CLTrigger_Manual">#REF!</definedName>
    <definedName name="coba" localSheetId="3" hidden="1">{#N/A,#N/A,FALSE,"M.01"}</definedName>
    <definedName name="coba" hidden="1">{#N/A,#N/A,FALSE,"M.01"}</definedName>
    <definedName name="Code" localSheetId="3">'[26]Input 1 - Basics'!$D$4</definedName>
    <definedName name="Code">'[26]Input 1 - Basics'!$D$4</definedName>
    <definedName name="ComboDesign" localSheetId="4">#REF!</definedName>
    <definedName name="ComboDesign">#REF!</definedName>
    <definedName name="Composition" localSheetId="3" hidden="1">{#N/A,#N/A,FALSE,"Ind. Selecc.";#N/A,#N/A,FALSE,"Nec Fin Ext";#N/A,#N/A,FALSE,"Tab-3";#N/A,#N/A,FALSE,"Tab-4";#N/A,#N/A,FALSE,"Tab-5";#N/A,#N/A,FALSE,"Tab-6";#N/A,#N/A,FALSE,"Tab-7";#N/A,#N/A,FALSE,"Tab-8";#N/A,#N/A,FALSE,"Tab-9";#N/A,#N/A,FALSE,"Tab-10";#N/A,#N/A,FALSE,"Tab-11";#N/A,#N/A,FALSE,"IVA";#N/A,#N/A,FALSE,"Tab-13";#N/A,#N/A,FALSE,"Tab-14";#N/A,#N/A,FALSE,"Tab-15"}</definedName>
    <definedName name="Composition" hidden="1">{#N/A,#N/A,FALSE,"Ind. Selecc.";#N/A,#N/A,FALSE,"Nec Fin Ext";#N/A,#N/A,FALSE,"Tab-3";#N/A,#N/A,FALSE,"Tab-4";#N/A,#N/A,FALSE,"Tab-5";#N/A,#N/A,FALSE,"Tab-6";#N/A,#N/A,FALSE,"Tab-7";#N/A,#N/A,FALSE,"Tab-8";#N/A,#N/A,FALSE,"Tab-9";#N/A,#N/A,FALSE,"Tab-10";#N/A,#N/A,FALSE,"Tab-11";#N/A,#N/A,FALSE,"IVA";#N/A,#N/A,FALSE,"Tab-13";#N/A,#N/A,FALSE,"Tab-14";#N/A,#N/A,FALSE,"Tab-15"}</definedName>
    <definedName name="Conflict" localSheetId="3" hidden="1">{"Main Economic Indicators",#N/A,FALSE,"C"}</definedName>
    <definedName name="Conflict" hidden="1">{"Main Economic Indicators",#N/A,FALSE,"C"}</definedName>
    <definedName name="contents2" localSheetId="3" hidden="1">[34]MSRV!#REF!</definedName>
    <definedName name="contents2" localSheetId="4" hidden="1">[34]MSRV!#REF!</definedName>
    <definedName name="contents2" hidden="1">[34]MSRV!#REF!</definedName>
    <definedName name="CONTINGENT_LIABILITY" localSheetId="4">#REF!</definedName>
    <definedName name="CONTINGENT_LIABILITY">#REF!</definedName>
    <definedName name="CONTRACT_SUM" localSheetId="3">'[27]Contractors arears Pract1'!$F$2:$F$16</definedName>
    <definedName name="CONTRACT_SUM">'[27]Contractors arears Pract1'!$F$2:$F$16</definedName>
    <definedName name="copy" localSheetId="3" hidden="1">{"Main Economic Indicators",#N/A,FALSE,"C"}</definedName>
    <definedName name="copy" hidden="1">{"Main Economic Indicators",#N/A,FALSE,"C"}</definedName>
    <definedName name="Country" localSheetId="3">'[26]Input 1 - Basics'!$D$3</definedName>
    <definedName name="Country">'[26]Input 1 - Basics'!$D$3</definedName>
    <definedName name="Country_list" localSheetId="3">[35]lookup!$C$3:$C$81</definedName>
    <definedName name="Country_list">[35]lookup!$C$3:$C$81</definedName>
    <definedName name="CountryName" localSheetId="3">[29]Nominal!$A$6</definedName>
    <definedName name="CountryName">[29]Nominal!$A$6</definedName>
    <definedName name="COUPON_F" localSheetId="3">[36]Annuity!$G$18:$G$67</definedName>
    <definedName name="COUPON_F">[36]Annuity!$G$18:$G$67</definedName>
    <definedName name="COUPON_RATE" localSheetId="3">[36]Annuity!$B$4</definedName>
    <definedName name="COUPON_RATE">[36]Annuity!$B$4</definedName>
    <definedName name="cp" localSheetId="4" hidden="1">'[37]C Summary'!#REF!</definedName>
    <definedName name="cp" hidden="1">'[37]C Summary'!#REF!</definedName>
    <definedName name="CPBDesign" localSheetId="4">#REF!</definedName>
    <definedName name="CPBDesign">#REF!</definedName>
    <definedName name="csjsj" localSheetId="3" hidden="1">{"Main Economic Indicators",#N/A,FALSE,"C"}</definedName>
    <definedName name="csjsj" hidden="1">{"Main Economic Indicators",#N/A,FALSE,"C"}</definedName>
    <definedName name="CUADRO_10.3.1" localSheetId="3">'[38]fondo promedio'!$A$36:$L$74</definedName>
    <definedName name="CUADRO_10.3.1">'[38]fondo promedio'!$A$36:$L$74</definedName>
    <definedName name="Currency_List" localSheetId="3">'[35]GE Calculation'!$B$41:$B$52</definedName>
    <definedName name="Currency_List">'[35]GE Calculation'!$B$41:$B$52</definedName>
    <definedName name="Custom1Design" localSheetId="4">#REF!</definedName>
    <definedName name="Custom1Design">#REF!</definedName>
    <definedName name="Custom1Name" localSheetId="4">#REF!</definedName>
    <definedName name="Custom1Name">#REF!</definedName>
    <definedName name="Custom1Trigger" localSheetId="3">'[26]Lists-Modules-ChartData'!$BA$31</definedName>
    <definedName name="Custom1Trigger">'[26]Lists-Modules-ChartData'!$BA$31</definedName>
    <definedName name="Custom2Design" localSheetId="4">#REF!</definedName>
    <definedName name="Custom2Design">#REF!</definedName>
    <definedName name="Custom2Name" localSheetId="4">#REF!</definedName>
    <definedName name="Custom2Name">#REF!</definedName>
    <definedName name="Custom2Trigger" localSheetId="3">'[26]Lists-Modules-ChartData'!$BA$34</definedName>
    <definedName name="Custom2Trigger">'[26]Lists-Modules-ChartData'!$BA$34</definedName>
    <definedName name="Cwvu.a." localSheetId="3" hidden="1">[39]BOP!$A$36:$IV$36,[39]BOP!$A$44:$IV$44,[39]BOP!$A$59:$IV$59,[39]BOP!#REF!,[39]BOP!#REF!,[39]BOP!$A$81:$IV$88</definedName>
    <definedName name="Cwvu.a." localSheetId="4" hidden="1">[39]BOP!$A$36:$IV$36,[39]BOP!$A$44:$IV$44,[39]BOP!$A$59:$IV$59,[39]BOP!#REF!,[39]BOP!#REF!,[39]BOP!$A$81:$IV$88</definedName>
    <definedName name="Cwvu.a." hidden="1">[39]BOP!$A$36:$IV$36,[39]BOP!$A$44:$IV$44,[39]BOP!$A$59:$IV$59,[39]BOP!#REF!,[39]BOP!#REF!,[39]BOP!$A$81:$IV$88</definedName>
    <definedName name="Cwvu.bop." localSheetId="3" hidden="1">[39]BOP!$A$36:$IV$36,[39]BOP!$A$44:$IV$44,[39]BOP!$A$59:$IV$59,[39]BOP!#REF!,[39]BOP!#REF!,[39]BOP!$A$81:$IV$88</definedName>
    <definedName name="Cwvu.bop." localSheetId="4" hidden="1">[39]BOP!$A$36:$IV$36,[39]BOP!$A$44:$IV$44,[39]BOP!$A$59:$IV$59,[39]BOP!#REF!,[39]BOP!#REF!,[39]BOP!$A$81:$IV$88</definedName>
    <definedName name="Cwvu.bop." hidden="1">[39]BOP!$A$36:$IV$36,[39]BOP!$A$44:$IV$44,[39]BOP!$A$59:$IV$59,[39]BOP!#REF!,[39]BOP!#REF!,[39]BOP!$A$81:$IV$88</definedName>
    <definedName name="Cwvu.bop.sr." localSheetId="3" hidden="1">[39]BOP!$A$36:$IV$36,[39]BOP!$A$44:$IV$44,[39]BOP!$A$59:$IV$59,[39]BOP!#REF!,[39]BOP!#REF!,[39]BOP!$A$81:$IV$88</definedName>
    <definedName name="Cwvu.bop.sr." localSheetId="4" hidden="1">[39]BOP!$A$36:$IV$36,[39]BOP!$A$44:$IV$44,[39]BOP!$A$59:$IV$59,[39]BOP!#REF!,[39]BOP!#REF!,[39]BOP!$A$81:$IV$88</definedName>
    <definedName name="Cwvu.bop.sr." hidden="1">[39]BOP!$A$36:$IV$36,[39]BOP!$A$44:$IV$44,[39]BOP!$A$59:$IV$59,[39]BOP!#REF!,[39]BOP!#REF!,[39]BOP!$A$81:$IV$88</definedName>
    <definedName name="Cwvu.bopsdr.sr." localSheetId="3" hidden="1">[39]BOP!$A$36:$IV$36,[39]BOP!$A$44:$IV$44,[39]BOP!$A$59:$IV$59,[39]BOP!#REF!,[39]BOP!#REF!,[39]BOP!$A$81:$IV$88</definedName>
    <definedName name="Cwvu.bopsdr.sr." localSheetId="4" hidden="1">[39]BOP!$A$36:$IV$36,[39]BOP!$A$44:$IV$44,[39]BOP!$A$59:$IV$59,[39]BOP!#REF!,[39]BOP!#REF!,[39]BOP!$A$81:$IV$88</definedName>
    <definedName name="Cwvu.bopsdr.sr." hidden="1">[39]BOP!$A$36:$IV$36,[39]BOP!$A$44:$IV$44,[39]BOP!$A$59:$IV$59,[39]BOP!#REF!,[39]BOP!#REF!,[39]BOP!$A$81:$IV$88</definedName>
    <definedName name="Cwvu.cotton." localSheetId="3" hidden="1">[39]BOP!$A$36:$IV$36,[39]BOP!$A$44:$IV$44,[39]BOP!$A$59:$IV$59,[39]BOP!#REF!,[39]BOP!#REF!,[39]BOP!$A$79:$IV$79,[39]BOP!$A$81:$IV$88,[39]BOP!#REF!</definedName>
    <definedName name="Cwvu.cotton." localSheetId="4" hidden="1">[39]BOP!$A$36:$IV$36,[39]BOP!$A$44:$IV$44,[39]BOP!$A$59:$IV$59,[39]BOP!#REF!,[39]BOP!#REF!,[39]BOP!$A$79:$IV$79,[39]BOP!$A$81:$IV$88,[39]BOP!#REF!</definedName>
    <definedName name="Cwvu.cotton." hidden="1">[39]BOP!$A$36:$IV$36,[39]BOP!$A$44:$IV$44,[39]BOP!$A$59:$IV$59,[39]BOP!#REF!,[39]BOP!#REF!,[39]BOP!$A$79:$IV$79,[39]BOP!$A$81:$IV$88,[39]BOP!#REF!</definedName>
    <definedName name="Cwvu.cottonall." localSheetId="3" hidden="1">[39]BOP!$A$36:$IV$36,[39]BOP!$A$44:$IV$44,[39]BOP!$A$59:$IV$59,[39]BOP!#REF!,[39]BOP!#REF!,[39]BOP!$A$79:$IV$79,[39]BOP!$A$81:$IV$88</definedName>
    <definedName name="Cwvu.cottonall." localSheetId="4" hidden="1">[39]BOP!$A$36:$IV$36,[39]BOP!$A$44:$IV$44,[39]BOP!$A$59:$IV$59,[39]BOP!#REF!,[39]BOP!#REF!,[39]BOP!$A$79:$IV$79,[39]BOP!$A$81:$IV$88</definedName>
    <definedName name="Cwvu.cottonall." hidden="1">[39]BOP!$A$36:$IV$36,[39]BOP!$A$44:$IV$44,[39]BOP!$A$59:$IV$59,[39]BOP!#REF!,[39]BOP!#REF!,[39]BOP!$A$79:$IV$79,[39]BOP!$A$81:$IV$88</definedName>
    <definedName name="Cwvu.exportdetails." localSheetId="3" hidden="1">[39]BOP!$A$36:$IV$36,[39]BOP!$A$44:$IV$44,[39]BOP!$A$59:$IV$59,[39]BOP!#REF!,[39]BOP!#REF!,[39]BOP!$A$79:$IV$79,[39]BOP!#REF!</definedName>
    <definedName name="Cwvu.exportdetails." localSheetId="4" hidden="1">[39]BOP!$A$36:$IV$36,[39]BOP!$A$44:$IV$44,[39]BOP!$A$59:$IV$59,[39]BOP!#REF!,[39]BOP!#REF!,[39]BOP!$A$79:$IV$79,[39]BOP!#REF!</definedName>
    <definedName name="Cwvu.exportdetails." hidden="1">[39]BOP!$A$36:$IV$36,[39]BOP!$A$44:$IV$44,[39]BOP!$A$59:$IV$59,[39]BOP!#REF!,[39]BOP!#REF!,[39]BOP!$A$79:$IV$79,[39]BOP!#REF!</definedName>
    <definedName name="Cwvu.exports." localSheetId="3" hidden="1">[39]BOP!$A$36:$IV$36,[39]BOP!$A$44:$IV$44,[39]BOP!$A$59:$IV$59,[39]BOP!#REF!,[39]BOP!#REF!,[39]BOP!$A$79:$IV$79,[39]BOP!$A$81:$IV$88,[39]BOP!#REF!</definedName>
    <definedName name="Cwvu.exports." localSheetId="4" hidden="1">[39]BOP!$A$36:$IV$36,[39]BOP!$A$44:$IV$44,[39]BOP!$A$59:$IV$59,[39]BOP!#REF!,[39]BOP!#REF!,[39]BOP!$A$79:$IV$79,[39]BOP!$A$81:$IV$88,[39]BOP!#REF!</definedName>
    <definedName name="Cwvu.exports." hidden="1">[39]BOP!$A$36:$IV$36,[39]BOP!$A$44:$IV$44,[39]BOP!$A$59:$IV$59,[39]BOP!#REF!,[39]BOP!#REF!,[39]BOP!$A$79:$IV$79,[39]BOP!$A$81:$IV$88,[39]BOP!#REF!</definedName>
    <definedName name="Cwvu.gold." localSheetId="3" hidden="1">[39]BOP!$A$36:$IV$36,[39]BOP!$A$44:$IV$44,[39]BOP!$A$59:$IV$59,[39]BOP!#REF!,[39]BOP!#REF!,[39]BOP!$A$79:$IV$79,[39]BOP!$A$81:$IV$88,[39]BOP!#REF!</definedName>
    <definedName name="Cwvu.gold." localSheetId="4" hidden="1">[39]BOP!$A$36:$IV$36,[39]BOP!$A$44:$IV$44,[39]BOP!$A$59:$IV$59,[39]BOP!#REF!,[39]BOP!#REF!,[39]BOP!$A$79:$IV$79,[39]BOP!$A$81:$IV$88,[39]BOP!#REF!</definedName>
    <definedName name="Cwvu.gold." hidden="1">[39]BOP!$A$36:$IV$36,[39]BOP!$A$44:$IV$44,[39]BOP!$A$59:$IV$59,[39]BOP!#REF!,[39]BOP!#REF!,[39]BOP!$A$79:$IV$79,[39]BOP!$A$81:$IV$88,[39]BOP!#REF!</definedName>
    <definedName name="Cwvu.goldall." localSheetId="3" hidden="1">[39]BOP!$A$36:$IV$36,[39]BOP!$A$44:$IV$44,[39]BOP!$A$59:$IV$59,[39]BOP!#REF!,[39]BOP!#REF!,[39]BOP!$A$79:$IV$79,[39]BOP!$A$81:$IV$88,[39]BOP!#REF!</definedName>
    <definedName name="Cwvu.goldall." localSheetId="4" hidden="1">[39]BOP!$A$36:$IV$36,[39]BOP!$A$44:$IV$44,[39]BOP!$A$59:$IV$59,[39]BOP!#REF!,[39]BOP!#REF!,[39]BOP!$A$79:$IV$79,[39]BOP!$A$81:$IV$88,[39]BOP!#REF!</definedName>
    <definedName name="Cwvu.goldall." hidden="1">[39]BOP!$A$36:$IV$36,[39]BOP!$A$44:$IV$44,[39]BOP!$A$59:$IV$59,[39]BOP!#REF!,[39]BOP!#REF!,[39]BOP!$A$79:$IV$79,[39]BOP!$A$81:$IV$88,[39]BOP!#REF!</definedName>
    <definedName name="Cwvu.IMPORT." localSheetId="4" hidden="1">#REF!</definedName>
    <definedName name="Cwvu.IMPORT." hidden="1">#REF!</definedName>
    <definedName name="Cwvu.imports." localSheetId="3" hidden="1">[39]BOP!$A$36:$IV$36,[39]BOP!$A$44:$IV$44,[39]BOP!$A$59:$IV$59,[39]BOP!#REF!,[39]BOP!#REF!,[39]BOP!$A$79:$IV$79,[39]BOP!$A$81:$IV$88,[39]BOP!#REF!,[39]BOP!#REF!</definedName>
    <definedName name="Cwvu.imports." localSheetId="4" hidden="1">[39]BOP!$A$36:$IV$36,[39]BOP!$A$44:$IV$44,[39]BOP!$A$59:$IV$59,[39]BOP!#REF!,[39]BOP!#REF!,[39]BOP!$A$79:$IV$79,[39]BOP!$A$81:$IV$88,[39]BOP!#REF!,[39]BOP!#REF!</definedName>
    <definedName name="Cwvu.imports." hidden="1">[39]BOP!$A$36:$IV$36,[39]BOP!$A$44:$IV$44,[39]BOP!$A$59:$IV$59,[39]BOP!#REF!,[39]BOP!#REF!,[39]BOP!$A$79:$IV$79,[39]BOP!$A$81:$IV$88,[39]BOP!#REF!,[39]BOP!#REF!</definedName>
    <definedName name="Cwvu.importsall." localSheetId="3" hidden="1">[39]BOP!$A$36:$IV$36,[39]BOP!$A$44:$IV$44,[39]BOP!$A$59:$IV$59,[39]BOP!#REF!,[39]BOP!#REF!,[39]BOP!$A$79:$IV$79,[39]BOP!$A$81:$IV$88,[39]BOP!#REF!,[39]BOP!#REF!</definedName>
    <definedName name="Cwvu.importsall." localSheetId="4" hidden="1">[39]BOP!$A$36:$IV$36,[39]BOP!$A$44:$IV$44,[39]BOP!$A$59:$IV$59,[39]BOP!#REF!,[39]BOP!#REF!,[39]BOP!$A$79:$IV$79,[39]BOP!$A$81:$IV$88,[39]BOP!#REF!,[39]BOP!#REF!</definedName>
    <definedName name="Cwvu.importsall." hidden="1">[39]BOP!$A$36:$IV$36,[39]BOP!$A$44:$IV$44,[39]BOP!$A$59:$IV$59,[39]BOP!#REF!,[39]BOP!#REF!,[39]BOP!$A$79:$IV$79,[39]BOP!$A$81:$IV$88,[39]BOP!#REF!,[39]BOP!#REF!</definedName>
    <definedName name="Cwvu.Print." localSheetId="3" hidden="1">[40]Indic!$A$109:$IV$109,[40]Indic!$A$196:$IV$197,[40]Indic!$A$208:$IV$209,[40]Indic!$A$217:$IV$218</definedName>
    <definedName name="Cwvu.Print." hidden="1">[40]Indic!$A$109:$IV$109,[40]Indic!$A$196:$IV$197,[40]Indic!$A$208:$IV$209,[40]Indic!$A$217:$IV$218</definedName>
    <definedName name="Cwvu.sa97." hidden="1">[41]Rev!$A$23:$IV$26,[41]Rev!$A$37:$IV$38</definedName>
    <definedName name="Cwvu.snh." localSheetId="4" hidden="1">#REF!,#REF!,#REF!,#REF!,#REF!,#REF!,#REF!</definedName>
    <definedName name="Cwvu.snh." hidden="1">#REF!,#REF!,#REF!,#REF!,#REF!,#REF!,#REF!</definedName>
    <definedName name="Cwvu.tot." localSheetId="3" hidden="1">[39]BOP!$A$36:$IV$36,[39]BOP!$A$44:$IV$44,[39]BOP!$A$59:$IV$59,[39]BOP!#REF!,[39]BOP!#REF!,[39]BOP!$A$79:$IV$79</definedName>
    <definedName name="Cwvu.tot." localSheetId="4" hidden="1">[39]BOP!$A$36:$IV$36,[39]BOP!$A$44:$IV$44,[39]BOP!$A$59:$IV$59,[39]BOP!#REF!,[39]BOP!#REF!,[39]BOP!$A$79:$IV$79</definedName>
    <definedName name="Cwvu.tot." hidden="1">[39]BOP!$A$36:$IV$36,[39]BOP!$A$44:$IV$44,[39]BOP!$A$59:$IV$59,[39]BOP!#REF!,[39]BOP!#REF!,[39]BOP!$A$79:$IV$79</definedName>
    <definedName name="data1" localSheetId="4" hidden="1">#REF!</definedName>
    <definedName name="data1" hidden="1">#REF!</definedName>
    <definedName name="data2" localSheetId="4" hidden="1">#REF!</definedName>
    <definedName name="data2" hidden="1">#REF!</definedName>
    <definedName name="data3" localSheetId="4" hidden="1">#REF!</definedName>
    <definedName name="data3" hidden="1">#REF!</definedName>
    <definedName name="dd" localSheetId="3" hidden="1">{"Riqfin97",#N/A,FALSE,"Tran";"Riqfinpro",#N/A,FALSE,"Tran"}</definedName>
    <definedName name="dd" hidden="1">{"Riqfin97",#N/A,FALSE,"Tran";"Riqfinpro",#N/A,FALSE,"Tran"}</definedName>
    <definedName name="ddd" localSheetId="3" hidden="1">{"Riqfin97",#N/A,FALSE,"Tran";"Riqfinpro",#N/A,FALSE,"Tran"}</definedName>
    <definedName name="ddd" hidden="1">{"Riqfin97",#N/A,FALSE,"Tran";"Riqfinpro",#N/A,FALSE,"Tran"}</definedName>
    <definedName name="dddd" localSheetId="3" hidden="1">{"Minpmon",#N/A,FALSE,"Monthinput"}</definedName>
    <definedName name="dddd" hidden="1">{"Minpmon",#N/A,FALSE,"Monthinput"}</definedName>
    <definedName name="dddddd" localSheetId="3" hidden="1">{"Tab1",#N/A,FALSE,"P";"Tab2",#N/A,FALSE,"P"}</definedName>
    <definedName name="dddddd" hidden="1">{"Tab1",#N/A,FALSE,"P";"Tab2",#N/A,FALSE,"P"}</definedName>
    <definedName name="dddddddd" localSheetId="3" hidden="1">{"Main Economic Indicators",#N/A,FALSE,"C"}</definedName>
    <definedName name="dddddddd" hidden="1">{"Main Economic Indicators",#N/A,FALSE,"C"}</definedName>
    <definedName name="ddddddr" localSheetId="3" hidden="1">{"Main Economic Indicators",#N/A,FALSE,"C"}</definedName>
    <definedName name="ddddddr" hidden="1">{"Main Economic Indicators",#N/A,FALSE,"C"}</definedName>
    <definedName name="dddf" localSheetId="3" hidden="1">{"Main Economic Indicators",#N/A,FALSE,"C"}</definedName>
    <definedName name="dddf" hidden="1">{"Main Economic Indicators",#N/A,FALSE,"C"}</definedName>
    <definedName name="dddg" localSheetId="3" hidden="1">{"Main Economic Indicators",#N/A,FALSE,"C"}</definedName>
    <definedName name="dddg" hidden="1">{"Main Economic Indicators",#N/A,FALSE,"C"}</definedName>
    <definedName name="ddfghg" localSheetId="3" hidden="1">{"Main Economic Indicators",#N/A,FALSE,"C"}</definedName>
    <definedName name="ddfghg" hidden="1">{"Main Economic Indicators",#N/A,FALSE,"C"}</definedName>
    <definedName name="DEBT_SERVICE" localSheetId="3">'[42]Sub-Total - Commercial Bank'!$I$4:$I$103</definedName>
    <definedName name="DEBT_SERVICE">'[42]Sub-Total - Commercial Bank'!$I$4:$I$103</definedName>
    <definedName name="DEBT_SERVICE_F" localSheetId="3">'[42]Sub-Total - Commercial Bank'!$E$4:$E$103</definedName>
    <definedName name="DEBT_SERVICE_F">'[42]Sub-Total - Commercial Bank'!$E$4:$E$103</definedName>
    <definedName name="DebtContingent" localSheetId="3">[26]HeatMap!$F$14</definedName>
    <definedName name="DebtContingent">[26]HeatMap!$F$14</definedName>
    <definedName name="DebtExchange" localSheetId="3">[26]HeatMap!$E$14</definedName>
    <definedName name="DebtExchange">[26]HeatMap!$E$14</definedName>
    <definedName name="DebtGrowth" localSheetId="3">[26]HeatMap!$B$14</definedName>
    <definedName name="DebtGrowth">[26]HeatMap!$B$14</definedName>
    <definedName name="DebtInterest" localSheetId="3">[26]HeatMap!$D$14</definedName>
    <definedName name="DebtInterest">[26]HeatMap!$D$14</definedName>
    <definedName name="DebtPrimary" localSheetId="3">[26]HeatMap!$C$14</definedName>
    <definedName name="DebtPrimary">[26]HeatMap!$C$14</definedName>
    <definedName name="DebttoPotentialGDP" localSheetId="3">'[26]Input 1 - Basics'!$D$15</definedName>
    <definedName name="DebttoPotentialGDP">'[26]Input 1 - Basics'!$D$15</definedName>
    <definedName name="deed" localSheetId="3" hidden="1">{"TRADE_COMP",#N/A,FALSE,"TAB23APP";"BOP",#N/A,FALSE,"TAB6";"DOT",#N/A,FALSE,"TAB24APP";"EXTDEBT",#N/A,FALSE,"TAB25APP"}</definedName>
    <definedName name="deed" hidden="1">{"TRADE_COMP",#N/A,FALSE,"TAB23APP";"BOP",#N/A,FALSE,"TAB6";"DOT",#N/A,FALSE,"TAB24APP";"EXTDEBT",#N/A,FALSE,"TAB25APP"}</definedName>
    <definedName name="Department" localSheetId="3">[29]Nominal!$B$2</definedName>
    <definedName name="Department">[29]Nominal!$B$2</definedName>
    <definedName name="der" localSheetId="3" hidden="1">{"Tab1",#N/A,FALSE,"P";"Tab2",#N/A,FALSE,"P"}</definedName>
    <definedName name="der" hidden="1">{"Tab1",#N/A,FALSE,"P";"Tab2",#N/A,FALSE,"P"}</definedName>
    <definedName name="DETAIL" localSheetId="4">#REF!</definedName>
    <definedName name="DETAIL">#REF!</definedName>
    <definedName name="Details" localSheetId="3">[43]SPIA!$C$3:$C$39</definedName>
    <definedName name="Details" localSheetId="0">[44]SPIA!$C$3:$C$39</definedName>
    <definedName name="Details">SPIA!$C$3:$C$39</definedName>
    <definedName name="df" localSheetId="3" hidden="1">{#N/A,#N/A,TRUE,"Contents";#N/A,#N/A,TRUE,"Input";#N/A,#N/A,TRUE,"Output";#N/A,#N/A,TRUE,"Mon. Survey";#N/A,#N/A,TRUE,"Mon. Authority";#N/A,#N/A,TRUE,"Comm. Banks";#N/A,#N/A,TRUE,"Foreign";#N/A,#N/A,TRUE,"Claims on Gov";#N/A,#N/A,TRUE,"Claims on PE &amp; Pvt";#N/A,#N/A,TRUE,"Broad Money";#N/A,#N/A,TRUE,"Other";#N/A,#N/A,TRUE,"Proj.";#N/A,#N/A,TRUE,"Staff Rept"}</definedName>
    <definedName name="df" hidden="1">{#N/A,#N/A,TRUE,"Contents";#N/A,#N/A,TRUE,"Input";#N/A,#N/A,TRUE,"Output";#N/A,#N/A,TRUE,"Mon. Survey";#N/A,#N/A,TRUE,"Mon. Authority";#N/A,#N/A,TRUE,"Comm. Banks";#N/A,#N/A,TRUE,"Foreign";#N/A,#N/A,TRUE,"Claims on Gov";#N/A,#N/A,TRUE,"Claims on PE &amp; Pvt";#N/A,#N/A,TRUE,"Broad Money";#N/A,#N/A,TRUE,"Other";#N/A,#N/A,TRUE,"Proj.";#N/A,#N/A,TRUE,"Staff Rept"}</definedName>
    <definedName name="dfdf" localSheetId="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ghg3" localSheetId="3" hidden="1">{"Main Economic Indicators",#N/A,FALSE,"C"}</definedName>
    <definedName name="dfghg3" hidden="1">{"Main Economic Indicators",#N/A,FALSE,"C"}</definedName>
    <definedName name="dfssfdhn" localSheetId="3" hidden="1">{#N/A,#N/A,FALSE,"M.42"}</definedName>
    <definedName name="dfssfdhn" hidden="1">{#N/A,#N/A,FALSE,"M.42"}</definedName>
    <definedName name="dgx" localSheetId="3" hidden="1">{#N/A,#N/A,FALSE,"M.41"}</definedName>
    <definedName name="dgx" hidden="1">{#N/A,#N/A,FALSE,"M.41"}</definedName>
    <definedName name="Discount" localSheetId="4" hidden="1">#REF!</definedName>
    <definedName name="Discount" hidden="1">#REF!</definedName>
    <definedName name="Discount_IDA" localSheetId="3">[35]PV_Base!$B$25</definedName>
    <definedName name="Discount_IDA">[35]PV_Base!$B$25</definedName>
    <definedName name="Discount_Rate_GE" localSheetId="3">'[35]Data-Input'!$C$14</definedName>
    <definedName name="Discount_Rate_GE">'[35]Data-Input'!$C$14</definedName>
    <definedName name="display_area_2" localSheetId="4" hidden="1">#REF!</definedName>
    <definedName name="display_area_2" hidden="1">#REF!</definedName>
    <definedName name="dpt" localSheetId="3" hidden="1">{#N/A,#N/A,FALSE,"M.42"}</definedName>
    <definedName name="dpt" hidden="1">{#N/A,#N/A,FALSE,"M.42"}</definedName>
    <definedName name="DPVExternal" localSheetId="3">[26]HeatMap!$C$45</definedName>
    <definedName name="DPVExternal">[26]HeatMap!$C$45</definedName>
    <definedName name="DPVForex" localSheetId="3">[26]HeatMap!$F$45</definedName>
    <definedName name="DPVForex">[26]HeatMap!$F$45</definedName>
    <definedName name="DPVMarket" localSheetId="3">[26]HeatMap!$B$45</definedName>
    <definedName name="DPVMarket">[26]HeatMap!$B$45</definedName>
    <definedName name="DPVNonRes" localSheetId="3">[26]HeatMap!$E$45</definedName>
    <definedName name="DPVNonRes">[26]HeatMap!$E$45</definedName>
    <definedName name="DPVShort" localSheetId="3">[26]HeatMap!$D$45</definedName>
    <definedName name="DPVShort">[26]HeatMap!$D$45</definedName>
    <definedName name="DUIT" localSheetId="3" hidden="1">{#N/A,#N/A,FALSE,"M.34"}</definedName>
    <definedName name="DUIT" hidden="1">{#N/A,#N/A,FALSE,"M.34"}</definedName>
    <definedName name="dwdsd" localSheetId="3" hidden="1">[39]BOP!$A$36:$IV$36,[39]BOP!$A$44:$IV$44,[39]BOP!$A$59:$IV$59,[39]BOP!#REF!,[39]BOP!#REF!,[39]BOP!$A$79:$IV$79,[39]BOP!$A$81:$IV$88,[39]BOP!#REF!,[39]BOP!#REF!</definedName>
    <definedName name="dwdsd" localSheetId="4" hidden="1">[39]BOP!$A$36:$IV$36,[39]BOP!$A$44:$IV$44,[39]BOP!$A$59:$IV$59,[39]BOP!#REF!,[39]BOP!#REF!,[39]BOP!$A$79:$IV$79,[39]BOP!$A$81:$IV$88,[39]BOP!#REF!,[39]BOP!#REF!</definedName>
    <definedName name="dwdsd" hidden="1">[39]BOP!$A$36:$IV$36,[39]BOP!$A$44:$IV$44,[39]BOP!$A$59:$IV$59,[39]BOP!#REF!,[39]BOP!#REF!,[39]BOP!$A$79:$IV$79,[39]BOP!$A$81:$IV$88,[39]BOP!#REF!,[39]BOP!#REF!</definedName>
    <definedName name="dyah" localSheetId="3" hidden="1">{#N/A,#N/A,FALSE,"M.31"}</definedName>
    <definedName name="dyah" hidden="1">{#N/A,#N/A,FALSE,"M.31"}</definedName>
    <definedName name="edr" localSheetId="3" hidden="1">{"Riqfin97",#N/A,FALSE,"Tran";"Riqfinpro",#N/A,FALSE,"Tran"}</definedName>
    <definedName name="edr" hidden="1">{"Riqfin97",#N/A,FALSE,"Tran";"Riqfinpro",#N/A,FALSE,"Tran"}</definedName>
    <definedName name="ee" localSheetId="3" hidden="1">{"Tab1",#N/A,FALSE,"P";"Tab2",#N/A,FALSE,"P"}</definedName>
    <definedName name="ee" hidden="1">{"Tab1",#N/A,FALSE,"P";"Tab2",#N/A,FALSE,"P"}</definedName>
    <definedName name="eee" localSheetId="3" hidden="1">{"Tab1",#N/A,FALSE,"P";"Tab2",#N/A,FALSE,"P"}</definedName>
    <definedName name="eee" hidden="1">{"Tab1",#N/A,FALSE,"P";"Tab2",#N/A,FALSE,"P"}</definedName>
    <definedName name="eee.rvbn" localSheetId="3" hidden="1">{"Main Economic Indicators",#N/A,FALSE,"C"}</definedName>
    <definedName name="eee.rvbn" hidden="1">{"Main Economic Indicators",#N/A,FALSE,"C"}</definedName>
    <definedName name="eeee" localSheetId="3" hidden="1">{"Riqfin97",#N/A,FALSE,"Tran";"Riqfinpro",#N/A,FALSE,"Tran"}</definedName>
    <definedName name="eeee" hidden="1">{"Riqfin97",#N/A,FALSE,"Tran";"Riqfinpro",#N/A,FALSE,"Tran"}</definedName>
    <definedName name="eeeee" localSheetId="3" hidden="1">{"Riqfin97",#N/A,FALSE,"Tran";"Riqfinpro",#N/A,FALSE,"Tran"}</definedName>
    <definedName name="eeeee" hidden="1">{"Riqfin97",#N/A,FALSE,"Tran";"Riqfinpro",#N/A,FALSE,"Tran"}</definedName>
    <definedName name="eeet" localSheetId="3" hidden="1">{"Main Economic Indicators",#N/A,FALSE,"C"}</definedName>
    <definedName name="eeet" hidden="1">{"Main Economic Indicators",#N/A,FALSE,"C"}</definedName>
    <definedName name="er" localSheetId="3" hidden="1">{"Main Economic Indicators",#N/A,FALSE,"C"}</definedName>
    <definedName name="er" hidden="1">{"Main Economic Indicators",#N/A,FALSE,"C"}</definedName>
    <definedName name="erg" localSheetId="3" hidden="1">{"Main Economic Indicators",#N/A,FALSE,"C"}</definedName>
    <definedName name="erg" hidden="1">{"Main Economic Indicators",#N/A,FALSE,"C"}</definedName>
    <definedName name="ergf" localSheetId="3" hidden="1">{"Main Economic Indicators",#N/A,FALSE,"C"}</definedName>
    <definedName name="ergf" hidden="1">{"Main Economic Indicators",#N/A,FALSE,"C"}</definedName>
    <definedName name="ergferger" localSheetId="3" hidden="1">{"Main Economic Indicators",#N/A,FALSE,"C"}</definedName>
    <definedName name="ergferger" hidden="1">{"Main Economic Indicators",#N/A,FALSE,"C"}</definedName>
    <definedName name="ergferger_1" localSheetId="3" hidden="1">{"Main Economic Indicators",#N/A,FALSE,"C"}</definedName>
    <definedName name="ergferger_1" hidden="1">{"Main Economic Indicators",#N/A,FALSE,"C"}</definedName>
    <definedName name="ergferger_2" localSheetId="3" hidden="1">{"Main Economic Indicators",#N/A,FALSE,"C"}</definedName>
    <definedName name="ergferger_2" hidden="1">{"Main Economic Indicators",#N/A,FALSE,"C"}</definedName>
    <definedName name="ergferger1" localSheetId="3" hidden="1">{"Main Economic Indicators",#N/A,FALSE,"C"}</definedName>
    <definedName name="ergferger1" hidden="1">{"Main Economic Indicators",#N/A,FALSE,"C"}</definedName>
    <definedName name="ergferger2" localSheetId="3" hidden="1">{"Main Economic Indicators",#N/A,FALSE,"C"}</definedName>
    <definedName name="ergferger2" hidden="1">{"Main Economic Indicators",#N/A,FALSE,"C"}</definedName>
    <definedName name="ergferger3" localSheetId="3" hidden="1">{"Main Economic Indicators",#N/A,FALSE,"C"}</definedName>
    <definedName name="ergferger3" hidden="1">{"Main Economic Indicators",#N/A,FALSE,"C"}</definedName>
    <definedName name="ert" localSheetId="3" hidden="1">{"Minpmon",#N/A,FALSE,"Monthinput"}</definedName>
    <definedName name="ert" hidden="1">{"Minpmon",#N/A,FALSE,"Monthinput"}</definedName>
    <definedName name="erwre" localSheetId="3" hidden="1">{"'Resources'!$A$1:$W$34","'Balance Sheet'!$A$1:$W$58","'SFD'!$A$1:$J$52"}</definedName>
    <definedName name="erwre" hidden="1">{"'Resources'!$A$1:$W$34","'Balance Sheet'!$A$1:$W$58","'SFD'!$A$1:$J$52"}</definedName>
    <definedName name="erwt" localSheetId="3" hidden="1">{"Main Economic Indicators",#N/A,FALSE,"C"}</definedName>
    <definedName name="erwt" hidden="1">{"Main Economic Indicators",#N/A,FALSE,"C"}</definedName>
    <definedName name="Exceptional" localSheetId="3">'[26]Input 1 - Basics'!$D$7</definedName>
    <definedName name="Exceptional">'[26]Input 1 - Basics'!$D$7</definedName>
    <definedName name="ExchangeDesign" localSheetId="4">#REF!</definedName>
    <definedName name="ExchangeDesign">#REF!</definedName>
    <definedName name="ExtraShock3" localSheetId="3">'[26]Lists-Modules-ChartData'!$AP$169</definedName>
    <definedName name="ExtraShock3">'[26]Lists-Modules-ChartData'!$AP$169</definedName>
    <definedName name="ExtraShock4" localSheetId="3">'[26]Lists-Modules-ChartData'!$AP$179</definedName>
    <definedName name="ExtraShock4">'[26]Lists-Modules-ChartData'!$AP$179</definedName>
    <definedName name="ExtraShock5" localSheetId="3">'[26]Lists-Modules-ChartData'!$AP$189</definedName>
    <definedName name="ExtraShock5">'[26]Lists-Modules-ChartData'!$AP$189</definedName>
    <definedName name="fabien" localSheetId="3" hidden="1">{"Main Economic Indicators",#N/A,FALSE,"C"}</definedName>
    <definedName name="fabien" hidden="1">{"Main Economic Indicators",#N/A,FALSE,"C"}</definedName>
    <definedName name="FCode" localSheetId="4" hidden="1">#REF!</definedName>
    <definedName name="FCode" hidden="1">#REF!</definedName>
    <definedName name="fed" localSheetId="3" hidden="1">{"Riqfin97",#N/A,FALSE,"Tran";"Riqfinpro",#N/A,FALSE,"Tran"}</definedName>
    <definedName name="fed" hidden="1">{"Riqfin97",#N/A,FALSE,"Tran";"Riqfinpro",#N/A,FALSE,"Tran"}</definedName>
    <definedName name="fer" localSheetId="3" hidden="1">{"Riqfin97",#N/A,FALSE,"Tran";"Riqfinpro",#N/A,FALSE,"Tran"}</definedName>
    <definedName name="fer" hidden="1">{"Riqfin97",#N/A,FALSE,"Tran";"Riqfinpro",#N/A,FALSE,"Tran"}</definedName>
    <definedName name="ff"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f"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ff" localSheetId="3" hidden="1">{"Tab1",#N/A,FALSE,"P";"Tab2",#N/A,FALSE,"P"}</definedName>
    <definedName name="fff" hidden="1">{"Tab1",#N/A,FALSE,"P";"Tab2",#N/A,FALSE,"P"}</definedName>
    <definedName name="ffff" localSheetId="3" hidden="1">{"Riqfin97",#N/A,FALSE,"Tran";"Riqfinpro",#N/A,FALSE,"Tran"}</definedName>
    <definedName name="ffff" hidden="1">{"Riqfin97",#N/A,FALSE,"Tran";"Riqfinpro",#N/A,FALSE,"Tran"}</definedName>
    <definedName name="ffffff" localSheetId="3" hidden="1">{"Tab1",#N/A,FALSE,"P";"Tab2",#N/A,FALSE,"P"}</definedName>
    <definedName name="ffffff" hidden="1">{"Tab1",#N/A,FALSE,"P";"Tab2",#N/A,FALSE,"P"}</definedName>
    <definedName name="fffffff" localSheetId="3" hidden="1">{"Minpmon",#N/A,FALSE,"Monthinput"}</definedName>
    <definedName name="fffffff" hidden="1">{"Minpmon",#N/A,FALSE,"Monthinput"}</definedName>
    <definedName name="fffffft" localSheetId="3" hidden="1">{"Main Economic Indicators",#N/A,FALSE,"C"}</definedName>
    <definedName name="fffffft" hidden="1">{"Main Economic Indicators",#N/A,FALSE,"C"}</definedName>
    <definedName name="fg" localSheetId="3" hidden="1">{"TRADE_COMP",#N/A,FALSE,"TAB23APP";"BOP",#N/A,FALSE,"TAB6";"DOT",#N/A,FALSE,"TAB24APP";"EXTDEBT",#N/A,FALSE,"TAB25APP"}</definedName>
    <definedName name="fg" hidden="1">{"TRADE_COMP",#N/A,FALSE,"TAB23APP";"BOP",#N/A,FALSE,"TAB6";"DOT",#N/A,FALSE,"TAB24APP";"EXTDEBT",#N/A,FALSE,"TAB25APP"}</definedName>
    <definedName name="fgf" localSheetId="3" hidden="1">{"Riqfin97",#N/A,FALSE,"Tran";"Riqfinpro",#N/A,FALSE,"Tran"}</definedName>
    <definedName name="fgf" hidden="1">{"Riqfin97",#N/A,FALSE,"Tran";"Riqfinpro",#N/A,FALSE,"Tran"}</definedName>
    <definedName name="Financing" localSheetId="3" hidden="1">{"Tab1",#N/A,FALSE,"P";"Tab2",#N/A,FALSE,"P"}</definedName>
    <definedName name="Financing" hidden="1">{"Tab1",#N/A,FALSE,"P";"Tab2",#N/A,FALSE,"P"}</definedName>
    <definedName name="FirstYear" localSheetId="3">'[26]Input 1 - Basics'!$D$17</definedName>
    <definedName name="FirstYear">'[26]Input 1 - Basics'!$D$17</definedName>
    <definedName name="FIS_Clean" localSheetId="3" hidden="1">[45]FIS!#REF!</definedName>
    <definedName name="FIS_Clean" localSheetId="4" hidden="1">[45]FIS!#REF!</definedName>
    <definedName name="FIS_Clean" hidden="1">[45]FIS!#REF!</definedName>
    <definedName name="Fiscal" localSheetId="3" hidden="1">{TRUE,TRUE,-0.5,-14.75,603,387,FALSE,TRUE,TRUE,TRUE,0,1,2,1,2,1,1,4,TRUE,TRUE,3,TRUE,1,TRUE,75,"Swvu.Print.","ACwvu.Print.",#N/A,FALSE,FALSE,1,0.75,0.6,0.5,1,"","",TRUE,FALSE,TRUE,FALSE,1,#N/A,1,1,#DIV/0!,FALSE,"Rwvu.Print.",#N/A,FALSE,FALSE,FALSE,1,65532,300,FALSE,FALSE,TRUE,TRUE,TRUE}</definedName>
    <definedName name="Fiscal" hidden="1">{TRUE,TRUE,-0.5,-14.75,603,387,FALSE,TRUE,TRUE,TRUE,0,1,2,1,2,1,1,4,TRUE,TRUE,3,TRUE,1,TRUE,75,"Swvu.Print.","ACwvu.Print.",#N/A,FALSE,FALSE,1,0.75,0.6,0.5,1,"","",TRUE,FALSE,TRUE,FALSE,1,#N/A,1,1,#DIV/0!,FALSE,"Rwvu.Print.",#N/A,FALSE,FALSE,FALSE,1,65532,300,FALSE,FALSE,TRUE,TRUE,TRUE}</definedName>
    <definedName name="FISCALA" localSheetId="3" hidden="1">{TRUE,TRUE,-0.5,-14.75,603,387,FALSE,TRUE,TRUE,TRUE,0,1,2,1,2,1,1,4,TRUE,TRUE,3,TRUE,1,TRUE,75,"Swvu.Print.","ACwvu.Print.",#N/A,FALSE,FALSE,1,0.75,0.6,0.5,1,"","",TRUE,FALSE,TRUE,FALSE,1,#N/A,1,1,#DIV/0!,FALSE,"Rwvu.Print.",#N/A,FALSE,FALSE,FALSE,1,65532,300,FALSE,FALSE,TRUE,TRUE,TRUE}</definedName>
    <definedName name="FISCALA" hidden="1">{TRUE,TRUE,-0.5,-14.75,603,387,FALSE,TRUE,TRUE,TRUE,0,1,2,1,2,1,1,4,TRUE,TRUE,3,TRUE,1,TRUE,75,"Swvu.Print.","ACwvu.Print.",#N/A,FALSE,FALSE,1,0.75,0.6,0.5,1,"","",TRUE,FALSE,TRUE,FALSE,1,#N/A,1,1,#DIV/0!,FALSE,"Rwvu.Print.",#N/A,FALSE,FALSE,FALSE,1,65532,300,FALSE,FALSE,TRUE,TRUE,TRUE}</definedName>
    <definedName name="FISCQ" localSheetId="3" hidden="1">{TRUE,TRUE,-0.5,-14.75,603,387,FALSE,TRUE,TRUE,TRUE,0,1,2,1,2,1,1,4,TRUE,TRUE,3,TRUE,1,TRUE,75,"Swvu.Print.","ACwvu.Print.",#N/A,FALSE,FALSE,1,0.75,0.6,0.5,1,"","",TRUE,FALSE,TRUE,FALSE,1,#N/A,1,1,#DIV/0!,FALSE,"Rwvu.Print.",#N/A,FALSE,FALSE,FALSE,1,65532,300,FALSE,FALSE,TRUE,TRUE,TRUE}</definedName>
    <definedName name="FISCQ" hidden="1">{TRUE,TRUE,-0.5,-14.75,603,387,FALSE,TRUE,TRUE,TRUE,0,1,2,1,2,1,1,4,TRUE,TRUE,3,TRUE,1,TRUE,75,"Swvu.Print.","ACwvu.Print.",#N/A,FALSE,FALSE,1,0.75,0.6,0.5,1,"","",TRUE,FALSE,TRUE,FALSE,1,#N/A,1,1,#DIV/0!,FALSE,"Rwvu.Print.",#N/A,FALSE,FALSE,FALSE,1,65532,300,FALSE,FALSE,TRUE,TRUE,TRUE}</definedName>
    <definedName name="fre" localSheetId="3" hidden="1">{"Tab1",#N/A,FALSE,"P";"Tab2",#N/A,FALSE,"P"}</definedName>
    <definedName name="fre" hidden="1">{"Tab1",#N/A,FALSE,"P";"Tab2",#N/A,FALSE,"P"}</definedName>
    <definedName name="ftr" localSheetId="3" hidden="1">{"Riqfin97",#N/A,FALSE,"Tran";"Riqfinpro",#N/A,FALSE,"Tran"}</definedName>
    <definedName name="ftr" hidden="1">{"Riqfin97",#N/A,FALSE,"Tran";"Riqfinpro",#N/A,FALSE,"Tran"}</definedName>
    <definedName name="FTRComparator" localSheetId="3">'[26]Lists-Modules-ChartData'!$CH$4:$CH$6</definedName>
    <definedName name="FTRComparator">'[26]Lists-Modules-ChartData'!$CH$4:$CH$6</definedName>
    <definedName name="FTRGroup" localSheetId="3">'[26]Output - Realism'!$B$9</definedName>
    <definedName name="FTRGroup">'[26]Output - Realism'!$B$9</definedName>
    <definedName name="fty" localSheetId="3" hidden="1">{"Riqfin97",#N/A,FALSE,"Tran";"Riqfinpro",#N/A,FALSE,"Tran"}</definedName>
    <definedName name="fty" hidden="1">{"Riqfin97",#N/A,FALSE,"Tran";"Riqfinpro",#N/A,FALSE,"Tran"}</definedName>
    <definedName name="GDPDesign" localSheetId="4">#REF!</definedName>
    <definedName name="GDPDesign">#REF!</definedName>
    <definedName name="GFNContingent" localSheetId="3">[26]HeatMap!$F$29</definedName>
    <definedName name="GFNContingent">[26]HeatMap!$F$29</definedName>
    <definedName name="GFNExchange" localSheetId="3">[26]HeatMap!$E$29</definedName>
    <definedName name="GFNExchange">[26]HeatMap!$E$29</definedName>
    <definedName name="GFNGrowth" localSheetId="3">[26]HeatMap!$B$29</definedName>
    <definedName name="GFNGrowth">[26]HeatMap!$B$29</definedName>
    <definedName name="GFNInterest" localSheetId="3">[26]HeatMap!$D$29</definedName>
    <definedName name="GFNInterest">[26]HeatMap!$D$29</definedName>
    <definedName name="GFNPrimary" localSheetId="3">[26]HeatMap!$C$29</definedName>
    <definedName name="GFNPrimary">[26]HeatMap!$C$29</definedName>
    <definedName name="ggg" localSheetId="3" hidden="1">{"Riqfin97",#N/A,FALSE,"Tran";"Riqfinpro",#N/A,FALSE,"Tran"}</definedName>
    <definedName name="ggg" hidden="1">{"Riqfin97",#N/A,FALSE,"Tran";"Riqfinpro",#N/A,FALSE,"Tran"}</definedName>
    <definedName name="gggg" localSheetId="3" hidden="1">{"Minpmon",#N/A,FALSE,"Monthinput"}</definedName>
    <definedName name="gggg" hidden="1">{"Minpmon",#N/A,FALSE,"Monthinput"}</definedName>
    <definedName name="ggggg" localSheetId="4" hidden="1">'[46]J(Priv.Cap)'!#REF!</definedName>
    <definedName name="ggggg" hidden="1">'[46]J(Priv.Cap)'!#REF!</definedName>
    <definedName name="ght" localSheetId="3" hidden="1">{"Tab1",#N/A,FALSE,"P";"Tab2",#N/A,FALSE,"P"}</definedName>
    <definedName name="ght" hidden="1">{"Tab1",#N/A,FALSE,"P";"Tab2",#N/A,FALSE,"P"}</definedName>
    <definedName name="Grace_IDA" localSheetId="3">[35]PV_Base!$B$22</definedName>
    <definedName name="Grace_IDA">[35]PV_Base!$B$22</definedName>
    <definedName name="GRACE_PERIOD" localSheetId="3">'[47]Reducing Bal WGP'!$B$9</definedName>
    <definedName name="GRACE_PERIOD">'[47]Reducing Bal WGP'!$B$9</definedName>
    <definedName name="GRÁFICO_10.3.1." localSheetId="3">'[38]GRÁFICO DE FONDO POR AFILIADO'!$A$3:$H$35</definedName>
    <definedName name="GRÁFICO_10.3.1.">'[38]GRÁFICO DE FONDO POR AFILIADO'!$A$3:$H$35</definedName>
    <definedName name="GRÁFICO_10.3.2" localSheetId="3">'[38]GRÁFICO DE FONDO POR AFILIADO'!$A$36:$H$68</definedName>
    <definedName name="GRÁFICO_10.3.2">'[38]GRÁFICO DE FONDO POR AFILIADO'!$A$36:$H$68</definedName>
    <definedName name="GRÁFICO_10.3.3" localSheetId="3">'[38]GRÁFICO DE FONDO POR AFILIADO'!$A$69:$H$101</definedName>
    <definedName name="GRÁFICO_10.3.3">'[38]GRÁFICO DE FONDO POR AFILIADO'!$A$69:$H$101</definedName>
    <definedName name="GRÁFICO_10.3.4." localSheetId="3">'[38]GRÁFICO DE FONDO POR AFILIADO'!$A$103:$H$135</definedName>
    <definedName name="GRÁFICO_10.3.4.">'[38]GRÁFICO DE FONDO POR AFILIADO'!$A$103:$H$135</definedName>
    <definedName name="graph" localSheetId="3" hidden="1">[48]FIS!#REF!</definedName>
    <definedName name="graph" localSheetId="4" hidden="1">[48]FIS!#REF!</definedName>
    <definedName name="graph" hidden="1">[48]FIS!#REF!</definedName>
    <definedName name="GRATUITY" localSheetId="3">'[27]Pension n Gratuity'!$G$2:$G$16</definedName>
    <definedName name="GRATUITY">'[27]Pension n Gratuity'!$G$2:$G$16</definedName>
    <definedName name="gre" localSheetId="3" hidden="1">{"Riqfin97",#N/A,FALSE,"Tran";"Riqfinpro",#N/A,FALSE,"Tran"}</definedName>
    <definedName name="gre" hidden="1">{"Riqfin97",#N/A,FALSE,"Tran";"Riqfinpro",#N/A,FALSE,"Tran"}</definedName>
    <definedName name="Guarantees" localSheetId="3">'[26]Input 1 - Basics'!$D$10</definedName>
    <definedName name="Guarantees">'[26]Input 1 - Basics'!$D$10</definedName>
    <definedName name="GuaranteesDef" localSheetId="3">'[26]Input 1 - Basics'!$D$11</definedName>
    <definedName name="GuaranteesDef">'[26]Input 1 - Basics'!$D$11</definedName>
    <definedName name="guyana1003" localSheetId="3" hidden="1">{"Main Economic Indicators",#N/A,FALSE,"C"}</definedName>
    <definedName name="guyana1003" hidden="1">{"Main Economic Indicators",#N/A,FALSE,"C"}</definedName>
    <definedName name="gyu" localSheetId="3" hidden="1">{"Tab1",#N/A,FALSE,"P";"Tab2",#N/A,FALSE,"P"}</definedName>
    <definedName name="gyu" hidden="1">{"Tab1",#N/A,FALSE,"P";"Tab2",#N/A,FALSE,"P"}</definedName>
    <definedName name="hhh" localSheetId="3" hidden="1">{"Minpmon",#N/A,FALSE,"Monthinput"}</definedName>
    <definedName name="hhh" hidden="1">{"Minpmon",#N/A,FALSE,"Monthinput"}</definedName>
    <definedName name="hhhhh" localSheetId="3" hidden="1">{"Tab1",#N/A,FALSE,"P";"Tab2",#N/A,FALSE,"P"}</definedName>
    <definedName name="hhhhh" hidden="1">{"Tab1",#N/A,FALSE,"P";"Tab2",#N/A,FALSE,"P"}</definedName>
    <definedName name="HiddenRows" localSheetId="4" hidden="1">#REF!</definedName>
    <definedName name="HiddenRows" hidden="1">#REF!</definedName>
    <definedName name="hide" localSheetId="3">'[49]CCI CERTIFICATES ISSUED'!$D$1:$D$65536,'[49]CCI CERTIFICATES ISSUED'!$F$1:$M$65536,'[49]CCI CERTIFICATES ISSUED'!$R$1:$X$65536</definedName>
    <definedName name="hide">'[49]CCI CERTIFICATES ISSUED'!$D$1:$D$65536,'[49]CCI CERTIFICATES ISSUED'!$F$1:$M$65536,'[49]CCI CERTIFICATES ISSUED'!$R$1:$X$65536</definedName>
    <definedName name="hide_for_nepc_report" localSheetId="3">'[49]CCI CERTIFICATES ISSUED'!$F$1:$F$65536,'[49]CCI CERTIFICATES ISSUED'!$I$1:$J$65536,'[49]CCI CERTIFICATES ISSUED'!$L$1:$L$65536,'[49]CCI CERTIFICATES ISSUED'!$N$1:$Q$65536,'[49]CCI CERTIFICATES ISSUED'!$T$1:$AC$65536</definedName>
    <definedName name="hide_for_nepc_report">'[49]CCI CERTIFICATES ISSUED'!$F$1:$F$65536,'[49]CCI CERTIFICATES ISSUED'!$I$1:$J$65536,'[49]CCI CERTIFICATES ISSUED'!$L$1:$L$65536,'[49]CCI CERTIFICATES ISSUED'!$N$1:$Q$65536,'[49]CCI CERTIFICATES ISSUED'!$T$1:$AC$65536</definedName>
    <definedName name="hide_for_normal_report" localSheetId="3">'[49]CCI CERTIFICATES ISSUED'!$D$1:$D$65536,'[49]CCI CERTIFICATES ISSUED'!$F$1:$M$65536,'[49]CCI CERTIFICATES ISSUED'!$R$1:$X$65536</definedName>
    <definedName name="hide_for_normal_report">'[49]CCI CERTIFICATES ISSUED'!$D$1:$D$65536,'[49]CCI CERTIFICATES ISSUED'!$F$1:$M$65536,'[49]CCI CERTIFICATES ISSUED'!$R$1:$X$65536</definedName>
    <definedName name="hio" localSheetId="3" hidden="1">{"Tab1",#N/A,FALSE,"P";"Tab2",#N/A,FALSE,"P"}</definedName>
    <definedName name="hio" hidden="1">{"Tab1",#N/A,FALSE,"P";"Tab2",#N/A,FALSE,"P"}</definedName>
    <definedName name="hist" localSheetId="3" hidden="1">{#N/A,#N/A,FALSE,"M.42"}</definedName>
    <definedName name="hist" hidden="1">{#N/A,#N/A,FALSE,"M.42"}</definedName>
    <definedName name="HistDesign" localSheetId="4">#REF!</definedName>
    <definedName name="HistDesign">#REF!</definedName>
    <definedName name="hpu" localSheetId="3" hidden="1">{"Tab1",#N/A,FALSE,"P";"Tab2",#N/A,FALSE,"P"}</definedName>
    <definedName name="hpu" hidden="1">{"Tab1",#N/A,FALSE,"P";"Tab2",#N/A,FALSE,"P"}</definedName>
    <definedName name="HTML_CodePage" hidden="1">1252</definedName>
    <definedName name="HTML_Control" localSheetId="3"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i" localSheetId="3" hidden="1">{"Tab1",#N/A,FALSE,"P";"Tab2",#N/A,FALSE,"P"}</definedName>
    <definedName name="hui" hidden="1">{"Tab1",#N/A,FALSE,"P";"Tab2",#N/A,FALSE,"P"}</definedName>
    <definedName name="huo" localSheetId="3" hidden="1">{"Tab1",#N/A,FALSE,"P";"Tab2",#N/A,FALSE,"P"}</definedName>
    <definedName name="huo" hidden="1">{"Tab1",#N/A,FALSE,"P";"Tab2",#N/A,FALSE,"P"}</definedName>
    <definedName name="ii" localSheetId="3" hidden="1">{"Tab1",#N/A,FALSE,"P";"Tab2",#N/A,FALSE,"P"}</definedName>
    <definedName name="ii" hidden="1">{"Tab1",#N/A,FALSE,"P";"Tab2",#N/A,FALSE,"P"}</definedName>
    <definedName name="ilo" localSheetId="3" hidden="1">{"Riqfin97",#N/A,FALSE,"Tran";"Riqfinpro",#N/A,FALSE,"Tran"}</definedName>
    <definedName name="ilo" hidden="1">{"Riqfin97",#N/A,FALSE,"Tran";"Riqfinpro",#N/A,FALSE,"Tran"}</definedName>
    <definedName name="ilu" localSheetId="3" hidden="1">{"Riqfin97",#N/A,FALSE,"Tran";"Riqfinpro",#N/A,FALSE,"Tran"}</definedName>
    <definedName name="ilu" hidden="1">{"Riqfin97",#N/A,FALSE,"Tran";"Riqfinpro",#N/A,FALSE,"Tran"}</definedName>
    <definedName name="indic.french" localSheetId="3" hidden="1">{"Main Economic Indicators",#N/A,FALSE,"C"}</definedName>
    <definedName name="indic.french" hidden="1">{"Main Economic Indicators",#N/A,FALSE,"C"}</definedName>
    <definedName name="indic.french1" localSheetId="3" hidden="1">{"Main Economic Indicators",#N/A,FALSE,"C"}</definedName>
    <definedName name="indic.french1" hidden="1">{"Main Economic Indicators",#N/A,FALSE,"C"}</definedName>
    <definedName name="inter3" localSheetId="3" hidden="1">{"Main Economic Indicators",#N/A,FALSE,"C"}</definedName>
    <definedName name="inter3" hidden="1">{"Main Economic Indicators",#N/A,FALSE,"C"}</definedName>
    <definedName name="INTEREST" localSheetId="3">'[42]Sub-Total - Commercial Bank'!$H$4:$H$103</definedName>
    <definedName name="INTEREST">'[42]Sub-Total - Commercial Bank'!$H$4:$H$103</definedName>
    <definedName name="INTEREST_F" localSheetId="3">'[42]Sub-Total - Commercial Bank'!$D$4:$D$103</definedName>
    <definedName name="INTEREST_F">'[42]Sub-Total - Commercial Bank'!$D$4:$D$103</definedName>
    <definedName name="INTEREST_RATE" localSheetId="3">'[47]Reducing Bal WGP'!$B$4</definedName>
    <definedName name="INTEREST_RATE">'[47]Reducing Bal WGP'!$B$4</definedName>
    <definedName name="InterestDesign" localSheetId="4">#REF!</definedName>
    <definedName name="InterestDesign">#REF!</definedName>
    <definedName name="interrelations3" localSheetId="3" hidden="1">{"Main Economic Indicators",#N/A,FALSE,"C"}</definedName>
    <definedName name="interrelations3" hidden="1">{"Main Economic Indicators",#N/A,FALSE,"C"}</definedName>
    <definedName name="ip" localSheetId="3" hidden="1">{"Minpmon",#N/A,FALSE,"Monthinput"}</definedName>
    <definedName name="ip" hidden="1">{"Minpmon",#N/A,FALSE,"Monthinput"}</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39926.455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SUE_AMOUNT" localSheetId="3">[36]Annuity!$B$3</definedName>
    <definedName name="ISSUE_AMOUNT">[36]Annuity!$B$3</definedName>
    <definedName name="jakob" localSheetId="3" hidden="1">{#N/A,#N/A,TRUE,"Contents";#N/A,#N/A,TRUE,"Input";#N/A,#N/A,TRUE,"Output";#N/A,#N/A,TRUE,"Mon. Survey";#N/A,#N/A,TRUE,"Mon. Authority";#N/A,#N/A,TRUE,"Comm. Banks";#N/A,#N/A,TRUE,"Foreign";#N/A,#N/A,TRUE,"Claims on Gov";#N/A,#N/A,TRUE,"Claims on PE &amp; Pvt";#N/A,#N/A,TRUE,"Broad Money";#N/A,#N/A,TRUE,"Other";#N/A,#N/A,TRUE,"Proj.";#N/A,#N/A,TRUE,"Staff Rept"}</definedName>
    <definedName name="jakob" hidden="1">{#N/A,#N/A,TRUE,"Contents";#N/A,#N/A,TRUE,"Input";#N/A,#N/A,TRUE,"Output";#N/A,#N/A,TRUE,"Mon. Survey";#N/A,#N/A,TRUE,"Mon. Authority";#N/A,#N/A,TRUE,"Comm. Banks";#N/A,#N/A,TRUE,"Foreign";#N/A,#N/A,TRUE,"Claims on Gov";#N/A,#N/A,TRUE,"Claims on PE &amp; Pvt";#N/A,#N/A,TRUE,"Broad Money";#N/A,#N/A,TRUE,"Other";#N/A,#N/A,TRUE,"Proj.";#N/A,#N/A,TRUE,"Staff Rept"}</definedName>
    <definedName name="jerry" localSheetId="3" hidden="1">'[50]Balance Sheet'!#REF!</definedName>
    <definedName name="jerry" localSheetId="4" hidden="1">'[50]Balance Sheet'!#REF!</definedName>
    <definedName name="jerry" hidden="1">'[50]Balance Sheet'!#REF!</definedName>
    <definedName name="jerryb" localSheetId="3" hidden="1">'[50]Balance Sheet'!#REF!</definedName>
    <definedName name="jerryb" localSheetId="4" hidden="1">'[50]Balance Sheet'!#REF!</definedName>
    <definedName name="jerryb" hidden="1">'[50]Balance Sheet'!#REF!</definedName>
    <definedName name="jj" localSheetId="3" hidden="1">{"Riqfin97",#N/A,FALSE,"Tran";"Riqfinpro",#N/A,FALSE,"Tran"}</definedName>
    <definedName name="jj" hidden="1">{"Riqfin97",#N/A,FALSE,"Tran";"Riqfinpro",#N/A,FALSE,"Tran"}</definedName>
    <definedName name="jjj" localSheetId="3" hidden="1">{"Riqfin97",#N/A,FALSE,"Tran";"Riqfinpro",#N/A,FALSE,"Tran"}</definedName>
    <definedName name="jjj" hidden="1">{"Riqfin97",#N/A,FALSE,"Tran";"Riqfinpro",#N/A,FALSE,"Tran"}</definedName>
    <definedName name="jjjj" localSheetId="3" hidden="1">{"Tab1",#N/A,FALSE,"P";"Tab2",#N/A,FALSE,"P"}</definedName>
    <definedName name="jjjj" hidden="1">{"Tab1",#N/A,FALSE,"P";"Tab2",#N/A,FALSE,"P"}</definedName>
    <definedName name="jjjjjj" localSheetId="4" hidden="1">'[46]J(Priv.Cap)'!#REF!</definedName>
    <definedName name="jjjjjj" hidden="1">'[46]J(Priv.Cap)'!#REF!</definedName>
    <definedName name="jui" localSheetId="3" hidden="1">{"Riqfin97",#N/A,FALSE,"Tran";"Riqfinpro",#N/A,FALSE,"Tran"}</definedName>
    <definedName name="jui" hidden="1">{"Riqfin97",#N/A,FALSE,"Tran";"Riqfinpro",#N/A,FALSE,"Tran"}</definedName>
    <definedName name="juy" localSheetId="3" hidden="1">{"Tab1",#N/A,FALSE,"P";"Tab2",#N/A,FALSE,"P"}</definedName>
    <definedName name="juy" hidden="1">{"Tab1",#N/A,FALSE,"P";"Tab2",#N/A,FALSE,"P"}</definedName>
    <definedName name="k" localSheetId="3" hidden="1">{"red33",#N/A,FALSE,"Sheet1"}</definedName>
    <definedName name="k" hidden="1">{"red33",#N/A,FALSE,"Sheet1"}</definedName>
    <definedName name="kama" localSheetId="3" hidden="1">{"Main Economic Indicators",#N/A,FALSE,"C"}</definedName>
    <definedName name="kama" hidden="1">{"Main Economic Indicators",#N/A,FALSE,"C"}</definedName>
    <definedName name="kio" localSheetId="3" hidden="1">{"Tab1",#N/A,FALSE,"P";"Tab2",#N/A,FALSE,"P"}</definedName>
    <definedName name="kio" hidden="1">{"Tab1",#N/A,FALSE,"P";"Tab2",#N/A,FALSE,"P"}</definedName>
    <definedName name="kiu" localSheetId="3" hidden="1">{"Riqfin97",#N/A,FALSE,"Tran";"Riqfinpro",#N/A,FALSE,"Tran"}</definedName>
    <definedName name="kiu" hidden="1">{"Riqfin97",#N/A,FALSE,"Tran";"Riqfinpro",#N/A,FALSE,"Tran"}</definedName>
    <definedName name="kk" localSheetId="3" hidden="1">{"Tab1",#N/A,FALSE,"P";"Tab2",#N/A,FALSE,"P"}</definedName>
    <definedName name="kk" hidden="1">{"Tab1",#N/A,FALSE,"P";"Tab2",#N/A,FALSE,"P"}</definedName>
    <definedName name="kkk" localSheetId="3" hidden="1">{"Minpmon",#N/A,FALSE,"Monthinput"}</definedName>
    <definedName name="kkk" hidden="1">{"Minpmon",#N/A,FALSE,"Monthinput"}</definedName>
    <definedName name="kkkkk" localSheetId="4" hidden="1">'[51]J(Priv.Cap)'!#REF!</definedName>
    <definedName name="kkkkk" hidden="1">'[51]J(Priv.Cap)'!#REF!</definedName>
    <definedName name="ko" localSheetId="3" hidden="1">{#N/A,#N/A,FALSE,"M.01";#N/A,#N/A,FALSE,"M.01"}</definedName>
    <definedName name="ko" hidden="1">{#N/A,#N/A,FALSE,"M.01";#N/A,#N/A,FALSE,"M.01"}</definedName>
    <definedName name="LANG" localSheetId="3">[52]START!$M$10</definedName>
    <definedName name="LANG">[52]START!$M$10</definedName>
    <definedName name="latest_month" localSheetId="3">[53]control!$B$1</definedName>
    <definedName name="latest_month">[53]control!$B$1</definedName>
    <definedName name="leonce"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imcount" hidden="1">3</definedName>
    <definedName name="ListAnnual" localSheetId="3">'[26]Lists-Modules-ChartData'!$I$216:$I$217</definedName>
    <definedName name="ListAnnual">'[26]Lists-Modules-ChartData'!$I$216:$I$217</definedName>
    <definedName name="ListCountries" localSheetId="3">'[26]Lists-Modules-ChartData'!$I$13:$I$128</definedName>
    <definedName name="ListCountries">'[26]Lists-Modules-ChartData'!$I$13:$I$128</definedName>
    <definedName name="ListFitch" localSheetId="3">'[26]Lists-Modules-ChartData'!$J$191:$J$211</definedName>
    <definedName name="ListFitch">'[26]Lists-Modules-ChartData'!$J$191:$J$211</definedName>
    <definedName name="ListGovtDef" localSheetId="3">'[26]Lists-Modules-ChartData'!$I$142:$I$146</definedName>
    <definedName name="ListGovtDef">'[26]Lists-Modules-ChartData'!$I$142:$I$146</definedName>
    <definedName name="ListLowerHigher" localSheetId="3">'[26]Lists-Modules-ChartData'!$I$224:$I$225</definedName>
    <definedName name="ListLowerHigher">'[26]Lists-Modules-ChartData'!$I$224:$I$225</definedName>
    <definedName name="ListMoody" localSheetId="3">'[26]Lists-Modules-ChartData'!$K$191:$K$211</definedName>
    <definedName name="ListMoody">'[26]Lists-Modules-ChartData'!$K$191:$K$211</definedName>
    <definedName name="ListOnOff" localSheetId="3">'[26]Lists-Modules-ChartData'!$I$220:$I$221</definedName>
    <definedName name="ListOnOff">'[26]Lists-Modules-ChartData'!$I$220:$I$221</definedName>
    <definedName name="ListScale" localSheetId="3">'[26]Lists-Modules-ChartData'!$K$163:$K$166</definedName>
    <definedName name="ListScale">'[26]Lists-Modules-ChartData'!$K$163:$K$166</definedName>
    <definedName name="ListSP" localSheetId="3">'[26]Lists-Modules-ChartData'!$I$191:$I$210</definedName>
    <definedName name="ListSP">'[26]Lists-Modules-ChartData'!$I$191:$I$210</definedName>
    <definedName name="ListSpreadDef" localSheetId="3">'[26]Lists-Modules-ChartData'!$I$184:$I$186</definedName>
    <definedName name="ListSpreadDef">'[26]Lists-Modules-ChartData'!$I$184:$I$186</definedName>
    <definedName name="ListYears" localSheetId="3">'[26]Lists-Modules-ChartData'!$I$149:$I$175</definedName>
    <definedName name="ListYears">'[26]Lists-Modules-ChartData'!$I$149:$I$175</definedName>
    <definedName name="ListYesNo" localSheetId="3">'[26]Lists-Modules-ChartData'!$K$150:$K$151</definedName>
    <definedName name="ListYesNo">'[26]Lists-Modules-ChartData'!$K$150:$K$151</definedName>
    <definedName name="ll" localSheetId="3" hidden="1">{"Tab1",#N/A,FALSE,"P";"Tab2",#N/A,FALSE,"P"}</definedName>
    <definedName name="ll" hidden="1">{"Tab1",#N/A,FALSE,"P";"Tab2",#N/A,FALSE,"P"}</definedName>
    <definedName name="lll" localSheetId="3" hidden="1">{"Minpmon",#N/A,FALSE,"Monthinput"}</definedName>
    <definedName name="lll" hidden="1">{"Minpmon",#N/A,FALSE,"Monthinput"}</definedName>
    <definedName name="llll" localSheetId="3" hidden="1">{"Minpmon",#N/A,FALSE,"Monthinput"}</definedName>
    <definedName name="llll" hidden="1">{"Minpmon",#N/A,FALSE,"Monthinput"}</definedName>
    <definedName name="lllll" localSheetId="3" hidden="1">{"Tab1",#N/A,FALSE,"P";"Tab2",#N/A,FALSE,"P"}</definedName>
    <definedName name="lllll" hidden="1">{"Tab1",#N/A,FALSE,"P";"Tab2",#N/A,FALSE,"P"}</definedName>
    <definedName name="llllll" localSheetId="3" hidden="1">{"Minpmon",#N/A,FALSE,"Monthinput"}</definedName>
    <definedName name="llllll" hidden="1">{"Minpmon",#N/A,FALSE,"Monthinput"}</definedName>
    <definedName name="LOAN_AMOUNT" localSheetId="3">'[47]Reducing Bal WGP'!$B$3</definedName>
    <definedName name="LOAN_AMOUNT">'[47]Reducing Bal WGP'!$B$3</definedName>
    <definedName name="lpo" localSheetId="3" hidden="1">{#N/A,#N/A,FALSE,"M.02"}</definedName>
    <definedName name="lpo" hidden="1">{#N/A,#N/A,FALSE,"M.02"}</definedName>
    <definedName name="MANAGEMENT_FEE_RATE" localSheetId="3">[36]Annuity!$B$10</definedName>
    <definedName name="MANAGEMENT_FEE_RATE">[36]Annuity!$B$10</definedName>
    <definedName name="Mani" localSheetId="3" hidden="1">{#N/A,#N/A,TRUE,"Contents";#N/A,#N/A,TRUE,"Input";#N/A,#N/A,TRUE,"Output";#N/A,#N/A,TRUE,"Mon. Survey";#N/A,#N/A,TRUE,"Mon. Authority";#N/A,#N/A,TRUE,"Comm. Banks";#N/A,#N/A,TRUE,"Foreign";#N/A,#N/A,TRUE,"Claims on Gov";#N/A,#N/A,TRUE,"Claims on PE &amp; Pvt";#N/A,#N/A,TRUE,"Broad Money";#N/A,#N/A,TRUE,"Other";#N/A,#N/A,TRUE,"Proj.";#N/A,#N/A,TRUE,"Staff Rept"}</definedName>
    <definedName name="Mani" hidden="1">{#N/A,#N/A,TRUE,"Contents";#N/A,#N/A,TRUE,"Input";#N/A,#N/A,TRUE,"Output";#N/A,#N/A,TRUE,"Mon. Survey";#N/A,#N/A,TRUE,"Mon. Authority";#N/A,#N/A,TRUE,"Comm. Banks";#N/A,#N/A,TRUE,"Foreign";#N/A,#N/A,TRUE,"Claims on Gov";#N/A,#N/A,TRUE,"Claims on PE &amp; Pvt";#N/A,#N/A,TRUE,"Broad Money";#N/A,#N/A,TRUE,"Other";#N/A,#N/A,TRUE,"Proj.";#N/A,#N/A,TRUE,"Staff Rept"}</definedName>
    <definedName name="marwan" localSheetId="3" hidden="1">{#N/A,#N/A,FALSE,"M.02"}</definedName>
    <definedName name="marwan" hidden="1">{#N/A,#N/A,FALSE,"M.02"}</definedName>
    <definedName name="MATURITY_DATE" localSheetId="3">'[47]Reducing Bal WGP'!$B$6</definedName>
    <definedName name="MATURITY_DATE">'[47]Reducing Bal WGP'!$B$6</definedName>
    <definedName name="Maturity_IDA" localSheetId="3">[35]PV_Base!$B$23</definedName>
    <definedName name="Maturity_IDA">[35]PV_Base!$B$23</definedName>
    <definedName name="mbo" localSheetId="3" hidden="1">{#N/A,#N/A,FALSE,"M.34"}</definedName>
    <definedName name="mbo" hidden="1">{#N/A,#N/A,FALSE,"M.34"}</definedName>
    <definedName name="Medium">SPIA!$E$4:$E$39</definedName>
    <definedName name="MFShock1" localSheetId="3">'[26]Lists-Modules-ChartData'!$AP$80</definedName>
    <definedName name="MFShock1">'[26]Lists-Modules-ChartData'!$AP$80</definedName>
    <definedName name="MFShock2" localSheetId="3">'[26]Lists-Modules-ChartData'!$AP$90</definedName>
    <definedName name="MFShock2">'[26]Lists-Modules-ChartData'!$AP$90</definedName>
    <definedName name="MFShock3" localSheetId="3">'[26]Lists-Modules-ChartData'!$AP$100</definedName>
    <definedName name="MFShock3">'[26]Lists-Modules-ChartData'!$AP$100</definedName>
    <definedName name="MFShock4" localSheetId="3">'[26]Lists-Modules-ChartData'!$AP$112</definedName>
    <definedName name="MFShock4">'[26]Lists-Modules-ChartData'!$AP$112</definedName>
    <definedName name="MGT_RATE" localSheetId="3">'[47]Reducing Bal WGP'!$B$10</definedName>
    <definedName name="MGT_RATE">'[47]Reducing Bal WGP'!$B$10</definedName>
    <definedName name="mike" localSheetId="3">'[54]DD &amp; SS of FOREx (2)'!$Y$1</definedName>
    <definedName name="mike">'[54]DD &amp; SS of FOREx (2)'!$Y$1</definedName>
    <definedName name="mm" localSheetId="3" hidden="1">{TRUE,TRUE,-0.5,-14.75,603,387,FALSE,TRUE,TRUE,TRUE,0,1,2,1,2,1,1,4,TRUE,TRUE,3,TRUE,1,TRUE,75,"Swvu.Print.","ACwvu.Print.",#N/A,FALSE,FALSE,1,0.75,0.6,0.5,1,"","",TRUE,FALSE,TRUE,FALSE,1,#N/A,1,1,#DIV/0!,FALSE,"Rwvu.Print.",#N/A,FALSE,FALSE,FALSE,1,65532,300,FALSE,FALSE,TRUE,TRUE,TRUE}</definedName>
    <definedName name="mm" hidden="1">{TRUE,TRUE,-0.5,-14.75,603,387,FALSE,TRUE,TRUE,TRUE,0,1,2,1,2,1,1,4,TRUE,TRUE,3,TRUE,1,TRUE,75,"Swvu.Print.","ACwvu.Print.",#N/A,FALSE,FALSE,1,0.75,0.6,0.5,1,"","",TRUE,FALSE,TRUE,FALSE,1,#N/A,1,1,#DIV/0!,FALSE,"Rwvu.Print.",#N/A,FALSE,FALSE,FALSE,1,65532,300,FALSE,FALSE,TRUE,TRUE,TRUE}</definedName>
    <definedName name="mmm"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mmm"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mmmm" localSheetId="3" hidden="1">{"Tab1",#N/A,FALSE,"P";"Tab2",#N/A,FALSE,"P"}</definedName>
    <definedName name="mmmm" hidden="1">{"Tab1",#N/A,FALSE,"P";"Tab2",#N/A,FALSE,"P"}</definedName>
    <definedName name="mmmmm" localSheetId="3" hidden="1">{"Riqfin97",#N/A,FALSE,"Tran";"Riqfinpro",#N/A,FALSE,"Tran"}</definedName>
    <definedName name="mmmmm" hidden="1">{"Riqfin97",#N/A,FALSE,"Tran";"Riqfinpro",#N/A,FALSE,"Tran"}</definedName>
    <definedName name="mon" localSheetId="3" hidden="1">{"Main Economic Indicators",#N/A,FALSE,"C"}</definedName>
    <definedName name="mon" hidden="1">{"Main Economic Indicators",#N/A,FALSE,"C"}</definedName>
    <definedName name="moodys" localSheetId="3" hidden="1">{#N/A,#N/A,FALSE,"M.01"}</definedName>
    <definedName name="moodys" hidden="1">{#N/A,#N/A,FALSE,"M.01"}</definedName>
    <definedName name="mte" localSheetId="3" hidden="1">{"Riqfin97",#N/A,FALSE,"Tran";"Riqfinpro",#N/A,FALSE,"Tran"}</definedName>
    <definedName name="mte" hidden="1">{"Riqfin97",#N/A,FALSE,"Tran";"Riqfinpro",#N/A,FALSE,"Tran"}</definedName>
    <definedName name="n" localSheetId="3" hidden="1">{"Minpmon",#N/A,FALSE,"Monthinput"}</definedName>
    <definedName name="n" hidden="1">{"Minpmon",#N/A,FALSE,"Monthinput"}</definedName>
    <definedName name="NetDebt" localSheetId="3">'[26]Input 1 - Basics'!$D$14</definedName>
    <definedName name="NetDebt">'[26]Input 1 - Basics'!$D$14</definedName>
    <definedName name="new" localSheetId="3" hidden="1">{"TBILLS_ALL",#N/A,FALSE,"FITB_all"}</definedName>
    <definedName name="new" hidden="1">{"TBILLS_ALL",#N/A,FALSE,"FITB_all"}</definedName>
    <definedName name="nhgnnfg" localSheetId="3" hidden="1">{"Main Economic Indicators",#N/A,FALSE,"C"}</definedName>
    <definedName name="nhgnnfg" hidden="1">{"Main Economic Indicators",#N/A,FALSE,"C"}</definedName>
    <definedName name="nn" localSheetId="3" hidden="1">{"Main Economic Indicators",#N/A,FALSE,"C"}</definedName>
    <definedName name="nn" hidden="1">{"Main Economic Indicators",#N/A,FALSE,"C"}</definedName>
    <definedName name="nnga" localSheetId="4" hidden="1">#REF!</definedName>
    <definedName name="nnga" hidden="1">#REF!</definedName>
    <definedName name="nnn" localSheetId="3" hidden="1">{"Main Economic Indicators",#N/A,FALSE,"C"}</definedName>
    <definedName name="nnn" hidden="1">{"Main Economic Indicators",#N/A,FALSE,"C"}</definedName>
    <definedName name="nnn_1" localSheetId="3" hidden="1">{"Main Economic Indicators",#N/A,FALSE,"C"}</definedName>
    <definedName name="nnn_1" hidden="1">{"Main Economic Indicators",#N/A,FALSE,"C"}</definedName>
    <definedName name="nnn_2" localSheetId="3" hidden="1">{"Main Economic Indicators",#N/A,FALSE,"C"}</definedName>
    <definedName name="nnn_2" hidden="1">{"Main Economic Indicators",#N/A,FALSE,"C"}</definedName>
    <definedName name="NO_OF_PAYMENTS_PER_YEAR" localSheetId="3">[36]Annuity!$B$7</definedName>
    <definedName name="NO_OF_PAYMENTS_PER_YEAR">[36]Annuity!$B$7</definedName>
    <definedName name="NO_OF_PAYMNT_PER_YEAR" localSheetId="3">'[47]Reducing Bal WGP'!$B$7</definedName>
    <definedName name="NO_OF_PAYMNT_PER_YEAR">'[47]Reducing Bal WGP'!$B$7</definedName>
    <definedName name="NumRiskTable" localSheetId="4">#REF!</definedName>
    <definedName name="NumRiskTable">#REF!</definedName>
    <definedName name="ol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ol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Old_New_Scenario" localSheetId="3">'[55]Input 6(optional)-Standard Test'!$H$3</definedName>
    <definedName name="Old_New_Scenario">'[55]Input 6(optional)-Standard Test'!$H$3</definedName>
    <definedName name="oo" localSheetId="3" hidden="1">{"Riqfin97",#N/A,FALSE,"Tran";"Riqfinpro",#N/A,FALSE,"Tran"}</definedName>
    <definedName name="oo" hidden="1">{"Riqfin97",#N/A,FALSE,"Tran";"Riqfinpro",#N/A,FALSE,"Tran"}</definedName>
    <definedName name="ooo" localSheetId="3" hidden="1">{"Tab1",#N/A,FALSE,"P";"Tab2",#N/A,FALSE,"P"}</definedName>
    <definedName name="ooo" hidden="1">{"Tab1",#N/A,FALSE,"P";"Tab2",#N/A,FALSE,"P"}</definedName>
    <definedName name="oooo" localSheetId="3" hidden="1">{"Tab1",#N/A,FALSE,"P";"Tab2",#N/A,FALSE,"P"}</definedName>
    <definedName name="oooo" hidden="1">{"Tab1",#N/A,FALSE,"P";"Tab2",#N/A,FALSE,"P"}</definedName>
    <definedName name="opu" localSheetId="3" hidden="1">{"Riqfin97",#N/A,FALSE,"Tran";"Riqfinpro",#N/A,FALSE,"Tran"}</definedName>
    <definedName name="opu" hidden="1">{"Riqfin97",#N/A,FALSE,"Tran";"Riqfinpro",#N/A,FALSE,"Tran"}</definedName>
    <definedName name="OrderTable" localSheetId="4" hidden="1">#REF!</definedName>
    <definedName name="OrderTable" hidden="1">#REF!</definedName>
    <definedName name="OTHER_ALLOWANCES" localSheetId="3">'[27]Sal n Staff Claims'!$G$2:$G$16</definedName>
    <definedName name="OTHER_ALLOWANCES">'[27]Sal n Staff Claims'!$G$2:$G$16</definedName>
    <definedName name="p" localSheetId="3" hidden="1">{"Riqfin97",#N/A,FALSE,"Tran";"Riqfinpro",#N/A,FALSE,"Tran"}</definedName>
    <definedName name="p" hidden="1">{"Riqfin97",#N/A,FALSE,"Tran";"Riqfinpro",#N/A,FALSE,"Tran"}</definedName>
    <definedName name="PARPA_Investimento" localSheetId="3" hidden="1">{#N/A,#N/A,FALSE,"Ind. Selecc.";#N/A,#N/A,FALSE,"Nec Fin Ext";#N/A,#N/A,FALSE,"Tab-3";#N/A,#N/A,FALSE,"Tab-4";#N/A,#N/A,FALSE,"Tab-5";#N/A,#N/A,FALSE,"Tab-6";#N/A,#N/A,FALSE,"Tab-7";#N/A,#N/A,FALSE,"Tab-8";#N/A,#N/A,FALSE,"Tab-9";#N/A,#N/A,FALSE,"Tab-10";#N/A,#N/A,FALSE,"Tab-11";#N/A,#N/A,FALSE,"IVA";#N/A,#N/A,FALSE,"Tab-13";#N/A,#N/A,FALSE,"Tab-14";#N/A,#N/A,FALSE,"Tab-15"}</definedName>
    <definedName name="PARPA_Investimento" hidden="1">{#N/A,#N/A,FALSE,"Ind. Selecc.";#N/A,#N/A,FALSE,"Nec Fin Ext";#N/A,#N/A,FALSE,"Tab-3";#N/A,#N/A,FALSE,"Tab-4";#N/A,#N/A,FALSE,"Tab-5";#N/A,#N/A,FALSE,"Tab-6";#N/A,#N/A,FALSE,"Tab-7";#N/A,#N/A,FALSE,"Tab-8";#N/A,#N/A,FALSE,"Tab-9";#N/A,#N/A,FALSE,"Tab-10";#N/A,#N/A,FALSE,"Tab-11";#N/A,#N/A,FALSE,"IVA";#N/A,#N/A,FALSE,"Tab-13";#N/A,#N/A,FALSE,"Tab-14";#N/A,#N/A,FALSE,"Tab-15"}</definedName>
    <definedName name="PBDesign" localSheetId="0">#REF!</definedName>
    <definedName name="PBDesign" localSheetId="4">#REF!</definedName>
    <definedName name="PBDesign">#REF!</definedName>
    <definedName name="PDPT" localSheetId="3" hidden="1">{#N/A,#N/A,FALSE,"M.31"}</definedName>
    <definedName name="PDPT" hidden="1">{#N/A,#N/A,FALSE,"M.31"}</definedName>
    <definedName name="PENSION" localSheetId="3">'[27]Pension n Gratuity'!$F$2:$F$16</definedName>
    <definedName name="PENSION">'[27]Pension n Gratuity'!$F$2:$F$16</definedName>
    <definedName name="Performance_Rating">SPIA!$E$3:$E$39</definedName>
    <definedName name="period" localSheetId="3">[56]IN!$D$1:$I$1</definedName>
    <definedName name="period">[56]IN!$D$1:$I$1</definedName>
    <definedName name="PIN" localSheetId="3" hidden="1">{"red33",#N/A,FALSE,"Sheet1"}</definedName>
    <definedName name="PIN" hidden="1">{"red33",#N/A,FALSE,"Sheet1"}</definedName>
    <definedName name="pit" localSheetId="3" hidden="1">{"Riqfin97",#N/A,FALSE,"Tran";"Riqfinpro",#N/A,FALSE,"Tran"}</definedName>
    <definedName name="pit" hidden="1">{"Riqfin97",#N/A,FALSE,"Tran";"Riqfinpro",#N/A,FALSE,"Tran"}</definedName>
    <definedName name="pp" localSheetId="3" hidden="1">{"Riqfin97",#N/A,FALSE,"Tran";"Riqfinpro",#N/A,FALSE,"Tran"}</definedName>
    <definedName name="pp" hidden="1">{"Riqfin97",#N/A,FALSE,"Tran";"Riqfinpro",#N/A,FALSE,"Tran"}</definedName>
    <definedName name="ppp" localSheetId="3" hidden="1">{"Riqfin97",#N/A,FALSE,"Tran";"Riqfinpro",#N/A,FALSE,"Tran"}</definedName>
    <definedName name="ppp" hidden="1">{"Riqfin97",#N/A,FALSE,"Tran";"Riqfinpro",#N/A,FALSE,"Tran"}</definedName>
    <definedName name="pppppp" localSheetId="3" hidden="1">{"Riqfin97",#N/A,FALSE,"Tran";"Riqfinpro",#N/A,FALSE,"Tran"}</definedName>
    <definedName name="pppppp" hidden="1">{"Riqfin97",#N/A,FALSE,"Tran";"Riqfinpro",#N/A,FALSE,"Tran"}</definedName>
    <definedName name="PRINCIPAL" localSheetId="3">'[42]Sub-Total - Commercial Bank'!$G$4:$G$103</definedName>
    <definedName name="PRINCIPAL">'[42]Sub-Total - Commercial Bank'!$G$4:$G$103</definedName>
    <definedName name="PRINCIPAL_F" localSheetId="3">'[42]Sub-Total - Commercial Bank'!$C$4:$C$103</definedName>
    <definedName name="PRINCIPAL_F">'[42]Sub-Total - Commercial Bank'!$C$4:$C$103</definedName>
    <definedName name="_xlnm.Print_Area" localSheetId="1">' Welcome '!$A$1:$V$26</definedName>
    <definedName name="_xlnm.Print_Area" localSheetId="7">DataInput!$B$1:$W$204</definedName>
    <definedName name="_xlnm.Print_Area" localSheetId="4">#REF!</definedName>
    <definedName name="_xlnm.Print_Area">#REF!</definedName>
    <definedName name="ProdForm" localSheetId="4" hidden="1">#REF!</definedName>
    <definedName name="ProdForm" hidden="1">#REF!</definedName>
    <definedName name="Product" localSheetId="4" hidden="1">#REF!</definedName>
    <definedName name="Product" hidden="1">#REF!</definedName>
    <definedName name="Prog_2001_Nov_draft" localSheetId="3" hidden="1">{"CBA",#N/A,FALSE,"TAB4";"MS",#N/A,FALSE,"TAB5";"BANKLOANS",#N/A,FALSE,"TAB21APP ";"INTEREST",#N/A,FALSE,"TAB22APP"}</definedName>
    <definedName name="Prog_2001_Nov_draft" hidden="1">{"CBA",#N/A,FALSE,"TAB4";"MS",#N/A,FALSE,"TAB5";"BANKLOANS",#N/A,FALSE,"TAB21APP ";"INTEREST",#N/A,FALSE,"TAB22APP"}</definedName>
    <definedName name="project_beg" localSheetId="3">[57]Scenarios!$B$3</definedName>
    <definedName name="project_beg">[57]Scenarios!$B$3</definedName>
    <definedName name="Public" localSheetId="3" hidden="1">{#N/A,#N/A,FALSE,"Ind. Selecc.";#N/A,#N/A,FALSE,"Nec Fin Ext";#N/A,#N/A,FALSE,"Tab-3";#N/A,#N/A,FALSE,"Tab-4";#N/A,#N/A,FALSE,"Tab-5";#N/A,#N/A,FALSE,"Tab-6";#N/A,#N/A,FALSE,"Tab-7";#N/A,#N/A,FALSE,"Tab-8";#N/A,#N/A,FALSE,"Tab-9";#N/A,#N/A,FALSE,"Tab-10";#N/A,#N/A,FALSE,"Tab-11";#N/A,#N/A,FALSE,"IVA";#N/A,#N/A,FALSE,"Tab-13";#N/A,#N/A,FALSE,"Tab-14";#N/A,#N/A,FALSE,"Tab-15"}</definedName>
    <definedName name="Public" hidden="1">{#N/A,#N/A,FALSE,"Ind. Selecc.";#N/A,#N/A,FALSE,"Nec Fin Ext";#N/A,#N/A,FALSE,"Tab-3";#N/A,#N/A,FALSE,"Tab-4";#N/A,#N/A,FALSE,"Tab-5";#N/A,#N/A,FALSE,"Tab-6";#N/A,#N/A,FALSE,"Tab-7";#N/A,#N/A,FALSE,"Tab-8";#N/A,#N/A,FALSE,"Tab-9";#N/A,#N/A,FALSE,"Tab-10";#N/A,#N/A,FALSE,"Tab-11";#N/A,#N/A,FALSE,"IVA";#N/A,#N/A,FALSE,"Tab-13";#N/A,#N/A,FALSE,"Tab-14";#N/A,#N/A,FALSE,"Tab-15"}</definedName>
    <definedName name="PublicationStatus" localSheetId="3">[35]lookup!$N$3:$N$6</definedName>
    <definedName name="PublicationStatus">[35]lookup!$N$3:$N$6</definedName>
    <definedName name="qaz" localSheetId="3" hidden="1">{"Tab1",#N/A,FALSE,"P";"Tab2",#N/A,FALSE,"P"}</definedName>
    <definedName name="qaz" hidden="1">{"Tab1",#N/A,FALSE,"P";"Tab2",#N/A,FALSE,"P"}</definedName>
    <definedName name="qer" localSheetId="3" hidden="1">{"Tab1",#N/A,FALSE,"P";"Tab2",#N/A,FALSE,"P"}</definedName>
    <definedName name="qer" hidden="1">{"Tab1",#N/A,FALSE,"P";"Tab2",#N/A,FALSE,"P"}</definedName>
    <definedName name="qq" localSheetId="3" hidden="1">[24]PEF!#REF!</definedName>
    <definedName name="qq" localSheetId="4" hidden="1">[24]PEF!#REF!</definedName>
    <definedName name="qq" hidden="1">[24]PEF!#REF!</definedName>
    <definedName name="qqq" localSheetId="3" hidden="1">{#N/A,#N/A,FALSE,"EXTRABUDGT"}</definedName>
    <definedName name="qqq" hidden="1">{#N/A,#N/A,FALSE,"EXTRABUDGT"}</definedName>
    <definedName name="qqqq" localSheetId="3" hidden="1">{#N/A,#N/A,FALSE,"M.01"}</definedName>
    <definedName name="qqqq" hidden="1">{#N/A,#N/A,FALSE,"M.01"}</definedName>
    <definedName name="qqqqq" localSheetId="3" hidden="1">{"Minpmon",#N/A,FALSE,"Monthinput"}</definedName>
    <definedName name="qqqqq" hidden="1">{"Minpmon",#N/A,FALSE,"Monthinput"}</definedName>
    <definedName name="QUARTERS" localSheetId="0">#REF!</definedName>
    <definedName name="QUARTERS" localSheetId="4">#REF!</definedName>
    <definedName name="QUARTERS">#REF!</definedName>
    <definedName name="qw" localSheetId="3" hidden="1">{"Riqfin97",#N/A,FALSE,"Tran";"Riqfinpro",#N/A,FALSE,"Tran"}</definedName>
    <definedName name="qw" hidden="1">{"Riqfin97",#N/A,FALSE,"Tran";"Riqfinpro",#N/A,FALSE,"Tran"}</definedName>
    <definedName name="Rating" localSheetId="3">[43]DataInput!#REF!</definedName>
    <definedName name="Rating" localSheetId="0">'[44]Input 1 - Data'!#REF!</definedName>
    <definedName name="Rating" localSheetId="8">SPIA!$E$3:$E$39</definedName>
    <definedName name="Rating" localSheetId="4">DataInput!#REF!</definedName>
    <definedName name="Rating">DataInput!#REF!</definedName>
    <definedName name="RCArea" localSheetId="4" hidden="1">#REF!</definedName>
    <definedName name="RCArea" hidden="1">#REF!</definedName>
    <definedName name="re" hidden="1">#N/A</definedName>
    <definedName name="reb" localSheetId="3" hidden="1">{#N/A,#N/A,FALSE,"DOC";"TB_28",#N/A,FALSE,"FITB_28";"TB_91",#N/A,FALSE,"FITB_91";"TB_182",#N/A,FALSE,"FITB_182";"TB_273",#N/A,FALSE,"FITB_273";"TB_364",#N/A,FALSE,"FITB_364 ";"SUMMARY",#N/A,FALSE,"Summary"}</definedName>
    <definedName name="reb" hidden="1">{#N/A,#N/A,FALSE,"DOC";"TB_28",#N/A,FALSE,"FITB_28";"TB_91",#N/A,FALSE,"FITB_91";"TB_182",#N/A,FALSE,"FITB_182";"TB_273",#N/A,FALSE,"FITB_273";"TB_364",#N/A,FALSE,"FITB_364 ";"SUMMARY",#N/A,FALSE,"Summary"}</definedName>
    <definedName name="red" localSheetId="3" hidden="1">{#N/A,#N/A,FALSE,"DOC";"TB_28",#N/A,FALSE,"FITB_28";"TB_91",#N/A,FALSE,"FITB_91";"TB_182",#N/A,FALSE,"FITB_182";"TB_273",#N/A,FALSE,"FITB_273";"TB_364",#N/A,FALSE,"FITB_364 ";"SUMMARY",#N/A,FALSE,"Summary"}</definedName>
    <definedName name="red" hidden="1">{#N/A,#N/A,FALSE,"DOC";"TB_28",#N/A,FALSE,"FITB_28";"TB_91",#N/A,FALSE,"FITB_91";"TB_182",#N/A,FALSE,"FITB_182";"TB_273",#N/A,FALSE,"FITB_273";"TB_364",#N/A,FALSE,"FITB_364 ";"SUMMARY",#N/A,FALSE,"Summary"}</definedName>
    <definedName name="ree" localSheetId="3" hidden="1">{"Main Economic Indicators",#N/A,FALSE,"C"}</definedName>
    <definedName name="ree" hidden="1">{"Main Economic Indicators",#N/A,FALSE,"C"}</definedName>
    <definedName name="retr2" localSheetId="3" hidden="1">{"Main Economic Indicators",#N/A,FALSE,"C"}</definedName>
    <definedName name="retr2" hidden="1">{"Main Economic Indicators",#N/A,FALSE,"C"}</definedName>
    <definedName name="rettttrr" localSheetId="3" hidden="1">{"Main Economic Indicators",#N/A,FALSE,"C"}</definedName>
    <definedName name="rettttrr" hidden="1">{"Main Economic Indicators",#N/A,FALSE,"C"}</definedName>
    <definedName name="REVISED_CONTRACT_SUM" localSheetId="3">'[27]Contractors arears Pract1'!$H$2:$H$16</definedName>
    <definedName name="REVISED_CONTRACT_SUM">'[27]Contractors arears Pract1'!$H$2:$H$16</definedName>
    <definedName name="rfr" localSheetId="3" hidden="1">{"Main Economic Indicators",#N/A,FALSE,"C"}</definedName>
    <definedName name="rfr" hidden="1">{"Main Economic Indicators",#N/A,FALSE,"C"}</definedName>
    <definedName name="rft" localSheetId="3" hidden="1">{"Riqfin97",#N/A,FALSE,"Tran";"Riqfinpro",#N/A,FALSE,"Tran"}</definedName>
    <definedName name="rft" hidden="1">{"Riqfin97",#N/A,FALSE,"Tran";"Riqfinpro",#N/A,FALSE,"Tran"}</definedName>
    <definedName name="rfv" localSheetId="3" hidden="1">{"Tab1",#N/A,FALSE,"P";"Tab2",#N/A,FALSE,"P"}</definedName>
    <definedName name="rfv" hidden="1">{"Tab1",#N/A,FALSE,"P";"Tab2",#N/A,FALSE,"P"}</definedName>
    <definedName name="rg" localSheetId="3" hidden="1">{"Main Economic Indicators",#N/A,FALSE,"C"}</definedName>
    <definedName name="rg" hidden="1">{"Main Economic Indicators",#N/A,FALSE,"C"}</definedName>
    <definedName name="RgCcode" localSheetId="3">[29]EERProfile!$B$2</definedName>
    <definedName name="RgCcode">[29]EERProfile!$B$2</definedName>
    <definedName name="RgCName" localSheetId="3">[29]EERProfile!$A$2</definedName>
    <definedName name="RgCName">[29]EERProfile!$A$2</definedName>
    <definedName name="RgFdBaseYr" localSheetId="3">[29]EERProfile!$O$2</definedName>
    <definedName name="RgFdBaseYr">[29]EERProfile!$O$2</definedName>
    <definedName name="RgFdBper" localSheetId="3">[29]EERProfile!$M$2</definedName>
    <definedName name="RgFdBper">[29]EERProfile!$M$2</definedName>
    <definedName name="RgFdDefBaseYr" localSheetId="3">[29]EERProfile!$P$2</definedName>
    <definedName name="RgFdDefBaseYr">[29]EERProfile!$P$2</definedName>
    <definedName name="RgFdEper" localSheetId="3">[29]EERProfile!$N$2</definedName>
    <definedName name="RgFdEper">[29]EERProfile!$N$2</definedName>
    <definedName name="RgFdGrFoot" localSheetId="3">[29]EERProfile!$AC$2</definedName>
    <definedName name="RgFdGrFoot">[29]EERProfile!$AC$2</definedName>
    <definedName name="RgFdGrSeries" localSheetId="3">[29]EERProfile!$AA$2:$AA$7</definedName>
    <definedName name="RgFdGrSeries">[29]EERProfile!$AA$2:$AA$7</definedName>
    <definedName name="RgFdGrSeriesVal" localSheetId="3">[29]EERProfile!$AB$2:$AB$7</definedName>
    <definedName name="RgFdGrSeriesVal">[29]EERProfile!$AB$2:$AB$7</definedName>
    <definedName name="RgFdGrType" localSheetId="3">[29]EERProfile!$Z$2</definedName>
    <definedName name="RgFdGrType">[29]EERProfile!$Z$2</definedName>
    <definedName name="RgFdPartCseries" localSheetId="3">[29]EERProfile!$K$2</definedName>
    <definedName name="RgFdPartCseries">[29]EERProfile!$K$2</definedName>
    <definedName name="RgFdPartUserFile" localSheetId="3">[29]EERProfile!$L$2</definedName>
    <definedName name="RgFdPartUserFile">[29]EERProfile!$L$2</definedName>
    <definedName name="RgFdReptUserFile" localSheetId="3">[29]EERProfile!$G$2</definedName>
    <definedName name="RgFdReptUserFile">[29]EERProfile!$G$2</definedName>
    <definedName name="RiskofDebtDistress" localSheetId="3">[35]lookup!$L$3:$L$8</definedName>
    <definedName name="RiskofDebtDistress">[35]lookup!$L$3:$L$8</definedName>
    <definedName name="rrr" localSheetId="3" hidden="1">{"Riqfin97",#N/A,FALSE,"Tran";"Riqfinpro",#N/A,FALSE,"Tran"}</definedName>
    <definedName name="rrr" hidden="1">{"Riqfin97",#N/A,FALSE,"Tran";"Riqfinpro",#N/A,FALSE,"Tran"}</definedName>
    <definedName name="rrrr" localSheetId="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 hidden="1">{"Tab1",#N/A,FALSE,"P";"Tab2",#N/A,FALSE,"P"}</definedName>
    <definedName name="rrrrrr" hidden="1">{"Tab1",#N/A,FALSE,"P";"Tab2",#N/A,FALSE,"P"}</definedName>
    <definedName name="rrrrrrr" localSheetId="3" hidden="1">{"Tab1",#N/A,FALSE,"P";"Tab2",#N/A,FALSE,"P"}</definedName>
    <definedName name="rrrrrrr" hidden="1">{"Tab1",#N/A,FALSE,"P";"Tab2",#N/A,FALSE,"P"}</definedName>
    <definedName name="rs" localSheetId="3"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3" hidden="1">{"Minpmon",#N/A,FALSE,"Monthinput"}</definedName>
    <definedName name="rt" hidden="1">{"Minpmon",#N/A,FALSE,"Monthinput"}</definedName>
    <definedName name="rte" localSheetId="3" hidden="1">{"Riqfin97",#N/A,FALSE,"Tran";"Riqfinpro",#N/A,FALSE,"Tran"}</definedName>
    <definedName name="rte" hidden="1">{"Riqfin97",#N/A,FALSE,"Tran";"Riqfinpro",#N/A,FALSE,"Tran"}</definedName>
    <definedName name="rtr" localSheetId="3" hidden="1">{"Main Economic Indicators",#N/A,FALSE,"C"}</definedName>
    <definedName name="rtr" hidden="1">{"Main Economic Indicators",#N/A,FALSE,"C"}</definedName>
    <definedName name="rtre" localSheetId="3" hidden="1">{"Main Economic Indicators",#N/A,FALSE,"C"}</definedName>
    <definedName name="rtre" hidden="1">{"Main Economic Indicators",#N/A,FALSE,"C"}</definedName>
    <definedName name="rtre_1" localSheetId="3" hidden="1">{"Main Economic Indicators",#N/A,FALSE,"C"}</definedName>
    <definedName name="rtre_1" hidden="1">{"Main Economic Indicators",#N/A,FALSE,"C"}</definedName>
    <definedName name="rtre_2" localSheetId="3" hidden="1">{"Main Economic Indicators",#N/A,FALSE,"C"}</definedName>
    <definedName name="rtre_2" hidden="1">{"Main Economic Indicators",#N/A,FALSE,"C"}</definedName>
    <definedName name="rtre1" localSheetId="3" hidden="1">{"Main Economic Indicators",#N/A,FALSE,"C"}</definedName>
    <definedName name="rtre1" hidden="1">{"Main Economic Indicators",#N/A,FALSE,"C"}</definedName>
    <definedName name="rtre2" localSheetId="3" hidden="1">{"Main Economic Indicators",#N/A,FALSE,"C"}</definedName>
    <definedName name="rtre2" hidden="1">{"Main Economic Indicators",#N/A,FALSE,"C"}</definedName>
    <definedName name="rty" localSheetId="3" hidden="1">{"Riqfin97",#N/A,FALSE,"Tran";"Riqfinpro",#N/A,FALSE,"Tran"}</definedName>
    <definedName name="rty" hidden="1">{"Riqfin97",#N/A,FALSE,"Tran";"Riqfinpro",#N/A,FALSE,"Tran"}</definedName>
    <definedName name="Rwvu.Export." localSheetId="3" hidden="1">#REF!,#REF!</definedName>
    <definedName name="Rwvu.Export." localSheetId="4" hidden="1">#REF!,#REF!</definedName>
    <definedName name="Rwvu.Export." hidden="1">#REF!,#REF!</definedName>
    <definedName name="Rwvu.IMPORT." localSheetId="4" hidden="1">#REF!</definedName>
    <definedName name="Rwvu.IMPORT." hidden="1">#REF!</definedName>
    <definedName name="Rwvu.Print." hidden="1">#N/A</definedName>
    <definedName name="Rwvu.sa97." hidden="1">[41]Rev!$B$1:$B$65536,[41]Rev!$C$1:$D$65536,[41]Rev!$AB$1:$AB$65536,[41]Rev!$L$1:$Q$65536</definedName>
    <definedName name="Rwvu.snh." localSheetId="4" hidden="1">#REF!,#REF!,#REF!,#REF!</definedName>
    <definedName name="Rwvu.snh." hidden="1">#REF!,#REF!,#REF!,#REF!</definedName>
    <definedName name="rx" localSheetId="4" hidden="1">#REF!</definedName>
    <definedName name="rx" hidden="1">#REF!</definedName>
    <definedName name="ry" localSheetId="4" hidden="1">#REF!</definedName>
    <definedName name="ry" hidden="1">#REF!</definedName>
    <definedName name="SA" localSheetId="3" hidden="1">{"Main Economic Indicators",#N/A,FALSE,"C"}</definedName>
    <definedName name="SA" hidden="1">{"Main Economic Indicators",#N/A,FALSE,"C"}</definedName>
    <definedName name="saaaaaaaa" localSheetId="3" hidden="1">{"Main Economic Indicators",#N/A,FALSE,"C"}</definedName>
    <definedName name="saaaaaaaa" hidden="1">{"Main Economic Indicators",#N/A,FALSE,"C"}</definedName>
    <definedName name="sad" localSheetId="3" hidden="1">{#N/A,#N/A,FALSE,"M.34"}</definedName>
    <definedName name="sad" hidden="1">{#N/A,#N/A,FALSE,"M.34"}</definedName>
    <definedName name="SALARIES" localSheetId="3">'[27]Sal n Staff Claims'!$F$2:$F$16</definedName>
    <definedName name="SALARIES">'[27]Sal n Staff Claims'!$F$2:$F$16</definedName>
    <definedName name="SAPBEXrevision" hidden="1">1</definedName>
    <definedName name="SAPBEXsysID" hidden="1">"BWP"</definedName>
    <definedName name="SAPBEXwbID" hidden="1">"3JWNKPJPDI66MGYD92LLP8GMR"</definedName>
    <definedName name="Scale" localSheetId="3">'[26]Input 1 - Basics'!$D$41</definedName>
    <definedName name="Scale">'[26]Input 1 - Basics'!$D$41</definedName>
    <definedName name="Score" localSheetId="3">[43]DataInput!#REF!</definedName>
    <definedName name="Score" localSheetId="0">'[44]Input 1 - Data'!#REF!</definedName>
    <definedName name="Score" localSheetId="8">SPIA!$D$3:$D$39</definedName>
    <definedName name="Score" localSheetId="4">DataInput!#REF!</definedName>
    <definedName name="Score">DataInput!#REF!</definedName>
    <definedName name="Score_Obtained_Total_Score___100">SPIA!$D$3:$D$39</definedName>
    <definedName name="ScrutinyClassification_Auto" localSheetId="3">'[26]Output - Instructions'!$P$11</definedName>
    <definedName name="ScrutinyClassification_Auto">'[26]Output - Instructions'!$P$11</definedName>
    <definedName name="ScrutinyClassification_Final" localSheetId="0">#REF!</definedName>
    <definedName name="ScrutinyClassification_Final" localSheetId="4">#REF!</definedName>
    <definedName name="ScrutinyClassification_Final">#REF!</definedName>
    <definedName name="SDA" localSheetId="0">#REF!</definedName>
    <definedName name="SDA" localSheetId="4">#REF!</definedName>
    <definedName name="SDA">#REF!</definedName>
    <definedName name="sddffd" localSheetId="3" hidden="1">{"Main Economic Indicators",#N/A,FALSE,"C"}</definedName>
    <definedName name="sddffd" hidden="1">{"Main Economic Indicators",#N/A,FALSE,"C"}</definedName>
    <definedName name="sdf" localSheetId="3" hidden="1">{"Main Economic Indicators",#N/A,FALSE,"C"}</definedName>
    <definedName name="sdf" hidden="1">{"Main Economic Indicators",#N/A,FALSE,"C"}</definedName>
    <definedName name="sdr" localSheetId="3" hidden="1">{"Riqfin97",#N/A,FALSE,"Tran";"Riqfinpro",#N/A,FALSE,"Tran"}</definedName>
    <definedName name="sdr" hidden="1">{"Riqfin97",#N/A,FALSE,"Tran";"Riqfinpro",#N/A,FALSE,"Tran"}</definedName>
    <definedName name="sds.dr" localSheetId="3" hidden="1">{"Main Economic Indicators",#N/A,FALSE,"C"}</definedName>
    <definedName name="sds.dr" hidden="1">{"Main Economic Indicators",#N/A,FALSE,"C"}</definedName>
    <definedName name="sdsd" localSheetId="3" hidden="1">{"Riqfin97",#N/A,FALSE,"Tran";"Riqfinpro",#N/A,FALSE,"Tran"}</definedName>
    <definedName name="sdsd" hidden="1">{"Riqfin97",#N/A,FALSE,"Tran";"Riqfinpro",#N/A,FALSE,"Tran"}</definedName>
    <definedName name="SectorAltDefinition" localSheetId="3">'[26]Input 1 - Basics'!$E$9</definedName>
    <definedName name="SectorAltDefinition">'[26]Input 1 - Basics'!$E$9</definedName>
    <definedName name="SectorDefinition" localSheetId="3">'[26]Input 1 - Basics'!$D$9</definedName>
    <definedName name="SectorDefinition">'[26]Input 1 - Basics'!$D$9</definedName>
    <definedName name="sencount" hidden="1">2</definedName>
    <definedName name="ser" localSheetId="3" hidden="1">{"Riqfin97",#N/A,FALSE,"Tran";"Riqfinpro",#N/A,FALSE,"Tran"}</definedName>
    <definedName name="ser" hidden="1">{"Riqfin97",#N/A,FALSE,"Tran";"Riqfinpro",#N/A,FALSE,"Tran"}</definedName>
    <definedName name="sgi" localSheetId="3" hidden="1">{#N/A,#N/A,FALSE,"M.01"}</definedName>
    <definedName name="sgi" hidden="1">{#N/A,#N/A,FALSE,"M.01"}</definedName>
    <definedName name="solver_lin" hidden="1">0</definedName>
    <definedName name="solver_num" hidden="1">0</definedName>
    <definedName name="solver_typ" hidden="1">1</definedName>
    <definedName name="solver_val" hidden="1">0</definedName>
    <definedName name="SpecialPrice" localSheetId="4" hidden="1">#REF!</definedName>
    <definedName name="SpecialPrice" hidden="1">#REF!</definedName>
    <definedName name="SpreadDefinition" localSheetId="3">'[26]Input 1 - Basics'!$B$34</definedName>
    <definedName name="SpreadDefinition">'[26]Input 1 - Basics'!$B$34</definedName>
    <definedName name="sses" localSheetId="3" hidden="1">{#N/A,#N/A,FALSE,"M.02"}</definedName>
    <definedName name="sses" hidden="1">{#N/A,#N/A,FALSE,"M.02"}</definedName>
    <definedName name="ssss" localSheetId="3" hidden="1">{"Riqfin97",#N/A,FALSE,"Tran";"Riqfinpro",#N/A,FALSE,"Tran"}</definedName>
    <definedName name="ssss" hidden="1">{"Riqfin97",#N/A,FALSE,"Tran";"Riqfinpro",#N/A,FALSE,"Tran"}</definedName>
    <definedName name="staffreport0500" localSheetId="3" hidden="1">{#N/A,#N/A,TRUE,"Contents";#N/A,#N/A,TRUE,"Input";#N/A,#N/A,TRUE,"Output";#N/A,#N/A,TRUE,"Mon. Survey";#N/A,#N/A,TRUE,"Mon. Authority";#N/A,#N/A,TRUE,"Comm. Banks";#N/A,#N/A,TRUE,"Foreign";#N/A,#N/A,TRUE,"Claims on Gov";#N/A,#N/A,TRUE,"Claims on PE &amp; Pvt";#N/A,#N/A,TRUE,"Broad Money";#N/A,#N/A,TRUE,"Other";#N/A,#N/A,TRUE,"Proj.";#N/A,#N/A,TRUE,"Staff Rept"}</definedName>
    <definedName name="staffreport0500" hidden="1">{#N/A,#N/A,TRUE,"Contents";#N/A,#N/A,TRUE,"Input";#N/A,#N/A,TRUE,"Output";#N/A,#N/A,TRUE,"Mon. Survey";#N/A,#N/A,TRUE,"Mon. Authority";#N/A,#N/A,TRUE,"Comm. Banks";#N/A,#N/A,TRUE,"Foreign";#N/A,#N/A,TRUE,"Claims on Gov";#N/A,#N/A,TRUE,"Claims on PE &amp; Pvt";#N/A,#N/A,TRUE,"Broad Money";#N/A,#N/A,TRUE,"Other";#N/A,#N/A,TRUE,"Proj.";#N/A,#N/A,TRUE,"Staff Rept"}</definedName>
    <definedName name="staffreportMay00" localSheetId="3" hidden="1">{#N/A,#N/A,TRUE,"Contents";#N/A,#N/A,TRUE,"Input";#N/A,#N/A,TRUE,"Output";#N/A,#N/A,TRUE,"Mon. Survey";#N/A,#N/A,TRUE,"Mon. Authority";#N/A,#N/A,TRUE,"Comm. Banks";#N/A,#N/A,TRUE,"Foreign";#N/A,#N/A,TRUE,"Claims on Gov";#N/A,#N/A,TRUE,"Claims on PE &amp; Pvt";#N/A,#N/A,TRUE,"Broad Money";#N/A,#N/A,TRUE,"Other";#N/A,#N/A,TRUE,"Proj.";#N/A,#N/A,TRUE,"Staff Rept"}</definedName>
    <definedName name="staffreportMay00" hidden="1">{#N/A,#N/A,TRUE,"Contents";#N/A,#N/A,TRUE,"Input";#N/A,#N/A,TRUE,"Output";#N/A,#N/A,TRUE,"Mon. Survey";#N/A,#N/A,TRUE,"Mon. Authority";#N/A,#N/A,TRUE,"Comm. Banks";#N/A,#N/A,TRUE,"Foreign";#N/A,#N/A,TRUE,"Claims on Gov";#N/A,#N/A,TRUE,"Claims on PE &amp; Pvt";#N/A,#N/A,TRUE,"Broad Money";#N/A,#N/A,TRUE,"Other";#N/A,#N/A,TRUE,"Proj.";#N/A,#N/A,TRUE,"Staff Rept"}</definedName>
    <definedName name="START_DATE" localSheetId="3">'[47]Reducing Bal WGP'!$B$5</definedName>
    <definedName name="START_DATE">'[47]Reducing Bal WGP'!$B$5</definedName>
    <definedName name="State" localSheetId="8">SPIA!$C$3:$C$39</definedName>
    <definedName name="State">DataInput!$Y$21:$Y$185</definedName>
    <definedName name="State_Code" localSheetId="7">DataInput!#REF!</definedName>
    <definedName name="State_Code">SPIA!$B$3:$B$39</definedName>
    <definedName name="STATUS_OF_COMPLETION" localSheetId="3">'[27]Contractors arears Pract1'!$I$2:$I$16</definedName>
    <definedName name="STATUS_OF_COMPLETION">'[27]Contractors arears Pract1'!$I$2:$I$16</definedName>
    <definedName name="swap" localSheetId="3" hidden="1">{#N/A,#N/A,FALSE,"M.01"}</definedName>
    <definedName name="swap" hidden="1">{#N/A,#N/A,FALSE,"M.01"}</definedName>
    <definedName name="swe" localSheetId="3" hidden="1">{"Tab1",#N/A,FALSE,"P";"Tab2",#N/A,FALSE,"P"}</definedName>
    <definedName name="swe" hidden="1">{"Tab1",#N/A,FALSE,"P";"Tab2",#N/A,FALSE,"P"}</definedName>
    <definedName name="Swvu.Print." localSheetId="4" hidden="1">#REF!</definedName>
    <definedName name="Swvu.Print." hidden="1">#REF!</definedName>
    <definedName name="Swvu.snh." localSheetId="4" hidden="1">#REF!</definedName>
    <definedName name="Swvu.snh." hidden="1">#REF!</definedName>
    <definedName name="sxc" localSheetId="3" hidden="1">{"Riqfin97",#N/A,FALSE,"Tran";"Riqfinpro",#N/A,FALSE,"Tran"}</definedName>
    <definedName name="sxc" hidden="1">{"Riqfin97",#N/A,FALSE,"Tran";"Riqfinpro",#N/A,FALSE,"Tran"}</definedName>
    <definedName name="sxe" localSheetId="3" hidden="1">{"Riqfin97",#N/A,FALSE,"Tran";"Riqfinpro",#N/A,FALSE,"Tran"}</definedName>
    <definedName name="sxe" hidden="1">{"Riqfin97",#N/A,FALSE,"Tran";"Riqfinpro",#N/A,FALSE,"Tran"}</definedName>
    <definedName name="t" localSheetId="3" hidden="1">{"Main Economic Indicators",#N/A,FALSE,"C"}</definedName>
    <definedName name="t" hidden="1">{"Main Economic Indicators",#N/A,FALSE,"C"}</definedName>
    <definedName name="T0" localSheetId="3" hidden="1">{"Main Economic Indicators",#N/A,FALSE,"C"}</definedName>
    <definedName name="T0" hidden="1">{"Main Economic Indicators",#N/A,FALSE,"C"}</definedName>
    <definedName name="Table_debt">[58]Table!$A$3:$AB$73</definedName>
    <definedName name="tableVI" localSheetId="3" hidden="1">{"red33",#N/A,FALSE,"Sheet1"}</definedName>
    <definedName name="tableVI" hidden="1">{"red33",#N/A,FALSE,"Sheet1"}</definedName>
    <definedName name="tbl_ProdInfo" localSheetId="4" hidden="1">#REF!</definedName>
    <definedName name="tbl_ProdInfo" hidden="1">#REF!</definedName>
    <definedName name="TENOR" localSheetId="3">[36]Annuity!$B$8</definedName>
    <definedName name="TENOR">[36]Annuity!$B$8</definedName>
    <definedName name="TENOR_IN_MONTHS" localSheetId="3">'[47]Reducing Bal WGP'!$B$8</definedName>
    <definedName name="TENOR_IN_MONTHS">'[47]Reducing Bal WGP'!$B$8</definedName>
    <definedName name="teset" localSheetId="3"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3"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est2" localSheetId="3" hidden="1">{"Main Economic Indicators",#N/A,FALSE,"C"}</definedName>
    <definedName name="test2" hidden="1">{"Main Economic Indicators",#N/A,FALSE,"C"}</definedName>
    <definedName name="test3" localSheetId="3" hidden="1">{"Main Economic Indicators",#N/A,FALSE,"C"}</definedName>
    <definedName name="test3" hidden="1">{"Main Economic Indicators",#N/A,FALSE,"C"}</definedName>
    <definedName name="TextRefCopyRangeCount" hidden="1">1</definedName>
    <definedName name="tj" localSheetId="3" hidden="1">{"Riqfin97",#N/A,FALSE,"Tran";"Riqfinpro",#N/A,FALSE,"Tran"}</definedName>
    <definedName name="tj" hidden="1">{"Riqfin97",#N/A,FALSE,"Tran";"Riqfinpro",#N/A,FALSE,"Tran"}</definedName>
    <definedName name="TOTAL_COUPON_PAYMENT" localSheetId="3">[36]Annuity!$E$4</definedName>
    <definedName name="TOTAL_COUPON_PAYMENT">[36]Annuity!$E$4</definedName>
    <definedName name="TOTAL_INTEREST_PAYMENT" localSheetId="3">'[47]Reducing Bal WGP'!$E$4</definedName>
    <definedName name="TOTAL_INTEREST_PAYMENT">'[47]Reducing Bal WGP'!$E$4</definedName>
    <definedName name="TOTAL_PRINCIPAL_PAYMENT" localSheetId="3">'[47]Reducing Bal WGP'!$E$3</definedName>
    <definedName name="TOTAL_PRINCIPAL_PAYMENT">'[47]Reducing Bal WGP'!$E$3</definedName>
    <definedName name="tr" localSheetId="3" hidden="1">{"Main Economic Indicators",#N/A,FALSE,"C"}</definedName>
    <definedName name="tr" hidden="1">{"Main Economic Indicators",#N/A,FALSE,"C"}</definedName>
    <definedName name="tt" localSheetId="3" hidden="1">{"Tab1",#N/A,FALSE,"P";"Tab2",#N/A,FALSE,"P"}</definedName>
    <definedName name="tt" hidden="1">{"Tab1",#N/A,FALSE,"P";"Tab2",#N/A,FALSE,"P"}</definedName>
    <definedName name="ttt" localSheetId="3" hidden="1">{"Minpmon",#N/A,FALSE,"Monthinput"}</definedName>
    <definedName name="ttt" hidden="1">{"Minpmon",#N/A,FALSE,"Monthinput"}</definedName>
    <definedName name="tttt" localSheetId="3" hidden="1">{"Tab1",#N/A,FALSE,"P";"Tab2",#N/A,FALSE,"P"}</definedName>
    <definedName name="tttt" hidden="1">{"Tab1",#N/A,FALSE,"P";"Tab2",#N/A,FALSE,"P"}</definedName>
    <definedName name="ttttt" localSheetId="4" hidden="1">[59]M!#REF!</definedName>
    <definedName name="ttttt" hidden="1">[59]M!#REF!</definedName>
    <definedName name="tytyut" localSheetId="3" hidden="1">{#N/A,#N/A,FALSE,"DOC";"TB_28",#N/A,FALSE,"FITB_28";"TB_91",#N/A,FALSE,"FITB_91";"TB_182",#N/A,FALSE,"FITB_182";"TB_273",#N/A,FALSE,"FITB_273";"TB_364",#N/A,FALSE,"FITB_364 ";"SUMMARY",#N/A,FALSE,"Summary"}</definedName>
    <definedName name="tytyut" hidden="1">{#N/A,#N/A,FALSE,"DOC";"TB_28",#N/A,FALSE,"FITB_28";"TB_91",#N/A,FALSE,"FITB_91";"TB_182",#N/A,FALSE,"FITB_182";"TB_273",#N/A,FALSE,"FITB_273";"TB_364",#N/A,FALSE,"FITB_364 ";"SUMMARY",#N/A,FALSE,"Summary"}</definedName>
    <definedName name="uu" localSheetId="3" hidden="1">{"Riqfin97",#N/A,FALSE,"Tran";"Riqfinpro",#N/A,FALSE,"Tran"}</definedName>
    <definedName name="uu" hidden="1">{"Riqfin97",#N/A,FALSE,"Tran";"Riqfinpro",#N/A,FALSE,"Tran"}</definedName>
    <definedName name="uuu" localSheetId="3" hidden="1">{"Riqfin97",#N/A,FALSE,"Tran";"Riqfinpro",#N/A,FALSE,"Tran"}</definedName>
    <definedName name="uuu" hidden="1">{"Riqfin97",#N/A,FALSE,"Tran";"Riqfinpro",#N/A,FALSE,"Tran"}</definedName>
    <definedName name="uuuuuu" localSheetId="3" hidden="1">{"Riqfin97",#N/A,FALSE,"Tran";"Riqfinpro",#N/A,FALSE,"Tran"}</definedName>
    <definedName name="uuuuuu" hidden="1">{"Riqfin97",#N/A,FALSE,"Tran";"Riqfinpro",#N/A,FALSE,"Tran"}</definedName>
    <definedName name="VARIATION" localSheetId="3">'[27]Contractors arears Pract1'!$G$2:$G$16</definedName>
    <definedName name="VARIATION">'[27]Contractors arears Pract1'!$G$2:$G$16</definedName>
    <definedName name="vv" localSheetId="3" hidden="1">{"Tab1",#N/A,FALSE,"P";"Tab2",#N/A,FALSE,"P"}</definedName>
    <definedName name="vv" hidden="1">{"Tab1",#N/A,FALSE,"P";"Tab2",#N/A,FALSE,"P"}</definedName>
    <definedName name="vvv" localSheetId="3" hidden="1">{"Tab1",#N/A,FALSE,"P";"Tab2",#N/A,FALSE,"P"}</definedName>
    <definedName name="vvv" hidden="1">{"Tab1",#N/A,FALSE,"P";"Tab2",#N/A,FALSE,"P"}</definedName>
    <definedName name="vvvv" localSheetId="3" hidden="1">{"Minpmon",#N/A,FALSE,"Monthinput"}</definedName>
    <definedName name="vvvv" hidden="1">{"Minpmon",#N/A,FALSE,"Monthinput"}</definedName>
    <definedName name="w" localSheetId="3" hidden="1">{"Minpmon",#N/A,FALSE,"Monthinput"}</definedName>
    <definedName name="w" hidden="1">{"Minpmon",#N/A,FALSE,"Monthinput"}</definedName>
    <definedName name="wer" localSheetId="3" hidden="1">{"Riqfin97",#N/A,FALSE,"Tran";"Riqfinpro",#N/A,FALSE,"Tran"}</definedName>
    <definedName name="wer" hidden="1">{"Riqfin97",#N/A,FALSE,"Tran";"Riqfinpro",#N/A,FALSE,"Tran"}</definedName>
    <definedName name="wer.main" localSheetId="3" hidden="1">{"Main Economic Indicators",#N/A,FALSE,"C"}</definedName>
    <definedName name="wer.main" hidden="1">{"Main Economic Indicators",#N/A,FALSE,"C"}</definedName>
    <definedName name="what" localSheetId="3" hidden="1">{"Main Economic Indicators",#N/A,FALSE,"C"}</definedName>
    <definedName name="what" hidden="1">{"Main Economic Indicators",#N/A,FALSE,"C"}</definedName>
    <definedName name="WIL" localSheetId="3" hidden="1">{#N/A,#N/A,FALSE,"M.01";#N/A,#N/A,FALSE,"M.01"}</definedName>
    <definedName name="WIL" hidden="1">{#N/A,#N/A,FALSE,"M.01";#N/A,#N/A,FALSE,"M.01"}</definedName>
    <definedName name="wqeeer" localSheetId="3" hidden="1">{"Main Economic Indicators",#N/A,FALSE,"C"}</definedName>
    <definedName name="wqeeer" hidden="1">{"Main Economic Indicators",#N/A,FALSE,"C"}</definedName>
    <definedName name="wr" localSheetId="3" hidden="1">{"Main Economic Indicators",#N/A,FALSE,"C"}</definedName>
    <definedName name="wr" hidden="1">{"Main Economic Indicators",#N/A,FALSE,"C"}</definedName>
    <definedName name="wrn" localSheetId="3" hidden="1">{"Main Economic Indicators",#N/A,FALSE,"C"}</definedName>
    <definedName name="wrn" hidden="1">{"Main Economic Indicators",#N/A,FALSE,"C"}</definedName>
    <definedName name="wrn.97REDBOP." localSheetId="3" hidden="1">{"TRADE_COMP",#N/A,FALSE,"TAB23APP";"BOP",#N/A,FALSE,"TAB6";"DOT",#N/A,FALSE,"TAB24APP";"EXTDEBT",#N/A,FALSE,"TAB25APP"}</definedName>
    <definedName name="wrn.97REDBOP." hidden="1">{"TRADE_COMP",#N/A,FALSE,"TAB23APP";"BOP",#N/A,FALSE,"TAB6";"DOT",#N/A,FALSE,"TAB24APP";"EXTDEBT",#N/A,FALSE,"TAB25APP"}</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nnual._.briefings._.table." localSheetId="3" hidden="1">{"annual_brief",#N/A,FALSE,"Table 1"}</definedName>
    <definedName name="wrn.Annual._.briefings._.table." hidden="1">{"annual_brief",#N/A,FALSE,"Table 1"}</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TBILLS." localSheetId="3" hidden="1">{#N/A,#N/A,FALSE,"DOC";"TB_28",#N/A,FALSE,"FITB_28";"TB_91",#N/A,FALSE,"FITB_91";"TB_182",#N/A,FALSE,"FITB_182";"TB_273",#N/A,FALSE,"FITB_273";"TB_364",#N/A,FALSE,"FITB_364 ";"SUMMARY",#N/A,FALSE,"Summary"}</definedName>
    <definedName name="wrn.ARMTBILLS." hidden="1">{#N/A,#N/A,FALSE,"DOC";"TB_28",#N/A,FALSE,"FITB_28";"TB_91",#N/A,FALSE,"FITB_91";"TB_182",#N/A,FALSE,"FITB_182";"TB_273",#N/A,FALSE,"FITB_273";"TB_364",#N/A,FALSE,"FITB_364 ";"SUMMARY",#N/A,FALSE,"Summary"}</definedName>
    <definedName name="wrn.ArtIV._.tables." localSheetId="3" hidden="1">{#N/A,#N/A,FALSE,"Table 1";#N/A,#N/A,FALSE,"Table 2a";#N/A,#N/A,FALSE,"Table 2b";#N/A,#N/A,FALSE,"Table 3a";#N/A,#N/A,FALSE,"Table 3b";#N/A,#N/A,FALSE,"Table 4";#N/A,#N/A,FALSE,"Table 5";#N/A,#N/A,FALSE,"Table 6";#N/A,#N/A,FALSE,"Table 7"}</definedName>
    <definedName name="wrn.ArtIV._.tables." hidden="1">{#N/A,#N/A,FALSE,"Table 1";#N/A,#N/A,FALSE,"Table 2a";#N/A,#N/A,FALSE,"Table 2b";#N/A,#N/A,FALSE,"Table 3a";#N/A,#N/A,FALSE,"Table 3b";#N/A,#N/A,FALSE,"Table 4";#N/A,#N/A,FALSE,"Table 5";#N/A,#N/A,FALSE,"Table 6";#N/A,#N/A,FALSE,"Table 7"}</definedName>
    <definedName name="wrn.BANKS." localSheetId="3" hidden="1">{#N/A,#N/A,FALSE,"BANKS"}</definedName>
    <definedName name="wrn.BANKS." hidden="1">{#N/A,#N/A,FALSE,"BANKS"}</definedName>
    <definedName name="wrn.BLACK._.BOOK._.L." localSheetId="3"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localSheetId="3" hidden="1">{"PRICES",#N/A,FALSE,"PRICES"}</definedName>
    <definedName name="wrn.BLACK._.BOOK._.P." hidden="1">{"PRICES",#N/A,FALSE,"PRICES"}</definedName>
    <definedName name="wrn.BOP." localSheetId="3" hidden="1">{#N/A,#N/A,FALSE,"BOP"}</definedName>
    <definedName name="wrn.BOP." hidden="1">{#N/A,#N/A,FALSE,"BOP"}</definedName>
    <definedName name="wrn.BOP_MIDTERM." localSheetId="3" hidden="1">{"BOP_TAB",#N/A,FALSE,"N";"MIDTERM_TAB",#N/A,FALSE,"O"}</definedName>
    <definedName name="wrn.BOP_MIDTERM." hidden="1">{"BOP_TAB",#N/A,FALSE,"N";"MIDTERM_TAB",#N/A,FALSE,"O"}</definedName>
    <definedName name="wrn.cn." localSheetId="3" hidden="1">{"CN",#N/A,FALSE,"SEFI"}</definedName>
    <definedName name="wrn.cn." hidden="1">{"CN",#N/A,FALSE,"SEFI"}</definedName>
    <definedName name="wrn.CREDIT." localSheetId="3" hidden="1">{#N/A,#N/A,FALSE,"CREDIT"}</definedName>
    <definedName name="wrn.CREDIT." hidden="1">{#N/A,#N/A,FALSE,"CREDIT"}</definedName>
    <definedName name="wrn.DEBTSVC." localSheetId="3" hidden="1">{#N/A,#N/A,FALSE,"DEBTSVC"}</definedName>
    <definedName name="wrn.DEBTSVC." hidden="1">{#N/A,#N/A,FALSE,"DEBTSVC"}</definedName>
    <definedName name="wrn.DEPO." localSheetId="3" hidden="1">{#N/A,#N/A,FALSE,"DEPO"}</definedName>
    <definedName name="wrn.DEPO." hidden="1">{#N/A,#N/A,FALSE,"DEPO"}</definedName>
    <definedName name="wrn.Englishmoneytab." localSheetId="3" hidden="1">{"tb15english",#N/A,FALSE,"REDTab15";"tb16english",#N/A,FALSE,"REDTab16";"tb17english",#N/A,FALSE,"REDTab17";"tb18english",#N/A,FALSE,"RED Tab18";"tb19english",#N/A,FALSE,"REDTab23"}</definedName>
    <definedName name="wrn.Englishmoneytab." hidden="1">{"tb15english",#N/A,FALSE,"REDTab15";"tb16english",#N/A,FALSE,"REDTab16";"tb17english",#N/A,FALSE,"REDTab17";"tb18english",#N/A,FALSE,"RED Tab18";"tb19english",#N/A,FALSE,"REDTab23"}</definedName>
    <definedName name="wrn.EXCISE." localSheetId="3" hidden="1">{#N/A,#N/A,FALSE,"EXCISE"}</definedName>
    <definedName name="wrn.EXCISE." hidden="1">{#N/A,#N/A,FALSE,"EXCISE"}</definedName>
    <definedName name="wrn.EXRATE." localSheetId="3" hidden="1">{#N/A,#N/A,FALSE,"EXRATE"}</definedName>
    <definedName name="wrn.EXRATE." hidden="1">{#N/A,#N/A,FALSE,"EXRATE"}</definedName>
    <definedName name="wrn.EXTDEBT." localSheetId="3" hidden="1">{#N/A,#N/A,FALSE,"EXTDEBT"}</definedName>
    <definedName name="wrn.EXTDEBT." hidden="1">{#N/A,#N/A,FALSE,"EXTDEBT"}</definedName>
    <definedName name="wrn.EXTRABUDGT." localSheetId="3" hidden="1">{#N/A,#N/A,FALSE,"EXTRABUDGT"}</definedName>
    <definedName name="wrn.EXTRABUDGT." hidden="1">{#N/A,#N/A,FALSE,"EXTRABUDGT"}</definedName>
    <definedName name="wrn.EXTRABUDGT2." localSheetId="3" hidden="1">{#N/A,#N/A,FALSE,"EXTRABUDGT2"}</definedName>
    <definedName name="wrn.EXTRABUDGT2." hidden="1">{#N/A,#N/A,FALSE,"EXTRABUDGT2"}</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3" hidden="1">{"default gdp",#N/A,FALSE,"RED Tb1"}</definedName>
    <definedName name="wrn.GDP." hidden="1">{"default gdp",#N/A,FALSE,"RED Tb1"}</definedName>
    <definedName name="wrn.GDP2" localSheetId="3" hidden="1">{"default gdp",#N/A,FALSE,"RED Tb1"}</definedName>
    <definedName name="wrn.GDP2" hidden="1">{"default gdp",#N/A,FALSE,"RED Tb1"}</definedName>
    <definedName name="wrn.GGOVT." localSheetId="3" hidden="1">{#N/A,#N/A,FALSE,"GGOVT"}</definedName>
    <definedName name="wrn.GGOVT." hidden="1">{#N/A,#N/A,FALSE,"GGOVT"}</definedName>
    <definedName name="wrn.GGOVT2." localSheetId="3" hidden="1">{#N/A,#N/A,FALSE,"GGOVT2"}</definedName>
    <definedName name="wrn.GGOVT2." hidden="1">{#N/A,#N/A,FALSE,"GGOVT2"}</definedName>
    <definedName name="wrn.GGOVTPC." localSheetId="3" hidden="1">{#N/A,#N/A,FALSE,"GGOVT%"}</definedName>
    <definedName name="wrn.GGOVTPC." hidden="1">{#N/A,#N/A,FALSE,"GGOVT%"}</definedName>
    <definedName name="wrn.IMF._.RR._.Office." localSheetId="3"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3" hidden="1">{#N/A,#N/A,FALSE,"INCOMETX"}</definedName>
    <definedName name="wrn.INCOMETX." hidden="1">{#N/A,#N/A,FALSE,"INCOMETX"}</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 hidden="1">{#N/A,#N/A,FALSE,"INTERST"}</definedName>
    <definedName name="wrn.INTERST." hidden="1">{#N/A,#N/A,FALSE,"INTERST"}</definedName>
    <definedName name="wrn.M.01" localSheetId="3" hidden="1">{#N/A,#N/A,FALSE,"M.01"}</definedName>
    <definedName name="wrn.M.01" hidden="1">{#N/A,#N/A,FALSE,"M.01"}</definedName>
    <definedName name="wrn.M.01." localSheetId="3" hidden="1">{#N/A,#N/A,FALSE,"M.01"}</definedName>
    <definedName name="wrn.M.01." hidden="1">{#N/A,#N/A,FALSE,"M.01"}</definedName>
    <definedName name="wrn.M.01D." localSheetId="3" hidden="1">{#N/A,#N/A,FALSE,"M.01";#N/A,#N/A,FALSE,"M.01"}</definedName>
    <definedName name="wrn.M.01D." hidden="1">{#N/A,#N/A,FALSE,"M.01";#N/A,#N/A,FALSE,"M.01"}</definedName>
    <definedName name="wrn.M.02" localSheetId="3" hidden="1">{#N/A,#N/A,FALSE,"M.01"}</definedName>
    <definedName name="wrn.M.02" hidden="1">{#N/A,#N/A,FALSE,"M.01"}</definedName>
    <definedName name="wrn.M.02." localSheetId="3" hidden="1">{#N/A,#N/A,FALSE,"M.02"}</definedName>
    <definedName name="wrn.M.02." hidden="1">{#N/A,#N/A,FALSE,"M.02"}</definedName>
    <definedName name="wrn.M.07." localSheetId="3" hidden="1">{#N/A,#N/A,FALSE,"M.01"}</definedName>
    <definedName name="wrn.M.07." hidden="1">{#N/A,#N/A,FALSE,"M.01"}</definedName>
    <definedName name="wrn.M.31." localSheetId="3" hidden="1">{#N/A,#N/A,FALSE,"M.31"}</definedName>
    <definedName name="wrn.M.31." hidden="1">{#N/A,#N/A,FALSE,"M.31"}</definedName>
    <definedName name="wrn.M.32" localSheetId="3" hidden="1">{#N/A,#N/A,FALSE,"M.31"}</definedName>
    <definedName name="wrn.M.32" hidden="1">{#N/A,#N/A,FALSE,"M.31"}</definedName>
    <definedName name="wrn.M.32." localSheetId="3" hidden="1">{#N/A,#N/A,FALSE,"M.32"}</definedName>
    <definedName name="wrn.M.32." hidden="1">{#N/A,#N/A,FALSE,"M.32"}</definedName>
    <definedName name="wrn.M.32.1" localSheetId="3" hidden="1">{#N/A,#N/A,FALSE,"M.32"}</definedName>
    <definedName name="wrn.M.32.1" hidden="1">{#N/A,#N/A,FALSE,"M.32"}</definedName>
    <definedName name="wrn.M.33" localSheetId="3" hidden="1">{#N/A,#N/A,FALSE,"M.33"}</definedName>
    <definedName name="wrn.M.33" hidden="1">{#N/A,#N/A,FALSE,"M.33"}</definedName>
    <definedName name="wrn.M.33." localSheetId="3" hidden="1">{#N/A,#N/A,FALSE,"M.33"}</definedName>
    <definedName name="wrn.M.33." hidden="1">{#N/A,#N/A,FALSE,"M.33"}</definedName>
    <definedName name="wrn.M.333" localSheetId="3" hidden="1">{#N/A,#N/A,FALSE,"M.32"}</definedName>
    <definedName name="wrn.M.333" hidden="1">{#N/A,#N/A,FALSE,"M.32"}</definedName>
    <definedName name="wrn.M.34." localSheetId="3" hidden="1">{#N/A,#N/A,FALSE,"M.34"}</definedName>
    <definedName name="wrn.M.34." hidden="1">{#N/A,#N/A,FALSE,"M.34"}</definedName>
    <definedName name="wrn.M.34.1" localSheetId="3" hidden="1">{#N/A,#N/A,FALSE,"M.34"}</definedName>
    <definedName name="wrn.M.34.1" hidden="1">{#N/A,#N/A,FALSE,"M.34"}</definedName>
    <definedName name="wrn.m.35." localSheetId="3" hidden="1">{#N/A,#N/A,FALSE,"M.34"}</definedName>
    <definedName name="wrn.m.35." hidden="1">{#N/A,#N/A,FALSE,"M.34"}</definedName>
    <definedName name="wrn.M.4." localSheetId="3" hidden="1">{#N/A,#N/A,FALSE,"M.42"}</definedName>
    <definedName name="wrn.M.4." hidden="1">{#N/A,#N/A,FALSE,"M.42"}</definedName>
    <definedName name="wrn.M.41." localSheetId="3" hidden="1">{#N/A,#N/A,FALSE,"M.41"}</definedName>
    <definedName name="wrn.M.41." hidden="1">{#N/A,#N/A,FALSE,"M.41"}</definedName>
    <definedName name="wrn.M.42." localSheetId="3" hidden="1">{#N/A,#N/A,FALSE,"M.42"}</definedName>
    <definedName name="wrn.M.42." hidden="1">{#N/A,#N/A,FALSE,"M.42"}</definedName>
    <definedName name="wrn.M.43." localSheetId="3" hidden="1">{#N/A,#N/A,FALSE,"M.43"}</definedName>
    <definedName name="wrn.M.43." hidden="1">{#N/A,#N/A,FALSE,"M.43"}</definedName>
    <definedName name="wrn.Main._.Economic._.Indicators." localSheetId="3" hidden="1">{"Main Economic Indicators",#N/A,FALSE,"C"}</definedName>
    <definedName name="wrn.Main._.Economic._.Indicators." hidden="1">{"Main Economic Indicators",#N/A,FALSE,"C"}</definedName>
    <definedName name="wrn.Main._.Economic._.Indicators._1" localSheetId="3" hidden="1">{"Main Economic Indicators",#N/A,FALSE,"C"}</definedName>
    <definedName name="wrn.Main._.Economic._.Indicators._1" hidden="1">{"Main Economic Indicators",#N/A,FALSE,"C"}</definedName>
    <definedName name="wrn.Main._.Economic._.Indicators._2" localSheetId="3" hidden="1">{"Main Economic Indicators",#N/A,FALSE,"C"}</definedName>
    <definedName name="wrn.Main._.Economic._.Indicators._2" hidden="1">{"Main Economic Indicators",#N/A,FALSE,"C"}</definedName>
    <definedName name="wrn.main._.Economic._.Indicators.1" localSheetId="3" hidden="1">{"Main Economic Indicators",#N/A,FALSE,"C"}</definedName>
    <definedName name="wrn.main._.Economic._.Indicators.1" hidden="1">{"Main Economic Indicators",#N/A,FALSE,"C"}</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FIS." localSheetId="3" hidden="1">{"TAB_2",#N/A,FALSE,"A";"DOC",#N/A,FALSE,"DOC";"TAB6_SRBP",#N/A,FALSE,"SR-BP (2)";"TAB_6",#N/A,FALSE,"A";"TAB6_SRBP",#N/A,FALSE,"SR-BP (2)";"SFUNDREV",#N/A,FALSE,"S.Fund Rev";"Tab_arrears",#N/A,FALSE,"Sheet2";"SR_REVEXP",#N/A,FALSE,"Sheet3"}</definedName>
    <definedName name="wrn.MDAFIS." hidden="1">{"TAB_2",#N/A,FALSE,"A";"DOC",#N/A,FALSE,"DOC";"TAB6_SRBP",#N/A,FALSE,"SR-BP (2)";"TAB_6",#N/A,FALSE,"A";"TAB6_SRBP",#N/A,FALSE,"SR-BP (2)";"SFUNDREV",#N/A,FALSE,"S.Fund Rev";"Tab_arrears",#N/A,FALSE,"Sheet2";"SR_REVEXP",#N/A,FALSE,"Sheet3"}</definedName>
    <definedName name="wrn.MEI.2" localSheetId="3" hidden="1">{"Main Economic Indicators",#N/A,FALSE,"C"}</definedName>
    <definedName name="wrn.MEI.2" hidden="1">{"Main Economic Indicators",#N/A,FALSE,"C"}</definedName>
    <definedName name="wrn.MEI_3" localSheetId="3" hidden="1">{"Main Economic Indicators",#N/A,FALSE,"C"}</definedName>
    <definedName name="wrn.MEI_3" hidden="1">{"Main Economic Indicators",#N/A,FALSE,"C"}</definedName>
    <definedName name="wrn.MISSION._.93_2000." localSheetId="3"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ONA." localSheetId="3" hidden="1">{"MONA",#N/A,FALSE,"S"}</definedName>
    <definedName name="wrn.MONA." hidden="1">{"MONA",#N/A,FALSE,"S"}</definedName>
    <definedName name="wrn.Monthsheet." localSheetId="3" hidden="1">{"Minpmon",#N/A,FALSE,"Monthinput"}</definedName>
    <definedName name="wrn.Monthsheet." hidden="1">{"Minpmon",#N/A,FALSE,"Monthinput"}</definedName>
    <definedName name="wrn.MS." localSheetId="3" hidden="1">{#N/A,#N/A,FALSE,"MS"}</definedName>
    <definedName name="wrn.MS." hidden="1">{#N/A,#N/A,FALSE,"MS"}</definedName>
    <definedName name="wrn.MTPROJ_WKING." localSheetId="3" hidden="1">{#N/A,#N/A,FALSE,"REPORTS1"}</definedName>
    <definedName name="wrn.MTPROJ_WKING." hidden="1">{#N/A,#N/A,FALSE,"REPORTS1"}</definedName>
    <definedName name="wrn.n.99" localSheetId="3" hidden="1">{#N/A,#N/A,FALSE,"M.43"}</definedName>
    <definedName name="wrn.n.99" hidden="1">{#N/A,#N/A,FALSE,"M.43"}</definedName>
    <definedName name="wrn.NBG." localSheetId="3" hidden="1">{#N/A,#N/A,FALSE,"NBG"}</definedName>
    <definedName name="wrn.NBG." hidden="1">{#N/A,#N/A,FALSE,"NBG"}</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PCPI." localSheetId="3" hidden="1">{#N/A,#N/A,FALSE,"PCPI"}</definedName>
    <definedName name="wrn.PCPI." hidden="1">{#N/A,#N/A,FALSE,"PCPI"}</definedName>
    <definedName name="wrn.PENSION." localSheetId="3" hidden="1">{#N/A,#N/A,FALSE,"PENSION"}</definedName>
    <definedName name="wrn.PENSION." hidden="1">{#N/A,#N/A,FALSE,"PENSION"}</definedName>
    <definedName name="wrn.Print." localSheetId="3" hidden="1">{"ExchangeRates",#N/A,TRUE,"Data";"InterestRates",#N/A,TRUE,"Data";"OMOperations",#N/A,TRUE,"Data";"MonetaryBase",#N/A,TRUE,"Data"}</definedName>
    <definedName name="wrn.Print." hidden="1">{"ExchangeRates",#N/A,TRUE,"Data";"InterestRates",#N/A,TRUE,"Data";"OMOperations",#N/A,TRUE,"Data";"MonetaryBase",#N/A,TRUE,"Data"}</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 localSheetId="3" hidden="1">{#N/A,#N/A,FALSE,"Ind. Selecc.";#N/A,#N/A,FALSE,"Nec Fin Ext";#N/A,#N/A,FALSE,"Tab-3";#N/A,#N/A,FALSE,"Tab-4";#N/A,#N/A,FALSE,"Tab-5";#N/A,#N/A,FALSE,"Tab-6";#N/A,#N/A,FALSE,"Tab-7";#N/A,#N/A,FALSE,"Tab-8";#N/A,#N/A,FALSE,"Tab-9";#N/A,#N/A,FALSE,"Tab-10";#N/A,#N/A,FALSE,"Tab-11";#N/A,#N/A,FALSE,"IVA";#N/A,#N/A,FALSE,"Tab-13";#N/A,#N/A,FALSE,"Tab-14";#N/A,#N/A,FALSE,"Tab-15"}</definedName>
    <definedName name="wrn.Print._.Tabelas." hidden="1">{#N/A,#N/A,FALSE,"Ind. Selecc.";#N/A,#N/A,FALSE,"Nec Fin Ext";#N/A,#N/A,FALSE,"Tab-3";#N/A,#N/A,FALSE,"Tab-4";#N/A,#N/A,FALSE,"Tab-5";#N/A,#N/A,FALSE,"Tab-6";#N/A,#N/A,FALSE,"Tab-7";#N/A,#N/A,FALSE,"Tab-8";#N/A,#N/A,FALSE,"Tab-9";#N/A,#N/A,FALSE,"Tab-10";#N/A,#N/A,FALSE,"Tab-11";#N/A,#N/A,FALSE,"IVA";#N/A,#N/A,FALSE,"Tab-13";#N/A,#N/A,FALSE,"Tab-14";#N/A,#N/A,FALSE,"Tab-15"}</definedName>
    <definedName name="wrn.Print._.Tables." localSheetId="3" hidden="1">{"Tbl1 ExpCurr",#N/A,FALSE,"GDP-tables";"Tbl2 Exp Const",#N/A,FALSE,"GDP-tables";"Tbl3 ExpDefl",#N/A,FALSE,"GDP-tables";"Tbl4 Growth",#N/A,FALSE,"GDP-tables";"Tbl5 SIBal",#N/A,FALSE,"GDP-tables"}</definedName>
    <definedName name="wrn.Print._.Tables." hidden="1">{"Tbl1 ExpCurr",#N/A,FALSE,"GDP-tables";"Tbl2 Exp Const",#N/A,FALSE,"GDP-tables";"Tbl3 ExpDefl",#N/A,FALSE,"GDP-tables";"Tbl4 Growth",#N/A,FALSE,"GDP-tables";"Tbl5 SIBal",#N/A,FALSE,"GDP-tables"}</definedName>
    <definedName name="wrn.Program." localSheetId="3" hidden="1">{"Tab1",#N/A,FALSE,"P";"Tab2",#N/A,FALSE,"P"}</definedName>
    <definedName name="wrn.Program." hidden="1">{"Tab1",#N/A,FALSE,"P";"Tab2",#N/A,FALSE,"P"}</definedName>
    <definedName name="wrn.PRUDENT." localSheetId="3" hidden="1">{#N/A,#N/A,FALSE,"PRUDENT"}</definedName>
    <definedName name="wrn.PRUDENT." hidden="1">{#N/A,#N/A,FALSE,"PRUDENT"}</definedName>
    <definedName name="wrn.PUBLEXP." localSheetId="3" hidden="1">{#N/A,#N/A,FALSE,"PUBLEXP"}</definedName>
    <definedName name="wrn.PUBLEXP." hidden="1">{#N/A,#N/A,FALSE,"PUBLEXP"}</definedName>
    <definedName name="wrn.red97." localSheetId="3" hidden="1">{"red33",#N/A,FALSE,"Sheet1"}</definedName>
    <definedName name="wrn.red97." hidden="1">{"red33",#N/A,FALSE,"Sheet1"}</definedName>
    <definedName name="wrn.RED97MON." localSheetId="3" hidden="1">{"CBA",#N/A,FALSE,"TAB4";"MS",#N/A,FALSE,"TAB5";"BANKLOANS",#N/A,FALSE,"TAB21APP ";"INTEREST",#N/A,FALSE,"TAB22APP"}</definedName>
    <definedName name="wrn.RED97MON." hidden="1">{"CBA",#N/A,FALSE,"TAB4";"MS",#N/A,FALSE,"TAB5";"BANKLOANS",#N/A,FALSE,"TAB21APP ";"INTEREST",#N/A,FALSE,"TAB22APP"}</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 hidden="1">{#N/A,#N/A,FALSE,"REVSHARE"}</definedName>
    <definedName name="wrn.REVSHARE." hidden="1">{#N/A,#N/A,FALSE,"REVSHARE"}</definedName>
    <definedName name="wrn.Riqfin." localSheetId="3" hidden="1">{"Riqfin97",#N/A,FALSE,"Tran";"Riqfinpro",#N/A,FALSE,"Tran"}</definedName>
    <definedName name="wrn.Riqfin." hidden="1">{"Riqfin97",#N/A,FALSE,"Tran";"Riqfinpro",#N/A,FALSE,"Tran"}</definedName>
    <definedName name="wrn.span_REdmonettab2" localSheetId="3" hidden="1">{"tb15spanish",#N/A,FALSE,"REDTab15";"tb16spanish",#N/A,FALSE,"REDTab16";"tb17spanish",#N/A,FALSE,"REDTab17";"tb18spanish",#N/A,FALSE,"RED Tab18";"tb19spanish",#N/A,FALSE,"REDTab23"}</definedName>
    <definedName name="wrn.span_REdmonettab2" hidden="1">{"tb15spanish",#N/A,FALSE,"REDTab15";"tb16spanish",#N/A,FALSE,"REDTab16";"tb17spanish",#N/A,FALSE,"REDTab17";"tb18spanish",#N/A,FALSE,"RED Tab18";"tb19spanish",#N/A,FALSE,"REDTab23"}</definedName>
    <definedName name="wrn.spanishREdmoneytab." localSheetId="3"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localSheetId="3" hidden="1">{"Fisc K ann",#N/A,FALSE,"SR Table quart ";"Fisc % ann",#N/A,FALSE,"SR Table quart ";"Fisc K march",#N/A,FALSE,"SR Table quart ";"Fisc % march",#N/A,FALSE,"SR Table quart "}</definedName>
    <definedName name="wrn.SR._.tables." hidden="1">{"Fisc K ann",#N/A,FALSE,"SR Table quart ";"Fisc % ann",#N/A,FALSE,"SR Table quart ";"Fisc K march",#N/A,FALSE,"SR Table quart ";"Fisc % march",#N/A,FALSE,"SR Table quart "}</definedName>
    <definedName name="wrn.st1." localSheetId="3" hidden="1">{"ST1",#N/A,FALSE,"SOURCE"}</definedName>
    <definedName name="wrn.st1." hidden="1">{"ST1",#N/A,FALSE,"SOURCE"}</definedName>
    <definedName name="wrn.Staff._.Report._.English." localSheetId="3" hidden="1">{"Monetary Survey",#N/A,FALSE,"MS TAB  SR";"Summary CB and CB",#N/A,FALSE,"MS TAB  SR"}</definedName>
    <definedName name="wrn.Staff._.Report._.English." hidden="1">{"Monetary Survey",#N/A,FALSE,"MS TAB  SR";"Summary CB and CB",#N/A,FALSE,"MS TAB  SR"}</definedName>
    <definedName name="wrn.Staff._.report._.tables." localSheetId="3" hidden="1">{"staff_report",#N/A,FALSE,"Table 1";"medium_term",#N/A,FALSE,"Med-term"}</definedName>
    <definedName name="wrn.Staff._.report._.tables." hidden="1">{"staff_report",#N/A,FALSE,"Table 1";"medium_term",#N/A,FALSE,"Med-term"}</definedName>
    <definedName name="wrn.STAFF_REPORT_TABLES." localSheetId="3" hidden="1">{"SR_tbs",#N/A,FALSE,"MGSSEI";"SR_tbs",#N/A,FALSE,"MGSBOX";"SR_tbs",#N/A,FALSE,"MGSOCIND"}</definedName>
    <definedName name="wrn.STAFF_REPORT_TABLES." hidden="1">{"SR_tbs",#N/A,FALSE,"MGSSEI";"SR_tbs",#N/A,FALSE,"MGSBOX";"SR_tbs",#N/A,FALSE,"MGSOCIND"}</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 localSheetId="3" hidden="1">{"Tbl1",#N/A,FALSE,"Tbls1, 2, 3, 4";"Tbl2",#N/A,FALSE,"Tbls1, 2, 3, 4";"Tbl3",#N/A,FALSE,"Tbls1, 2, 3, 4";"Tbl4",#N/A,FALSE,"Tbls1, 2, 3, 4";"Tbl4a",#N/A,FALSE,"Tbls1, 2, 3, 4";"Tbl5",#N/A,FALSE,"Tbl5";"Tbl6",#N/A,FALSE,"Tbl6";"Tbl7",#N/A,FALSE,"Tbl7";"Tbl8",#N/A,FALSE,"Tbl8";"Tbl8b",#N/A,FALSE,"Tbl8";"Tbl9",#N/A,FALSE,"Tbl9";"Tbl10",#N/A,FALSE,"Tbl10";"Tbl11",#N/A,FALSE,"Tbl11";"Tbl12",#N/A,FALSE,"Tbl12";"Tbl13",#N/A,FALSE,"Tbl13";"Tbl14",#N/A,FALSE,"Tbl14";"Tbl15",#N/A,FALSE,"Tbl15";"Tbl16",#N/A,FALSE,"Tbl16";"Tbl17",#N/A,FALSE,"Tbl17";"Tbl18",#N/A,FALSE,"Tbl18";"Tbl18a",#N/A,FALSE,"Tbl18";"Tbl19",#N/A,FALSE,"Tbl19";"Tbl20",#N/A,FALSE,"Tbl20";"Tbl21",#N/A,FALSE,"Tbls21, 22, 23";"Tbl21b",#N/A,FALSE,"Tbls21, 22, 23";"Tbl22",#N/A,FALSE,"Tbls21, 22, 23";"Tbl23",#N/A,FALSE,"Tbls21, 22, 23";"Tbl24",#N/A,FALSE,"Tbl24";"Tbl25",#N/A,FALSE,"Tbl25";"Tbl26",#N/A,FALSE,"Tbl26";"Tbl27",#N/A,FALSE,"Tbl27";"Tbl28",#N/A,FALSE,"Tbl28";"Tbl29",#N/A,FALSE,"Tbl29";"Tbl30",#N/A,FALSE,"Tbl30";"Tbl31",#N/A,FALSE,"Tbl31";"Tbl32",#N/A,FALSE,"Tbl32"}</definedName>
    <definedName name="wrn.Stat._.Annex._.02." hidden="1">{"Tbl1",#N/A,FALSE,"Tbls1, 2, 3, 4";"Tbl2",#N/A,FALSE,"Tbls1, 2, 3, 4";"Tbl3",#N/A,FALSE,"Tbls1, 2, 3, 4";"Tbl4",#N/A,FALSE,"Tbls1, 2, 3, 4";"Tbl4a",#N/A,FALSE,"Tbls1, 2, 3, 4";"Tbl5",#N/A,FALSE,"Tbl5";"Tbl6",#N/A,FALSE,"Tbl6";"Tbl7",#N/A,FALSE,"Tbl7";"Tbl8",#N/A,FALSE,"Tbl8";"Tbl8b",#N/A,FALSE,"Tbl8";"Tbl9",#N/A,FALSE,"Tbl9";"Tbl10",#N/A,FALSE,"Tbl10";"Tbl11",#N/A,FALSE,"Tbl11";"Tbl12",#N/A,FALSE,"Tbl12";"Tbl13",#N/A,FALSE,"Tbl13";"Tbl14",#N/A,FALSE,"Tbl14";"Tbl15",#N/A,FALSE,"Tbl15";"Tbl16",#N/A,FALSE,"Tbl16";"Tbl17",#N/A,FALSE,"Tbl17";"Tbl18",#N/A,FALSE,"Tbl18";"Tbl18a",#N/A,FALSE,"Tbl18";"Tbl19",#N/A,FALSE,"Tbl19";"Tbl20",#N/A,FALSE,"Tbl20";"Tbl21",#N/A,FALSE,"Tbls21, 22, 23";"Tbl21b",#N/A,FALSE,"Tbls21, 22, 23";"Tbl22",#N/A,FALSE,"Tbls21, 22, 23";"Tbl23",#N/A,FALSE,"Tbls21, 22, 23";"Tbl24",#N/A,FALSE,"Tbl24";"Tbl25",#N/A,FALSE,"Tbl25";"Tbl26",#N/A,FALSE,"Tbl26";"Tbl27",#N/A,FALSE,"Tbl27";"Tbl28",#N/A,FALSE,"Tbl28";"Tbl29",#N/A,FALSE,"Tbl29";"Tbl30",#N/A,FALSE,"Tbl30";"Tbl31",#N/A,FALSE,"Tbl31";"Tbl32",#N/A,FALSE,"Tbl32"}</definedName>
    <definedName name="wrn.STATE." localSheetId="3" hidden="1">{#N/A,#N/A,FALSE,"STATE"}</definedName>
    <definedName name="wrn.STATE." hidden="1">{#N/A,#N/A,FALSE,"STATE"}</definedName>
    <definedName name="wrn.State._.Govt." localSheetId="3" hidden="1">{"partial screen",#N/A,FALSE,"State_Gov't"}</definedName>
    <definedName name="wrn.State._.Govt." hidden="1">{"partial screen",#N/A,FALSE,"State_Gov't"}</definedName>
    <definedName name="wrn.TAXARREARS." localSheetId="3" hidden="1">{#N/A,#N/A,FALSE,"TAXARREARS"}</definedName>
    <definedName name="wrn.TAXARREARS." hidden="1">{#N/A,#N/A,FALSE,"TAXARREARS"}</definedName>
    <definedName name="wrn.TAXPAYRS." localSheetId="3" hidden="1">{#N/A,#N/A,FALSE,"TAXPAYRS"}</definedName>
    <definedName name="wrn.TAXPAYRS." hidden="1">{#N/A,#N/A,FALSE,"TAXPAYRS"}</definedName>
    <definedName name="wrn.TBILLSALL." localSheetId="3" hidden="1">{"TBILLS_ALL",#N/A,FALSE,"FITB_all"}</definedName>
    <definedName name="wrn.TBILLSALL." hidden="1">{"TBILLS_ALL",#N/A,FALSE,"FITB_all"}</definedName>
    <definedName name="wrn.TRADE." localSheetId="3" hidden="1">{#N/A,#N/A,FALSE,"TRADE"}</definedName>
    <definedName name="wrn.TRADE." hidden="1">{#N/A,#N/A,FALSE,"TRADE"}</definedName>
    <definedName name="wrn.TRANSPORT." localSheetId="3" hidden="1">{#N/A,#N/A,FALSE,"TRANPORT"}</definedName>
    <definedName name="wrn.TRANSPORT." hidden="1">{#N/A,#N/A,FALSE,"TRANPORT"}</definedName>
    <definedName name="wrn.UNEMPL." localSheetId="3" hidden="1">{#N/A,#N/A,FALSE,"EMP_POP";#N/A,#N/A,FALSE,"UNEMPL"}</definedName>
    <definedName name="wrn.UNEMPL." hidden="1">{#N/A,#N/A,FALSE,"EMP_POP";#N/A,#N/A,FALSE,"UNEMPL"}</definedName>
    <definedName name="wrn.WAGES." localSheetId="3" hidden="1">{#N/A,#N/A,FALSE,"WAGES"}</definedName>
    <definedName name="wrn.WAGES." hidden="1">{#N/A,#N/A,FALSE,"WAGES"}</definedName>
    <definedName name="wrn.WEO." localSheetId="3" hidden="1">{"WEO",#N/A,FALSE,"T"}</definedName>
    <definedName name="wrn.WEO." hidden="1">{"WEO",#N/A,FALSE,"T"}</definedName>
    <definedName name="wrn.Whole._.Spreadsheet." localSheetId="3" hidden="1">{#N/A,#N/A,TRUE,"Contents";#N/A,#N/A,TRUE,"Input";#N/A,#N/A,TRUE,"Output";#N/A,#N/A,TRUE,"Mon. Survey";#N/A,#N/A,TRUE,"Mon. Authority";#N/A,#N/A,TRUE,"Comm. Banks";#N/A,#N/A,TRUE,"Foreign";#N/A,#N/A,TRUE,"Claims on Gov";#N/A,#N/A,TRUE,"Claims on PE &amp; Pvt";#N/A,#N/A,TRUE,"Broad Money";#N/A,#N/A,TRUE,"Other";#N/A,#N/A,TRUE,"Proj.";#N/A,#N/A,TRUE,"Staff Rept"}</definedName>
    <definedName name="wrn.Whole._.Spreadsheet." hidden="1">{#N/A,#N/A,TRUE,"Contents";#N/A,#N/A,TRUE,"Input";#N/A,#N/A,TRUE,"Output";#N/A,#N/A,TRUE,"Mon. Survey";#N/A,#N/A,TRUE,"Mon. Authority";#N/A,#N/A,TRUE,"Comm. Banks";#N/A,#N/A,TRUE,"Foreign";#N/A,#N/A,TRUE,"Claims on Gov";#N/A,#N/A,TRUE,"Claims on PE &amp; Pvt";#N/A,#N/A,TRUE,"Broad Money";#N/A,#N/A,TRUE,"Other";#N/A,#N/A,TRUE,"Proj.";#N/A,#N/A,TRUE,"Staff Rept"}</definedName>
    <definedName name="wrna.m.01" localSheetId="3" hidden="1">{#N/A,#N/A,FALSE,"M.01"}</definedName>
    <definedName name="wrna.m.01" hidden="1">{#N/A,#N/A,FALSE,"M.01"}</definedName>
    <definedName name="WT4B" localSheetId="3">[60]Work_sect!$B$55</definedName>
    <definedName name="WT4B">[60]Work_sect!$B$55</definedName>
    <definedName name="WT4C" localSheetId="3">[60]Work_sect!$B$66</definedName>
    <definedName name="WT4C">[60]Work_sect!$B$66</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 localSheetId="3" hidden="1">{TRUE,TRUE,-0.5,-14.75,483,237.75,FALSE,TRUE,TRUE,TRUE,0,28,#N/A,5,#N/A,8.25974025974026,15.3529411764706,1,FALSE,FALSE,3,TRUE,1,FALSE,100,"Swvu.Export.","ACwvu.Export.",#N/A,FALSE,FALSE,0.75,0.75,1,1,2,"","&amp;R&amp;F&amp;A&amp;D&amp;T",FALSE,FALSE,FALSE,FALSE,1,#N/A,1,1,"=R55C83:R126C121",FALSE,"Rwvu.Export.",#N/A,FALSE,FALSE,FALSE,1,65532,300,FALSE,FALSE,TRUE,TRUE,TRUE}</definedName>
    <definedName name="wvu.Export." hidden="1">{TRUE,TRUE,-0.5,-14.75,483,237.75,FALSE,TRUE,TRUE,TRUE,0,28,#N/A,5,#N/A,8.25974025974026,15.3529411764706,1,FALSE,FALSE,3,TRUE,1,FALSE,100,"Swvu.Export.","ACwvu.Export.",#N/A,FALSE,FALSE,0.75,0.75,1,1,2,"","&amp;R&amp;F&amp;A&amp;D&amp;T",FALSE,FALSE,FALSE,FALSE,1,#N/A,1,1,"=R55C83:R126C121",FALSE,"Rwvu.Export.",#N/A,FALSE,FALSE,FALSE,1,65532,300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 localSheetId="3" hidden="1">{TRUE,TRUE,-0.5,-14.75,483,261,FALSE,TRUE,TRUE,TRUE,0,3,26,1,270,2,3,4,TRUE,TRUE,3,TRUE,1,TRUE,100,"Swvu.IMPORT.","ACwvu.IMPORT.",#N/A,FALSE,FALSE,0.2,0.3,0.5,0.5,2,"","",FALSE,FALSE,FALSE,FALSE,1,45,#N/A,#N/A,FALSE,FALSE,"Rwvu.IMPORT.","Cwvu.IMPORT.",FALSE,FALSE,TRUE,1,300,300,FALSE,FALSE,TRUE,TRUE,TRUE}</definedName>
    <definedName name="wvu.IMPORT." hidden="1">{TRUE,TRUE,-0.5,-14.75,483,261,FALSE,TRUE,TRUE,TRUE,0,3,26,1,270,2,3,4,TRUE,TRUE,3,TRUE,1,TRUE,100,"Swvu.IMPORT.","ACwvu.IMPORT.",#N/A,FALSE,FALSE,0.2,0.3,0.5,0.5,2,"","",FALSE,FALSE,FALSE,FALSE,1,45,#N/A,#N/A,FALSE,FALSE,"Rwvu.IMPORT.","Cwvu.IMPORT.",FALSE,FALSE,TRU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3"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 hidden="1">[59]M!#REF!</definedName>
    <definedName name="ww" hidden="1">[59]M!#REF!</definedName>
    <definedName name="wwff" localSheetId="3" hidden="1">{"Main Economic Indicators",#N/A,FALSE,"C"}</definedName>
    <definedName name="wwff" hidden="1">{"Main Economic Indicators",#N/A,FALSE,"C"}</definedName>
    <definedName name="www" localSheetId="3" hidden="1">{"Riqfin97",#N/A,FALSE,"Tran";"Riqfinpro",#N/A,FALSE,"Tran"}</definedName>
    <definedName name="www" hidden="1">{"Riqfin97",#N/A,FALSE,"Tran";"Riqfinpro",#N/A,FALSE,"Tran"}</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4" hidden="1">[59]M!#REF!</definedName>
    <definedName name="wwww" hidden="1">[59]M!#REF!</definedName>
    <definedName name="wwwww" localSheetId="3" hidden="1">{"Minpmon",#N/A,FALSE,"Monthinput"}</definedName>
    <definedName name="wwwww" hidden="1">{"Minpmon",#N/A,FALSE,"Monthinput"}</definedName>
    <definedName name="wwwwwww" localSheetId="3" hidden="1">{"Riqfin97",#N/A,FALSE,"Tran";"Riqfinpro",#N/A,FALSE,"Tran"}</definedName>
    <definedName name="wwwwwww" hidden="1">{"Riqfin97",#N/A,FALSE,"Tran";"Riqfinpro",#N/A,FALSE,"Tran"}</definedName>
    <definedName name="XX" localSheetId="3" hidden="1">{"partial screen",#N/A,FALSE,"State_Gov't"}</definedName>
    <definedName name="XX" hidden="1">{"partial screen",#N/A,FALSE,"State_Gov't"}</definedName>
    <definedName name="xxcccghaaaaaaaaaaaaa" localSheetId="3" hidden="1">{"Main Economic Indicators",#N/A,FALSE,"C"}</definedName>
    <definedName name="xxcccghaaaaaaaaaaaaa" hidden="1">{"Main Economic Indicators",#N/A,FALSE,"C"}</definedName>
    <definedName name="xxx" localSheetId="3" hidden="1">{"partial screen",#N/A,FALSE,"State_Gov't"}</definedName>
    <definedName name="xxx" hidden="1">{"partial screen",#N/A,FALSE,"State_Gov't"}</definedName>
    <definedName name="xxx?" localSheetId="3" hidden="1">{#N/A,#N/A,TRUE,"Contents";#N/A,#N/A,TRUE,"Input";#N/A,#N/A,TRUE,"Output";#N/A,#N/A,TRUE,"Mon. Survey";#N/A,#N/A,TRUE,"Mon. Authority";#N/A,#N/A,TRUE,"Comm. Banks";#N/A,#N/A,TRUE,"Foreign";#N/A,#N/A,TRUE,"Claims on Gov";#N/A,#N/A,TRUE,"Claims on PE &amp; Pvt";#N/A,#N/A,TRUE,"Broad Money";#N/A,#N/A,TRUE,"Other";#N/A,#N/A,TRUE,"Proj.";#N/A,#N/A,TRUE,"Staff Rept"}</definedName>
    <definedName name="xxx?" hidden="1">{#N/A,#N/A,TRUE,"Contents";#N/A,#N/A,TRUE,"Input";#N/A,#N/A,TRUE,"Output";#N/A,#N/A,TRUE,"Mon. Survey";#N/A,#N/A,TRUE,"Mon. Authority";#N/A,#N/A,TRUE,"Comm. Banks";#N/A,#N/A,TRUE,"Foreign";#N/A,#N/A,TRUE,"Claims on Gov";#N/A,#N/A,TRUE,"Claims on PE &amp; Pvt";#N/A,#N/A,TRUE,"Broad Money";#N/A,#N/A,TRUE,"Other";#N/A,#N/A,TRUE,"Proj.";#N/A,#N/A,TRUE,"Staff Rept"}</definedName>
    <definedName name="xxxx" localSheetId="3" hidden="1">{"partial screen",#N/A,FALSE,"State_Gov't"}</definedName>
    <definedName name="xxxx" hidden="1">{"partial screen",#N/A,FALSE,"State_Gov't"}</definedName>
    <definedName name="xxxxx" localSheetId="3" hidden="1">{"partial screen",#N/A,FALSE,"State_Gov't"}</definedName>
    <definedName name="xxxxx" hidden="1">{"partial screen",#N/A,FALSE,"State_Gov't"}</definedName>
    <definedName name="y" localSheetId="3" hidden="1">{"Main Economic Indicators",#N/A,FALSE,"C"}</definedName>
    <definedName name="y" hidden="1">{"Main Economic Indicators",#N/A,FALSE,"C"}</definedName>
    <definedName name="Y_N_dropdown" localSheetId="3">[35]lookup!$Z$3:$Z$4</definedName>
    <definedName name="Y_N_dropdown">[35]lookup!$Z$3:$Z$4</definedName>
    <definedName name="YEAR" localSheetId="3">'[42]Sub-Total - Commercial Bank'!$B$4:$B$103</definedName>
    <definedName name="YEAR">'[42]Sub-Total - Commercial Bank'!$B$4:$B$103</definedName>
    <definedName name="yu" localSheetId="3" hidden="1">{"Tab1",#N/A,FALSE,"P";"Tab2",#N/A,FALSE,"P"}</definedName>
    <definedName name="yu" hidden="1">{"Tab1",#N/A,FALSE,"P";"Tab2",#N/A,FALSE,"P"}</definedName>
    <definedName name="yy" localSheetId="3" hidden="1">{"Tab1",#N/A,FALSE,"P";"Tab2",#N/A,FALSE,"P"}</definedName>
    <definedName name="yy" hidden="1">{"Tab1",#N/A,FALSE,"P";"Tab2",#N/A,FALSE,"P"}</definedName>
    <definedName name="yyy" localSheetId="3" hidden="1">{"DEPOSITS",#N/A,FALSE,"COMML_MON";"LOANS",#N/A,FALSE,"COMML_MON"}</definedName>
    <definedName name="yyy" hidden="1">{"DEPOSITS",#N/A,FALSE,"COMML_MON";"LOANS",#N/A,FALSE,"COMML_MON"}</definedName>
    <definedName name="yyyy" localSheetId="3" hidden="1">{"Tab1",#N/A,FALSE,"P";"Tab2",#N/A,FALSE,"P"}</definedName>
    <definedName name="yyyy" hidden="1">{"Tab1",#N/A,FALSE,"P";"Tab2",#N/A,FALSE,"P"}</definedName>
    <definedName name="yyyyyy" localSheetId="3" hidden="1">{"Minpmon",#N/A,FALSE,"Monthinput"}</definedName>
    <definedName name="yyyyyy" hidden="1">{"Minpmon",#N/A,FALSE,"Monthinput"}</definedName>
    <definedName name="Z_00C67BFA_FEDD_11D1_98B3_00C04FC96ABD_.wvu.Rows" localSheetId="3" hidden="1">[39]BOP!$A$36:$IV$36,[39]BOP!$A$44:$IV$44,[39]BOP!$A$59:$IV$59,[39]BOP!#REF!,[39]BOP!#REF!,[39]BOP!$A$81:$IV$88</definedName>
    <definedName name="Z_00C67BFA_FEDD_11D1_98B3_00C04FC96ABD_.wvu.Rows" localSheetId="4" hidden="1">[39]BOP!$A$36:$IV$36,[39]BOP!$A$44:$IV$44,[39]BOP!$A$59:$IV$59,[39]BOP!#REF!,[39]BOP!#REF!,[39]BOP!$A$81:$IV$88</definedName>
    <definedName name="Z_00C67BFA_FEDD_11D1_98B3_00C04FC96ABD_.wvu.Rows" hidden="1">[39]BOP!$A$36:$IV$36,[39]BOP!$A$44:$IV$44,[39]BOP!$A$59:$IV$59,[39]BOP!#REF!,[39]BOP!#REF!,[39]BOP!$A$81:$IV$88</definedName>
    <definedName name="Z_00C67BFB_FEDD_11D1_98B3_00C04FC96ABD_.wvu.Rows" localSheetId="3" hidden="1">[39]BOP!$A$36:$IV$36,[39]BOP!$A$44:$IV$44,[39]BOP!$A$59:$IV$59,[39]BOP!#REF!,[39]BOP!#REF!,[39]BOP!$A$81:$IV$88</definedName>
    <definedName name="Z_00C67BFB_FEDD_11D1_98B3_00C04FC96ABD_.wvu.Rows" localSheetId="4" hidden="1">[39]BOP!$A$36:$IV$36,[39]BOP!$A$44:$IV$44,[39]BOP!$A$59:$IV$59,[39]BOP!#REF!,[39]BOP!#REF!,[39]BOP!$A$81:$IV$88</definedName>
    <definedName name="Z_00C67BFB_FEDD_11D1_98B3_00C04FC96ABD_.wvu.Rows" hidden="1">[39]BOP!$A$36:$IV$36,[39]BOP!$A$44:$IV$44,[39]BOP!$A$59:$IV$59,[39]BOP!#REF!,[39]BOP!#REF!,[39]BOP!$A$81:$IV$88</definedName>
    <definedName name="Z_00C67BFC_FEDD_11D1_98B3_00C04FC96ABD_.wvu.Rows" localSheetId="3" hidden="1">[39]BOP!$A$36:$IV$36,[39]BOP!$A$44:$IV$44,[39]BOP!$A$59:$IV$59,[39]BOP!#REF!,[39]BOP!#REF!,[39]BOP!$A$81:$IV$88</definedName>
    <definedName name="Z_00C67BFC_FEDD_11D1_98B3_00C04FC96ABD_.wvu.Rows" localSheetId="4" hidden="1">[39]BOP!$A$36:$IV$36,[39]BOP!$A$44:$IV$44,[39]BOP!$A$59:$IV$59,[39]BOP!#REF!,[39]BOP!#REF!,[39]BOP!$A$81:$IV$88</definedName>
    <definedName name="Z_00C67BFC_FEDD_11D1_98B3_00C04FC96ABD_.wvu.Rows" hidden="1">[39]BOP!$A$36:$IV$36,[39]BOP!$A$44:$IV$44,[39]BOP!$A$59:$IV$59,[39]BOP!#REF!,[39]BOP!#REF!,[39]BOP!$A$81:$IV$88</definedName>
    <definedName name="Z_00C67BFD_FEDD_11D1_98B3_00C04FC96ABD_.wvu.Rows" localSheetId="3" hidden="1">[39]BOP!$A$36:$IV$36,[39]BOP!$A$44:$IV$44,[39]BOP!$A$59:$IV$59,[39]BOP!#REF!,[39]BOP!#REF!,[39]BOP!$A$81:$IV$88</definedName>
    <definedName name="Z_00C67BFD_FEDD_11D1_98B3_00C04FC96ABD_.wvu.Rows" localSheetId="4" hidden="1">[39]BOP!$A$36:$IV$36,[39]BOP!$A$44:$IV$44,[39]BOP!$A$59:$IV$59,[39]BOP!#REF!,[39]BOP!#REF!,[39]BOP!$A$81:$IV$88</definedName>
    <definedName name="Z_00C67BFD_FEDD_11D1_98B3_00C04FC96ABD_.wvu.Rows" hidden="1">[39]BOP!$A$36:$IV$36,[39]BOP!$A$44:$IV$44,[39]BOP!$A$59:$IV$59,[39]BOP!#REF!,[39]BOP!#REF!,[39]BOP!$A$81:$IV$88</definedName>
    <definedName name="Z_00C67BFE_FEDD_11D1_98B3_00C04FC96ABD_.wvu.Rows" localSheetId="3" hidden="1">[39]BOP!$A$36:$IV$36,[39]BOP!$A$44:$IV$44,[39]BOP!$A$59:$IV$59,[39]BOP!#REF!,[39]BOP!#REF!,[39]BOP!$A$79:$IV$79,[39]BOP!$A$81:$IV$88,[39]BOP!#REF!</definedName>
    <definedName name="Z_00C67BFE_FEDD_11D1_98B3_00C04FC96ABD_.wvu.Rows" localSheetId="4" hidden="1">[39]BOP!$A$36:$IV$36,[39]BOP!$A$44:$IV$44,[39]BOP!$A$59:$IV$59,[39]BOP!#REF!,[39]BOP!#REF!,[39]BOP!$A$79:$IV$79,[39]BOP!$A$81:$IV$88,[39]BOP!#REF!</definedName>
    <definedName name="Z_00C67BFE_FEDD_11D1_98B3_00C04FC96ABD_.wvu.Rows" hidden="1">[39]BOP!$A$36:$IV$36,[39]BOP!$A$44:$IV$44,[39]BOP!$A$59:$IV$59,[39]BOP!#REF!,[39]BOP!#REF!,[39]BOP!$A$79:$IV$79,[39]BOP!$A$81:$IV$88,[39]BOP!#REF!</definedName>
    <definedName name="Z_00C67BFF_FEDD_11D1_98B3_00C04FC96ABD_.wvu.Rows" localSheetId="3" hidden="1">[39]BOP!$A$36:$IV$36,[39]BOP!$A$44:$IV$44,[39]BOP!$A$59:$IV$59,[39]BOP!#REF!,[39]BOP!#REF!,[39]BOP!$A$79:$IV$79,[39]BOP!$A$81:$IV$88</definedName>
    <definedName name="Z_00C67BFF_FEDD_11D1_98B3_00C04FC96ABD_.wvu.Rows" localSheetId="4" hidden="1">[39]BOP!$A$36:$IV$36,[39]BOP!$A$44:$IV$44,[39]BOP!$A$59:$IV$59,[39]BOP!#REF!,[39]BOP!#REF!,[39]BOP!$A$79:$IV$79,[39]BOP!$A$81:$IV$88</definedName>
    <definedName name="Z_00C67BFF_FEDD_11D1_98B3_00C04FC96ABD_.wvu.Rows" hidden="1">[39]BOP!$A$36:$IV$36,[39]BOP!$A$44:$IV$44,[39]BOP!$A$59:$IV$59,[39]BOP!#REF!,[39]BOP!#REF!,[39]BOP!$A$79:$IV$79,[39]BOP!$A$81:$IV$88</definedName>
    <definedName name="Z_00C67C00_FEDD_11D1_98B3_00C04FC96ABD_.wvu.Rows" localSheetId="3" hidden="1">[39]BOP!$A$36:$IV$36,[39]BOP!$A$44:$IV$44,[39]BOP!$A$59:$IV$59,[39]BOP!#REF!,[39]BOP!#REF!,[39]BOP!$A$79:$IV$79,[39]BOP!#REF!</definedName>
    <definedName name="Z_00C67C00_FEDD_11D1_98B3_00C04FC96ABD_.wvu.Rows" localSheetId="4" hidden="1">[39]BOP!$A$36:$IV$36,[39]BOP!$A$44:$IV$44,[39]BOP!$A$59:$IV$59,[39]BOP!#REF!,[39]BOP!#REF!,[39]BOP!$A$79:$IV$79,[39]BOP!#REF!</definedName>
    <definedName name="Z_00C67C00_FEDD_11D1_98B3_00C04FC96ABD_.wvu.Rows" hidden="1">[39]BOP!$A$36:$IV$36,[39]BOP!$A$44:$IV$44,[39]BOP!$A$59:$IV$59,[39]BOP!#REF!,[39]BOP!#REF!,[39]BOP!$A$79:$IV$79,[39]BOP!#REF!</definedName>
    <definedName name="Z_00C67C01_FEDD_11D1_98B3_00C04FC96ABD_.wvu.Rows" localSheetId="3" hidden="1">[39]BOP!$A$36:$IV$36,[39]BOP!$A$44:$IV$44,[39]BOP!$A$59:$IV$59,[39]BOP!#REF!,[39]BOP!#REF!,[39]BOP!$A$79:$IV$79,[39]BOP!$A$81:$IV$88,[39]BOP!#REF!</definedName>
    <definedName name="Z_00C67C01_FEDD_11D1_98B3_00C04FC96ABD_.wvu.Rows" localSheetId="4" hidden="1">[39]BOP!$A$36:$IV$36,[39]BOP!$A$44:$IV$44,[39]BOP!$A$59:$IV$59,[39]BOP!#REF!,[39]BOP!#REF!,[39]BOP!$A$79:$IV$79,[39]BOP!$A$81:$IV$88,[39]BOP!#REF!</definedName>
    <definedName name="Z_00C67C01_FEDD_11D1_98B3_00C04FC96ABD_.wvu.Rows" hidden="1">[39]BOP!$A$36:$IV$36,[39]BOP!$A$44:$IV$44,[39]BOP!$A$59:$IV$59,[39]BOP!#REF!,[39]BOP!#REF!,[39]BOP!$A$79:$IV$79,[39]BOP!$A$81:$IV$88,[39]BOP!#REF!</definedName>
    <definedName name="Z_00C67C02_FEDD_11D1_98B3_00C04FC96ABD_.wvu.Rows" localSheetId="3" hidden="1">[39]BOP!$A$36:$IV$36,[39]BOP!$A$44:$IV$44,[39]BOP!$A$59:$IV$59,[39]BOP!#REF!,[39]BOP!#REF!,[39]BOP!$A$79:$IV$79,[39]BOP!$A$81:$IV$88,[39]BOP!#REF!</definedName>
    <definedName name="Z_00C67C02_FEDD_11D1_98B3_00C04FC96ABD_.wvu.Rows" localSheetId="4" hidden="1">[39]BOP!$A$36:$IV$36,[39]BOP!$A$44:$IV$44,[39]BOP!$A$59:$IV$59,[39]BOP!#REF!,[39]BOP!#REF!,[39]BOP!$A$79:$IV$79,[39]BOP!$A$81:$IV$88,[39]BOP!#REF!</definedName>
    <definedName name="Z_00C67C02_FEDD_11D1_98B3_00C04FC96ABD_.wvu.Rows" hidden="1">[39]BOP!$A$36:$IV$36,[39]BOP!$A$44:$IV$44,[39]BOP!$A$59:$IV$59,[39]BOP!#REF!,[39]BOP!#REF!,[39]BOP!$A$79:$IV$79,[39]BOP!$A$81:$IV$88,[39]BOP!#REF!</definedName>
    <definedName name="Z_00C67C03_FEDD_11D1_98B3_00C04FC96ABD_.wvu.Rows" localSheetId="3" hidden="1">[39]BOP!$A$36:$IV$36,[39]BOP!$A$44:$IV$44,[39]BOP!$A$59:$IV$59,[39]BOP!#REF!,[39]BOP!#REF!,[39]BOP!$A$79:$IV$79,[39]BOP!$A$81:$IV$88,[39]BOP!#REF!</definedName>
    <definedName name="Z_00C67C03_FEDD_11D1_98B3_00C04FC96ABD_.wvu.Rows" localSheetId="4" hidden="1">[39]BOP!$A$36:$IV$36,[39]BOP!$A$44:$IV$44,[39]BOP!$A$59:$IV$59,[39]BOP!#REF!,[39]BOP!#REF!,[39]BOP!$A$79:$IV$79,[39]BOP!$A$81:$IV$88,[39]BOP!#REF!</definedName>
    <definedName name="Z_00C67C03_FEDD_11D1_98B3_00C04FC96ABD_.wvu.Rows" hidden="1">[39]BOP!$A$36:$IV$36,[39]BOP!$A$44:$IV$44,[39]BOP!$A$59:$IV$59,[39]BOP!#REF!,[39]BOP!#REF!,[39]BOP!$A$79:$IV$79,[39]BOP!$A$81:$IV$88,[39]BOP!#REF!</definedName>
    <definedName name="Z_00C67C05_FEDD_11D1_98B3_00C04FC96ABD_.wvu.Rows" localSheetId="3" hidden="1">[39]BOP!$A$36:$IV$36,[39]BOP!$A$44:$IV$44,[39]BOP!$A$59:$IV$59,[39]BOP!#REF!,[39]BOP!#REF!,[39]BOP!$A$79:$IV$79,[39]BOP!$A$81:$IV$88,[39]BOP!#REF!,[39]BOP!#REF!</definedName>
    <definedName name="Z_00C67C05_FEDD_11D1_98B3_00C04FC96ABD_.wvu.Rows" localSheetId="4" hidden="1">[39]BOP!$A$36:$IV$36,[39]BOP!$A$44:$IV$44,[39]BOP!$A$59:$IV$59,[39]BOP!#REF!,[39]BOP!#REF!,[39]BOP!$A$79:$IV$79,[39]BOP!$A$81:$IV$88,[39]BOP!#REF!,[39]BOP!#REF!</definedName>
    <definedName name="Z_00C67C05_FEDD_11D1_98B3_00C04FC96ABD_.wvu.Rows" hidden="1">[39]BOP!$A$36:$IV$36,[39]BOP!$A$44:$IV$44,[39]BOP!$A$59:$IV$59,[39]BOP!#REF!,[39]BOP!#REF!,[39]BOP!$A$79:$IV$79,[39]BOP!$A$81:$IV$88,[39]BOP!#REF!,[39]BOP!#REF!</definedName>
    <definedName name="Z_00C67C06_FEDD_11D1_98B3_00C04FC96ABD_.wvu.Rows" localSheetId="3" hidden="1">[39]BOP!$A$36:$IV$36,[39]BOP!$A$44:$IV$44,[39]BOP!$A$59:$IV$59,[39]BOP!#REF!,[39]BOP!#REF!,[39]BOP!$A$79:$IV$79,[39]BOP!$A$81:$IV$88,[39]BOP!#REF!,[39]BOP!#REF!</definedName>
    <definedName name="Z_00C67C06_FEDD_11D1_98B3_00C04FC96ABD_.wvu.Rows" localSheetId="4" hidden="1">[39]BOP!$A$36:$IV$36,[39]BOP!$A$44:$IV$44,[39]BOP!$A$59:$IV$59,[39]BOP!#REF!,[39]BOP!#REF!,[39]BOP!$A$79:$IV$79,[39]BOP!$A$81:$IV$88,[39]BOP!#REF!,[39]BOP!#REF!</definedName>
    <definedName name="Z_00C67C06_FEDD_11D1_98B3_00C04FC96ABD_.wvu.Rows" hidden="1">[39]BOP!$A$36:$IV$36,[39]BOP!$A$44:$IV$44,[39]BOP!$A$59:$IV$59,[39]BOP!#REF!,[39]BOP!#REF!,[39]BOP!$A$79:$IV$79,[39]BOP!$A$81:$IV$88,[39]BOP!#REF!,[39]BOP!#REF!</definedName>
    <definedName name="Z_00C67C07_FEDD_11D1_98B3_00C04FC96ABD_.wvu.Rows" localSheetId="3" hidden="1">[39]BOP!$A$36:$IV$36,[39]BOP!$A$44:$IV$44,[39]BOP!$A$59:$IV$59,[39]BOP!#REF!,[39]BOP!#REF!,[39]BOP!$A$79:$IV$79</definedName>
    <definedName name="Z_00C67C07_FEDD_11D1_98B3_00C04FC96ABD_.wvu.Rows" localSheetId="4" hidden="1">[39]BOP!$A$36:$IV$36,[39]BOP!$A$44:$IV$44,[39]BOP!$A$59:$IV$59,[39]BOP!#REF!,[39]BOP!#REF!,[39]BOP!$A$79:$IV$79</definedName>
    <definedName name="Z_00C67C07_FEDD_11D1_98B3_00C04FC96ABD_.wvu.Rows" hidden="1">[39]BOP!$A$36:$IV$36,[39]BOP!$A$44:$IV$44,[39]BOP!$A$59:$IV$59,[39]BOP!#REF!,[39]BOP!#REF!,[39]BOP!$A$79:$IV$79</definedName>
    <definedName name="Z_041FA3A7_30CF_11D1_A8EA_00A02466B35E_.wvu.Cols" hidden="1">[41]Rev!$B$1:$B$65536,[41]Rev!$C$1:$D$65536,[41]Rev!$AB$1:$AB$65536,[41]Rev!$L$1:$Q$65536</definedName>
    <definedName name="Z_041FA3A7_30CF_11D1_A8EA_00A02466B35E_.wvu.Rows" hidden="1">[41]Rev!$A$23:$IV$26,[41]Rev!$A$37:$IV$38</definedName>
    <definedName name="Z_112039D0_FF0B_11D1_98B3_00C04FC96ABD_.wvu.Rows" localSheetId="3" hidden="1">[39]BOP!$A$36:$IV$36,[39]BOP!$A$44:$IV$44,[39]BOP!$A$59:$IV$59,[39]BOP!#REF!,[39]BOP!#REF!,[39]BOP!$A$81:$IV$88</definedName>
    <definedName name="Z_112039D0_FF0B_11D1_98B3_00C04FC96ABD_.wvu.Rows" localSheetId="4" hidden="1">[39]BOP!$A$36:$IV$36,[39]BOP!$A$44:$IV$44,[39]BOP!$A$59:$IV$59,[39]BOP!#REF!,[39]BOP!#REF!,[39]BOP!$A$81:$IV$88</definedName>
    <definedName name="Z_112039D0_FF0B_11D1_98B3_00C04FC96ABD_.wvu.Rows" hidden="1">[39]BOP!$A$36:$IV$36,[39]BOP!$A$44:$IV$44,[39]BOP!$A$59:$IV$59,[39]BOP!#REF!,[39]BOP!#REF!,[39]BOP!$A$81:$IV$88</definedName>
    <definedName name="Z_112039D1_FF0B_11D1_98B3_00C04FC96ABD_.wvu.Rows" localSheetId="3" hidden="1">[39]BOP!$A$36:$IV$36,[39]BOP!$A$44:$IV$44,[39]BOP!$A$59:$IV$59,[39]BOP!#REF!,[39]BOP!#REF!,[39]BOP!$A$81:$IV$88</definedName>
    <definedName name="Z_112039D1_FF0B_11D1_98B3_00C04FC96ABD_.wvu.Rows" localSheetId="4" hidden="1">[39]BOP!$A$36:$IV$36,[39]BOP!$A$44:$IV$44,[39]BOP!$A$59:$IV$59,[39]BOP!#REF!,[39]BOP!#REF!,[39]BOP!$A$81:$IV$88</definedName>
    <definedName name="Z_112039D1_FF0B_11D1_98B3_00C04FC96ABD_.wvu.Rows" hidden="1">[39]BOP!$A$36:$IV$36,[39]BOP!$A$44:$IV$44,[39]BOP!$A$59:$IV$59,[39]BOP!#REF!,[39]BOP!#REF!,[39]BOP!$A$81:$IV$88</definedName>
    <definedName name="Z_112039D2_FF0B_11D1_98B3_00C04FC96ABD_.wvu.Rows" localSheetId="3" hidden="1">[39]BOP!$A$36:$IV$36,[39]BOP!$A$44:$IV$44,[39]BOP!$A$59:$IV$59,[39]BOP!#REF!,[39]BOP!#REF!,[39]BOP!$A$81:$IV$88</definedName>
    <definedName name="Z_112039D2_FF0B_11D1_98B3_00C04FC96ABD_.wvu.Rows" localSheetId="4" hidden="1">[39]BOP!$A$36:$IV$36,[39]BOP!$A$44:$IV$44,[39]BOP!$A$59:$IV$59,[39]BOP!#REF!,[39]BOP!#REF!,[39]BOP!$A$81:$IV$88</definedName>
    <definedName name="Z_112039D2_FF0B_11D1_98B3_00C04FC96ABD_.wvu.Rows" hidden="1">[39]BOP!$A$36:$IV$36,[39]BOP!$A$44:$IV$44,[39]BOP!$A$59:$IV$59,[39]BOP!#REF!,[39]BOP!#REF!,[39]BOP!$A$81:$IV$88</definedName>
    <definedName name="Z_112039D3_FF0B_11D1_98B3_00C04FC96ABD_.wvu.Rows" localSheetId="3" hidden="1">[39]BOP!$A$36:$IV$36,[39]BOP!$A$44:$IV$44,[39]BOP!$A$59:$IV$59,[39]BOP!#REF!,[39]BOP!#REF!,[39]BOP!$A$81:$IV$88</definedName>
    <definedName name="Z_112039D3_FF0B_11D1_98B3_00C04FC96ABD_.wvu.Rows" localSheetId="4" hidden="1">[39]BOP!$A$36:$IV$36,[39]BOP!$A$44:$IV$44,[39]BOP!$A$59:$IV$59,[39]BOP!#REF!,[39]BOP!#REF!,[39]BOP!$A$81:$IV$88</definedName>
    <definedName name="Z_112039D3_FF0B_11D1_98B3_00C04FC96ABD_.wvu.Rows" hidden="1">[39]BOP!$A$36:$IV$36,[39]BOP!$A$44:$IV$44,[39]BOP!$A$59:$IV$59,[39]BOP!#REF!,[39]BOP!#REF!,[39]BOP!$A$81:$IV$88</definedName>
    <definedName name="Z_112039D4_FF0B_11D1_98B3_00C04FC96ABD_.wvu.Rows" localSheetId="3" hidden="1">[39]BOP!$A$36:$IV$36,[39]BOP!$A$44:$IV$44,[39]BOP!$A$59:$IV$59,[39]BOP!#REF!,[39]BOP!#REF!,[39]BOP!$A$79:$IV$79,[39]BOP!$A$81:$IV$88,[39]BOP!#REF!</definedName>
    <definedName name="Z_112039D4_FF0B_11D1_98B3_00C04FC96ABD_.wvu.Rows" localSheetId="4" hidden="1">[39]BOP!$A$36:$IV$36,[39]BOP!$A$44:$IV$44,[39]BOP!$A$59:$IV$59,[39]BOP!#REF!,[39]BOP!#REF!,[39]BOP!$A$79:$IV$79,[39]BOP!$A$81:$IV$88,[39]BOP!#REF!</definedName>
    <definedName name="Z_112039D4_FF0B_11D1_98B3_00C04FC96ABD_.wvu.Rows" hidden="1">[39]BOP!$A$36:$IV$36,[39]BOP!$A$44:$IV$44,[39]BOP!$A$59:$IV$59,[39]BOP!#REF!,[39]BOP!#REF!,[39]BOP!$A$79:$IV$79,[39]BOP!$A$81:$IV$88,[39]BOP!#REF!</definedName>
    <definedName name="Z_112039D5_FF0B_11D1_98B3_00C04FC96ABD_.wvu.Rows" localSheetId="3" hidden="1">[39]BOP!$A$36:$IV$36,[39]BOP!$A$44:$IV$44,[39]BOP!$A$59:$IV$59,[39]BOP!#REF!,[39]BOP!#REF!,[39]BOP!$A$79:$IV$79,[39]BOP!$A$81:$IV$88</definedName>
    <definedName name="Z_112039D5_FF0B_11D1_98B3_00C04FC96ABD_.wvu.Rows" localSheetId="4" hidden="1">[39]BOP!$A$36:$IV$36,[39]BOP!$A$44:$IV$44,[39]BOP!$A$59:$IV$59,[39]BOP!#REF!,[39]BOP!#REF!,[39]BOP!$A$79:$IV$79,[39]BOP!$A$81:$IV$88</definedName>
    <definedName name="Z_112039D5_FF0B_11D1_98B3_00C04FC96ABD_.wvu.Rows" hidden="1">[39]BOP!$A$36:$IV$36,[39]BOP!$A$44:$IV$44,[39]BOP!$A$59:$IV$59,[39]BOP!#REF!,[39]BOP!#REF!,[39]BOP!$A$79:$IV$79,[39]BOP!$A$81:$IV$88</definedName>
    <definedName name="Z_112039D6_FF0B_11D1_98B3_00C04FC96ABD_.wvu.Rows" localSheetId="3" hidden="1">[39]BOP!$A$36:$IV$36,[39]BOP!$A$44:$IV$44,[39]BOP!$A$59:$IV$59,[39]BOP!#REF!,[39]BOP!#REF!,[39]BOP!$A$79:$IV$79,[39]BOP!#REF!</definedName>
    <definedName name="Z_112039D6_FF0B_11D1_98B3_00C04FC96ABD_.wvu.Rows" localSheetId="4" hidden="1">[39]BOP!$A$36:$IV$36,[39]BOP!$A$44:$IV$44,[39]BOP!$A$59:$IV$59,[39]BOP!#REF!,[39]BOP!#REF!,[39]BOP!$A$79:$IV$79,[39]BOP!#REF!</definedName>
    <definedName name="Z_112039D6_FF0B_11D1_98B3_00C04FC96ABD_.wvu.Rows" hidden="1">[39]BOP!$A$36:$IV$36,[39]BOP!$A$44:$IV$44,[39]BOP!$A$59:$IV$59,[39]BOP!#REF!,[39]BOP!#REF!,[39]BOP!$A$79:$IV$79,[39]BOP!#REF!</definedName>
    <definedName name="Z_112039D7_FF0B_11D1_98B3_00C04FC96ABD_.wvu.Rows" localSheetId="3" hidden="1">[39]BOP!$A$36:$IV$36,[39]BOP!$A$44:$IV$44,[39]BOP!$A$59:$IV$59,[39]BOP!#REF!,[39]BOP!#REF!,[39]BOP!$A$79:$IV$79,[39]BOP!$A$81:$IV$88,[39]BOP!#REF!</definedName>
    <definedName name="Z_112039D7_FF0B_11D1_98B3_00C04FC96ABD_.wvu.Rows" localSheetId="4" hidden="1">[39]BOP!$A$36:$IV$36,[39]BOP!$A$44:$IV$44,[39]BOP!$A$59:$IV$59,[39]BOP!#REF!,[39]BOP!#REF!,[39]BOP!$A$79:$IV$79,[39]BOP!$A$81:$IV$88,[39]BOP!#REF!</definedName>
    <definedName name="Z_112039D7_FF0B_11D1_98B3_00C04FC96ABD_.wvu.Rows" hidden="1">[39]BOP!$A$36:$IV$36,[39]BOP!$A$44:$IV$44,[39]BOP!$A$59:$IV$59,[39]BOP!#REF!,[39]BOP!#REF!,[39]BOP!$A$79:$IV$79,[39]BOP!$A$81:$IV$88,[39]BOP!#REF!</definedName>
    <definedName name="Z_112039D8_FF0B_11D1_98B3_00C04FC96ABD_.wvu.Rows" localSheetId="3" hidden="1">[39]BOP!$A$36:$IV$36,[39]BOP!$A$44:$IV$44,[39]BOP!$A$59:$IV$59,[39]BOP!#REF!,[39]BOP!#REF!,[39]BOP!$A$79:$IV$79,[39]BOP!$A$81:$IV$88,[39]BOP!#REF!</definedName>
    <definedName name="Z_112039D8_FF0B_11D1_98B3_00C04FC96ABD_.wvu.Rows" localSheetId="4" hidden="1">[39]BOP!$A$36:$IV$36,[39]BOP!$A$44:$IV$44,[39]BOP!$A$59:$IV$59,[39]BOP!#REF!,[39]BOP!#REF!,[39]BOP!$A$79:$IV$79,[39]BOP!$A$81:$IV$88,[39]BOP!#REF!</definedName>
    <definedName name="Z_112039D8_FF0B_11D1_98B3_00C04FC96ABD_.wvu.Rows" hidden="1">[39]BOP!$A$36:$IV$36,[39]BOP!$A$44:$IV$44,[39]BOP!$A$59:$IV$59,[39]BOP!#REF!,[39]BOP!#REF!,[39]BOP!$A$79:$IV$79,[39]BOP!$A$81:$IV$88,[39]BOP!#REF!</definedName>
    <definedName name="Z_112039D9_FF0B_11D1_98B3_00C04FC96ABD_.wvu.Rows" localSheetId="3" hidden="1">[39]BOP!$A$36:$IV$36,[39]BOP!$A$44:$IV$44,[39]BOP!$A$59:$IV$59,[39]BOP!#REF!,[39]BOP!#REF!,[39]BOP!$A$79:$IV$79,[39]BOP!$A$81:$IV$88,[39]BOP!#REF!</definedName>
    <definedName name="Z_112039D9_FF0B_11D1_98B3_00C04FC96ABD_.wvu.Rows" localSheetId="4" hidden="1">[39]BOP!$A$36:$IV$36,[39]BOP!$A$44:$IV$44,[39]BOP!$A$59:$IV$59,[39]BOP!#REF!,[39]BOP!#REF!,[39]BOP!$A$79:$IV$79,[39]BOP!$A$81:$IV$88,[39]BOP!#REF!</definedName>
    <definedName name="Z_112039D9_FF0B_11D1_98B3_00C04FC96ABD_.wvu.Rows" hidden="1">[39]BOP!$A$36:$IV$36,[39]BOP!$A$44:$IV$44,[39]BOP!$A$59:$IV$59,[39]BOP!#REF!,[39]BOP!#REF!,[39]BOP!$A$79:$IV$79,[39]BOP!$A$81:$IV$88,[39]BOP!#REF!</definedName>
    <definedName name="Z_112039DB_FF0B_11D1_98B3_00C04FC96ABD_.wvu.Rows" localSheetId="3" hidden="1">[39]BOP!$A$36:$IV$36,[39]BOP!$A$44:$IV$44,[39]BOP!$A$59:$IV$59,[39]BOP!#REF!,[39]BOP!#REF!,[39]BOP!$A$79:$IV$79,[39]BOP!$A$81:$IV$88,[39]BOP!#REF!,[39]BOP!#REF!</definedName>
    <definedName name="Z_112039DB_FF0B_11D1_98B3_00C04FC96ABD_.wvu.Rows" localSheetId="4" hidden="1">[39]BOP!$A$36:$IV$36,[39]BOP!$A$44:$IV$44,[39]BOP!$A$59:$IV$59,[39]BOP!#REF!,[39]BOP!#REF!,[39]BOP!$A$79:$IV$79,[39]BOP!$A$81:$IV$88,[39]BOP!#REF!,[39]BOP!#REF!</definedName>
    <definedName name="Z_112039DB_FF0B_11D1_98B3_00C04FC96ABD_.wvu.Rows" hidden="1">[39]BOP!$A$36:$IV$36,[39]BOP!$A$44:$IV$44,[39]BOP!$A$59:$IV$59,[39]BOP!#REF!,[39]BOP!#REF!,[39]BOP!$A$79:$IV$79,[39]BOP!$A$81:$IV$88,[39]BOP!#REF!,[39]BOP!#REF!</definedName>
    <definedName name="Z_112039DC_FF0B_11D1_98B3_00C04FC96ABD_.wvu.Rows" localSheetId="3" hidden="1">[39]BOP!$A$36:$IV$36,[39]BOP!$A$44:$IV$44,[39]BOP!$A$59:$IV$59,[39]BOP!#REF!,[39]BOP!#REF!,[39]BOP!$A$79:$IV$79,[39]BOP!$A$81:$IV$88,[39]BOP!#REF!,[39]BOP!#REF!</definedName>
    <definedName name="Z_112039DC_FF0B_11D1_98B3_00C04FC96ABD_.wvu.Rows" localSheetId="4" hidden="1">[39]BOP!$A$36:$IV$36,[39]BOP!$A$44:$IV$44,[39]BOP!$A$59:$IV$59,[39]BOP!#REF!,[39]BOP!#REF!,[39]BOP!$A$79:$IV$79,[39]BOP!$A$81:$IV$88,[39]BOP!#REF!,[39]BOP!#REF!</definedName>
    <definedName name="Z_112039DC_FF0B_11D1_98B3_00C04FC96ABD_.wvu.Rows" hidden="1">[39]BOP!$A$36:$IV$36,[39]BOP!$A$44:$IV$44,[39]BOP!$A$59:$IV$59,[39]BOP!#REF!,[39]BOP!#REF!,[39]BOP!$A$79:$IV$79,[39]BOP!$A$81:$IV$88,[39]BOP!#REF!,[39]BOP!#REF!</definedName>
    <definedName name="Z_112039DD_FF0B_11D1_98B3_00C04FC96ABD_.wvu.Rows" localSheetId="3" hidden="1">[39]BOP!$A$36:$IV$36,[39]BOP!$A$44:$IV$44,[39]BOP!$A$59:$IV$59,[39]BOP!#REF!,[39]BOP!#REF!,[39]BOP!$A$79:$IV$79</definedName>
    <definedName name="Z_112039DD_FF0B_11D1_98B3_00C04FC96ABD_.wvu.Rows" localSheetId="4" hidden="1">[39]BOP!$A$36:$IV$36,[39]BOP!$A$44:$IV$44,[39]BOP!$A$59:$IV$59,[39]BOP!#REF!,[39]BOP!#REF!,[39]BOP!$A$79:$IV$79</definedName>
    <definedName name="Z_112039DD_FF0B_11D1_98B3_00C04FC96ABD_.wvu.Rows" hidden="1">[39]BOP!$A$36:$IV$36,[39]BOP!$A$44:$IV$44,[39]BOP!$A$59:$IV$59,[39]BOP!#REF!,[39]BOP!#REF!,[39]BOP!$A$79:$IV$79</definedName>
    <definedName name="Z_112B8339_2081_11D2_BFD2_00A02466506E_.wvu.PrintTitles" localSheetId="3" hidden="1">[61]SUMMARY!$B$1:$D$65536,[61]SUMMARY!$A$3:$IV$5</definedName>
    <definedName name="Z_112B8339_2081_11D2_BFD2_00A02466506E_.wvu.PrintTitles" hidden="1">[61]SUMMARY!$B$1:$D$65536,[61]SUMMARY!$A$3:$IV$5</definedName>
    <definedName name="Z_112B833B_2081_11D2_BFD2_00A02466506E_.wvu.PrintTitles" localSheetId="3" hidden="1">[61]SUMMARY!$B$1:$D$65536,[61]SUMMARY!$A$3:$IV$5</definedName>
    <definedName name="Z_112B833B_2081_11D2_BFD2_00A02466506E_.wvu.PrintTitles" hidden="1">[61]SUMMARY!$B$1:$D$65536,[61]SUMMARY!$A$3:$IV$5</definedName>
    <definedName name="Z_1A87067C_7102_4E77_BC8D_D9D9112AA17F_.wvu.Cols" localSheetId="4" hidden="1">#REF!</definedName>
    <definedName name="Z_1A87067C_7102_4E77_BC8D_D9D9112AA17F_.wvu.Cols" hidden="1">#REF!</definedName>
    <definedName name="Z_1A87067C_7102_4E77_BC8D_D9D9112AA17F_.wvu.PrintArea" localSheetId="4" hidden="1">#REF!</definedName>
    <definedName name="Z_1A87067C_7102_4E77_BC8D_D9D9112AA17F_.wvu.PrintArea" hidden="1">#REF!</definedName>
    <definedName name="Z_1A87067C_7102_4E77_BC8D_D9D9112AA17F_.wvu.PrintTitles" localSheetId="4" hidden="1">#REF!</definedName>
    <definedName name="Z_1A87067C_7102_4E77_BC8D_D9D9112AA17F_.wvu.PrintTitles" hidden="1">#REF!</definedName>
    <definedName name="Z_1A87067C_7102_4E77_BC8D_D9D9112AA17F_.wvu.Rows" localSheetId="4" hidden="1">#REF!</definedName>
    <definedName name="Z_1A87067C_7102_4E77_BC8D_D9D9112AA17F_.wvu.Rows" hidden="1">#REF!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1F4C2007_FFA7_11D1_98B6_00C04FC96ABD_.wvu.Rows" localSheetId="3" hidden="1">[39]BOP!$A$36:$IV$36,[39]BOP!$A$44:$IV$44,[39]BOP!$A$59:$IV$59,[39]BOP!#REF!,[39]BOP!#REF!,[39]BOP!$A$81:$IV$88</definedName>
    <definedName name="Z_1F4C2007_FFA7_11D1_98B6_00C04FC96ABD_.wvu.Rows" localSheetId="4" hidden="1">[39]BOP!$A$36:$IV$36,[39]BOP!$A$44:$IV$44,[39]BOP!$A$59:$IV$59,[39]BOP!#REF!,[39]BOP!#REF!,[39]BOP!$A$81:$IV$88</definedName>
    <definedName name="Z_1F4C2007_FFA7_11D1_98B6_00C04FC96ABD_.wvu.Rows" hidden="1">[39]BOP!$A$36:$IV$36,[39]BOP!$A$44:$IV$44,[39]BOP!$A$59:$IV$59,[39]BOP!#REF!,[39]BOP!#REF!,[39]BOP!$A$81:$IV$88</definedName>
    <definedName name="Z_1F4C2008_FFA7_11D1_98B6_00C04FC96ABD_.wvu.Rows" localSheetId="3" hidden="1">[39]BOP!$A$36:$IV$36,[39]BOP!$A$44:$IV$44,[39]BOP!$A$59:$IV$59,[39]BOP!#REF!,[39]BOP!#REF!,[39]BOP!$A$81:$IV$88</definedName>
    <definedName name="Z_1F4C2008_FFA7_11D1_98B6_00C04FC96ABD_.wvu.Rows" localSheetId="4" hidden="1">[39]BOP!$A$36:$IV$36,[39]BOP!$A$44:$IV$44,[39]BOP!$A$59:$IV$59,[39]BOP!#REF!,[39]BOP!#REF!,[39]BOP!$A$81:$IV$88</definedName>
    <definedName name="Z_1F4C2008_FFA7_11D1_98B6_00C04FC96ABD_.wvu.Rows" hidden="1">[39]BOP!$A$36:$IV$36,[39]BOP!$A$44:$IV$44,[39]BOP!$A$59:$IV$59,[39]BOP!#REF!,[39]BOP!#REF!,[39]BOP!$A$81:$IV$88</definedName>
    <definedName name="Z_1F4C2009_FFA7_11D1_98B6_00C04FC96ABD_.wvu.Rows" localSheetId="3" hidden="1">[39]BOP!$A$36:$IV$36,[39]BOP!$A$44:$IV$44,[39]BOP!$A$59:$IV$59,[39]BOP!#REF!,[39]BOP!#REF!,[39]BOP!$A$81:$IV$88</definedName>
    <definedName name="Z_1F4C2009_FFA7_11D1_98B6_00C04FC96ABD_.wvu.Rows" localSheetId="4" hidden="1">[39]BOP!$A$36:$IV$36,[39]BOP!$A$44:$IV$44,[39]BOP!$A$59:$IV$59,[39]BOP!#REF!,[39]BOP!#REF!,[39]BOP!$A$81:$IV$88</definedName>
    <definedName name="Z_1F4C2009_FFA7_11D1_98B6_00C04FC96ABD_.wvu.Rows" hidden="1">[39]BOP!$A$36:$IV$36,[39]BOP!$A$44:$IV$44,[39]BOP!$A$59:$IV$59,[39]BOP!#REF!,[39]BOP!#REF!,[39]BOP!$A$81:$IV$88</definedName>
    <definedName name="Z_1F4C200A_FFA7_11D1_98B6_00C04FC96ABD_.wvu.Rows" localSheetId="3" hidden="1">[39]BOP!$A$36:$IV$36,[39]BOP!$A$44:$IV$44,[39]BOP!$A$59:$IV$59,[39]BOP!#REF!,[39]BOP!#REF!,[39]BOP!$A$81:$IV$88</definedName>
    <definedName name="Z_1F4C200A_FFA7_11D1_98B6_00C04FC96ABD_.wvu.Rows" localSheetId="4" hidden="1">[39]BOP!$A$36:$IV$36,[39]BOP!$A$44:$IV$44,[39]BOP!$A$59:$IV$59,[39]BOP!#REF!,[39]BOP!#REF!,[39]BOP!$A$81:$IV$88</definedName>
    <definedName name="Z_1F4C200A_FFA7_11D1_98B6_00C04FC96ABD_.wvu.Rows" hidden="1">[39]BOP!$A$36:$IV$36,[39]BOP!$A$44:$IV$44,[39]BOP!$A$59:$IV$59,[39]BOP!#REF!,[39]BOP!#REF!,[39]BOP!$A$81:$IV$88</definedName>
    <definedName name="Z_1F4C200B_FFA7_11D1_98B6_00C04FC96ABD_.wvu.Rows" localSheetId="3" hidden="1">[39]BOP!$A$36:$IV$36,[39]BOP!$A$44:$IV$44,[39]BOP!$A$59:$IV$59,[39]BOP!#REF!,[39]BOP!#REF!,[39]BOP!$A$79:$IV$79,[39]BOP!$A$81:$IV$88,[39]BOP!#REF!</definedName>
    <definedName name="Z_1F4C200B_FFA7_11D1_98B6_00C04FC96ABD_.wvu.Rows" localSheetId="4" hidden="1">[39]BOP!$A$36:$IV$36,[39]BOP!$A$44:$IV$44,[39]BOP!$A$59:$IV$59,[39]BOP!#REF!,[39]BOP!#REF!,[39]BOP!$A$79:$IV$79,[39]BOP!$A$81:$IV$88,[39]BOP!#REF!</definedName>
    <definedName name="Z_1F4C200B_FFA7_11D1_98B6_00C04FC96ABD_.wvu.Rows" hidden="1">[39]BOP!$A$36:$IV$36,[39]BOP!$A$44:$IV$44,[39]BOP!$A$59:$IV$59,[39]BOP!#REF!,[39]BOP!#REF!,[39]BOP!$A$79:$IV$79,[39]BOP!$A$81:$IV$88,[39]BOP!#REF!</definedName>
    <definedName name="Z_1F4C200C_FFA7_11D1_98B6_00C04FC96ABD_.wvu.Rows" localSheetId="3" hidden="1">[39]BOP!$A$36:$IV$36,[39]BOP!$A$44:$IV$44,[39]BOP!$A$59:$IV$59,[39]BOP!#REF!,[39]BOP!#REF!,[39]BOP!$A$79:$IV$79,[39]BOP!$A$81:$IV$88</definedName>
    <definedName name="Z_1F4C200C_FFA7_11D1_98B6_00C04FC96ABD_.wvu.Rows" localSheetId="4" hidden="1">[39]BOP!$A$36:$IV$36,[39]BOP!$A$44:$IV$44,[39]BOP!$A$59:$IV$59,[39]BOP!#REF!,[39]BOP!#REF!,[39]BOP!$A$79:$IV$79,[39]BOP!$A$81:$IV$88</definedName>
    <definedName name="Z_1F4C200C_FFA7_11D1_98B6_00C04FC96ABD_.wvu.Rows" hidden="1">[39]BOP!$A$36:$IV$36,[39]BOP!$A$44:$IV$44,[39]BOP!$A$59:$IV$59,[39]BOP!#REF!,[39]BOP!#REF!,[39]BOP!$A$79:$IV$79,[39]BOP!$A$81:$IV$88</definedName>
    <definedName name="Z_1F4C200D_FFA7_11D1_98B6_00C04FC96ABD_.wvu.Rows" localSheetId="3" hidden="1">[39]BOP!$A$36:$IV$36,[39]BOP!$A$44:$IV$44,[39]BOP!$A$59:$IV$59,[39]BOP!#REF!,[39]BOP!#REF!,[39]BOP!$A$79:$IV$79,[39]BOP!#REF!</definedName>
    <definedName name="Z_1F4C200D_FFA7_11D1_98B6_00C04FC96ABD_.wvu.Rows" localSheetId="4" hidden="1">[39]BOP!$A$36:$IV$36,[39]BOP!$A$44:$IV$44,[39]BOP!$A$59:$IV$59,[39]BOP!#REF!,[39]BOP!#REF!,[39]BOP!$A$79:$IV$79,[39]BOP!#REF!</definedName>
    <definedName name="Z_1F4C200D_FFA7_11D1_98B6_00C04FC96ABD_.wvu.Rows" hidden="1">[39]BOP!$A$36:$IV$36,[39]BOP!$A$44:$IV$44,[39]BOP!$A$59:$IV$59,[39]BOP!#REF!,[39]BOP!#REF!,[39]BOP!$A$79:$IV$79,[39]BOP!#REF!</definedName>
    <definedName name="Z_1F4C200E_FFA7_11D1_98B6_00C04FC96ABD_.wvu.Rows" localSheetId="3" hidden="1">[39]BOP!$A$36:$IV$36,[39]BOP!$A$44:$IV$44,[39]BOP!$A$59:$IV$59,[39]BOP!#REF!,[39]BOP!#REF!,[39]BOP!$A$79:$IV$79,[39]BOP!$A$81:$IV$88,[39]BOP!#REF!</definedName>
    <definedName name="Z_1F4C200E_FFA7_11D1_98B6_00C04FC96ABD_.wvu.Rows" localSheetId="4" hidden="1">[39]BOP!$A$36:$IV$36,[39]BOP!$A$44:$IV$44,[39]BOP!$A$59:$IV$59,[39]BOP!#REF!,[39]BOP!#REF!,[39]BOP!$A$79:$IV$79,[39]BOP!$A$81:$IV$88,[39]BOP!#REF!</definedName>
    <definedName name="Z_1F4C200E_FFA7_11D1_98B6_00C04FC96ABD_.wvu.Rows" hidden="1">[39]BOP!$A$36:$IV$36,[39]BOP!$A$44:$IV$44,[39]BOP!$A$59:$IV$59,[39]BOP!#REF!,[39]BOP!#REF!,[39]BOP!$A$79:$IV$79,[39]BOP!$A$81:$IV$88,[39]BOP!#REF!</definedName>
    <definedName name="Z_1F4C200F_FFA7_11D1_98B6_00C04FC96ABD_.wvu.Rows" localSheetId="3" hidden="1">[39]BOP!$A$36:$IV$36,[39]BOP!$A$44:$IV$44,[39]BOP!$A$59:$IV$59,[39]BOP!#REF!,[39]BOP!#REF!,[39]BOP!$A$79:$IV$79,[39]BOP!$A$81:$IV$88,[39]BOP!#REF!</definedName>
    <definedName name="Z_1F4C200F_FFA7_11D1_98B6_00C04FC96ABD_.wvu.Rows" localSheetId="4" hidden="1">[39]BOP!$A$36:$IV$36,[39]BOP!$A$44:$IV$44,[39]BOP!$A$59:$IV$59,[39]BOP!#REF!,[39]BOP!#REF!,[39]BOP!$A$79:$IV$79,[39]BOP!$A$81:$IV$88,[39]BOP!#REF!</definedName>
    <definedName name="Z_1F4C200F_FFA7_11D1_98B6_00C04FC96ABD_.wvu.Rows" hidden="1">[39]BOP!$A$36:$IV$36,[39]BOP!$A$44:$IV$44,[39]BOP!$A$59:$IV$59,[39]BOP!#REF!,[39]BOP!#REF!,[39]BOP!$A$79:$IV$79,[39]BOP!$A$81:$IV$88,[39]BOP!#REF!</definedName>
    <definedName name="Z_1F4C2010_FFA7_11D1_98B6_00C04FC96ABD_.wvu.Rows" localSheetId="3" hidden="1">[39]BOP!$A$36:$IV$36,[39]BOP!$A$44:$IV$44,[39]BOP!$A$59:$IV$59,[39]BOP!#REF!,[39]BOP!#REF!,[39]BOP!$A$79:$IV$79,[39]BOP!$A$81:$IV$88,[39]BOP!#REF!</definedName>
    <definedName name="Z_1F4C2010_FFA7_11D1_98B6_00C04FC96ABD_.wvu.Rows" localSheetId="4" hidden="1">[39]BOP!$A$36:$IV$36,[39]BOP!$A$44:$IV$44,[39]BOP!$A$59:$IV$59,[39]BOP!#REF!,[39]BOP!#REF!,[39]BOP!$A$79:$IV$79,[39]BOP!$A$81:$IV$88,[39]BOP!#REF!</definedName>
    <definedName name="Z_1F4C2010_FFA7_11D1_98B6_00C04FC96ABD_.wvu.Rows" hidden="1">[39]BOP!$A$36:$IV$36,[39]BOP!$A$44:$IV$44,[39]BOP!$A$59:$IV$59,[39]BOP!#REF!,[39]BOP!#REF!,[39]BOP!$A$79:$IV$79,[39]BOP!$A$81:$IV$88,[39]BOP!#REF!</definedName>
    <definedName name="Z_1F4C2012_FFA7_11D1_98B6_00C04FC96ABD_.wvu.Rows" localSheetId="3" hidden="1">[39]BOP!$A$36:$IV$36,[39]BOP!$A$44:$IV$44,[39]BOP!$A$59:$IV$59,[39]BOP!#REF!,[39]BOP!#REF!,[39]BOP!$A$79:$IV$79,[39]BOP!$A$81:$IV$88,[39]BOP!#REF!,[39]BOP!#REF!</definedName>
    <definedName name="Z_1F4C2012_FFA7_11D1_98B6_00C04FC96ABD_.wvu.Rows" localSheetId="4" hidden="1">[39]BOP!$A$36:$IV$36,[39]BOP!$A$44:$IV$44,[39]BOP!$A$59:$IV$59,[39]BOP!#REF!,[39]BOP!#REF!,[39]BOP!$A$79:$IV$79,[39]BOP!$A$81:$IV$88,[39]BOP!#REF!,[39]BOP!#REF!</definedName>
    <definedName name="Z_1F4C2012_FFA7_11D1_98B6_00C04FC96ABD_.wvu.Rows" hidden="1">[39]BOP!$A$36:$IV$36,[39]BOP!$A$44:$IV$44,[39]BOP!$A$59:$IV$59,[39]BOP!#REF!,[39]BOP!#REF!,[39]BOP!$A$79:$IV$79,[39]BOP!$A$81:$IV$88,[39]BOP!#REF!,[39]BOP!#REF!</definedName>
    <definedName name="Z_1F4C2013_FFA7_11D1_98B6_00C04FC96ABD_.wvu.Rows" localSheetId="3" hidden="1">[39]BOP!$A$36:$IV$36,[39]BOP!$A$44:$IV$44,[39]BOP!$A$59:$IV$59,[39]BOP!#REF!,[39]BOP!#REF!,[39]BOP!$A$79:$IV$79,[39]BOP!$A$81:$IV$88,[39]BOP!#REF!,[39]BOP!#REF!</definedName>
    <definedName name="Z_1F4C2013_FFA7_11D1_98B6_00C04FC96ABD_.wvu.Rows" localSheetId="4" hidden="1">[39]BOP!$A$36:$IV$36,[39]BOP!$A$44:$IV$44,[39]BOP!$A$59:$IV$59,[39]BOP!#REF!,[39]BOP!#REF!,[39]BOP!$A$79:$IV$79,[39]BOP!$A$81:$IV$88,[39]BOP!#REF!,[39]BOP!#REF!</definedName>
    <definedName name="Z_1F4C2013_FFA7_11D1_98B6_00C04FC96ABD_.wvu.Rows" hidden="1">[39]BOP!$A$36:$IV$36,[39]BOP!$A$44:$IV$44,[39]BOP!$A$59:$IV$59,[39]BOP!#REF!,[39]BOP!#REF!,[39]BOP!$A$79:$IV$79,[39]BOP!$A$81:$IV$88,[39]BOP!#REF!,[39]BOP!#REF!</definedName>
    <definedName name="Z_1F4C2014_FFA7_11D1_98B6_00C04FC96ABD_.wvu.Rows" localSheetId="3" hidden="1">[39]BOP!$A$36:$IV$36,[39]BOP!$A$44:$IV$44,[39]BOP!$A$59:$IV$59,[39]BOP!#REF!,[39]BOP!#REF!,[39]BOP!$A$79:$IV$79</definedName>
    <definedName name="Z_1F4C2014_FFA7_11D1_98B6_00C04FC96ABD_.wvu.Rows" localSheetId="4" hidden="1">[39]BOP!$A$36:$IV$36,[39]BOP!$A$44:$IV$44,[39]BOP!$A$59:$IV$59,[39]BOP!#REF!,[39]BOP!#REF!,[39]BOP!$A$79:$IV$79</definedName>
    <definedName name="Z_1F4C2014_FFA7_11D1_98B6_00C04FC96ABD_.wvu.Rows" hidden="1">[39]BOP!$A$36:$IV$36,[39]BOP!$A$44:$IV$44,[39]BOP!$A$59:$IV$59,[39]BOP!#REF!,[39]BOP!#REF!,[39]BOP!$A$79:$IV$79</definedName>
    <definedName name="Z_248BE2BA_E445_11D3_BFE0_00003960F508_.wvu.Cols" localSheetId="3" hidden="1">[62]Finprog!$D$1:$AJ$65536,[62]Finprog!#REF!</definedName>
    <definedName name="Z_248BE2BA_E445_11D3_BFE0_00003960F508_.wvu.Cols" localSheetId="4" hidden="1">[62]Finprog!$D$1:$AJ$65536,[62]Finprog!#REF!</definedName>
    <definedName name="Z_248BE2BA_E445_11D3_BFE0_00003960F508_.wvu.Cols" hidden="1">[62]Finprog!$D$1:$AJ$65536,[62]Finprog!#REF!</definedName>
    <definedName name="Z_315808AF_2093_11D2_BFD2_00A02466B458_.wvu.PrintArea" localSheetId="4" hidden="1">#REF!</definedName>
    <definedName name="Z_315808AF_2093_11D2_BFD2_00A02466B458_.wvu.PrintArea" hidden="1">#REF!</definedName>
    <definedName name="Z_49B0A4B0_963B_11D1_BFD1_00A02466B680_.wvu.Rows" localSheetId="3" hidden="1">[39]BOP!$A$36:$IV$36,[39]BOP!$A$44:$IV$44,[39]BOP!$A$59:$IV$59,[39]BOP!#REF!,[39]BOP!#REF!,[39]BOP!$A$81:$IV$88</definedName>
    <definedName name="Z_49B0A4B0_963B_11D1_BFD1_00A02466B680_.wvu.Rows" localSheetId="4" hidden="1">[39]BOP!$A$36:$IV$36,[39]BOP!$A$44:$IV$44,[39]BOP!$A$59:$IV$59,[39]BOP!#REF!,[39]BOP!#REF!,[39]BOP!$A$81:$IV$88</definedName>
    <definedName name="Z_49B0A4B0_963B_11D1_BFD1_00A02466B680_.wvu.Rows" hidden="1">[39]BOP!$A$36:$IV$36,[39]BOP!$A$44:$IV$44,[39]BOP!$A$59:$IV$59,[39]BOP!#REF!,[39]BOP!#REF!,[39]BOP!$A$81:$IV$88</definedName>
    <definedName name="Z_49B0A4B1_963B_11D1_BFD1_00A02466B680_.wvu.Rows" localSheetId="3" hidden="1">[39]BOP!$A$36:$IV$36,[39]BOP!$A$44:$IV$44,[39]BOP!$A$59:$IV$59,[39]BOP!#REF!,[39]BOP!#REF!,[39]BOP!$A$81:$IV$88</definedName>
    <definedName name="Z_49B0A4B1_963B_11D1_BFD1_00A02466B680_.wvu.Rows" localSheetId="4" hidden="1">[39]BOP!$A$36:$IV$36,[39]BOP!$A$44:$IV$44,[39]BOP!$A$59:$IV$59,[39]BOP!#REF!,[39]BOP!#REF!,[39]BOP!$A$81:$IV$88</definedName>
    <definedName name="Z_49B0A4B1_963B_11D1_BFD1_00A02466B680_.wvu.Rows" hidden="1">[39]BOP!$A$36:$IV$36,[39]BOP!$A$44:$IV$44,[39]BOP!$A$59:$IV$59,[39]BOP!#REF!,[39]BOP!#REF!,[39]BOP!$A$81:$IV$88</definedName>
    <definedName name="Z_49B0A4B4_963B_11D1_BFD1_00A02466B680_.wvu.Rows" localSheetId="3" hidden="1">[39]BOP!$A$36:$IV$36,[39]BOP!$A$44:$IV$44,[39]BOP!$A$59:$IV$59,[39]BOP!#REF!,[39]BOP!#REF!,[39]BOP!$A$79:$IV$79,[39]BOP!$A$81:$IV$88,[39]BOP!#REF!</definedName>
    <definedName name="Z_49B0A4B4_963B_11D1_BFD1_00A02466B680_.wvu.Rows" localSheetId="4" hidden="1">[39]BOP!$A$36:$IV$36,[39]BOP!$A$44:$IV$44,[39]BOP!$A$59:$IV$59,[39]BOP!#REF!,[39]BOP!#REF!,[39]BOP!$A$79:$IV$79,[39]BOP!$A$81:$IV$88,[39]BOP!#REF!</definedName>
    <definedName name="Z_49B0A4B4_963B_11D1_BFD1_00A02466B680_.wvu.Rows" hidden="1">[39]BOP!$A$36:$IV$36,[39]BOP!$A$44:$IV$44,[39]BOP!$A$59:$IV$59,[39]BOP!#REF!,[39]BOP!#REF!,[39]BOP!$A$79:$IV$79,[39]BOP!$A$81:$IV$88,[39]BOP!#REF!</definedName>
    <definedName name="Z_49B0A4B5_963B_11D1_BFD1_00A02466B680_.wvu.Rows" localSheetId="3" hidden="1">[39]BOP!$A$36:$IV$36,[39]BOP!$A$44:$IV$44,[39]BOP!$A$59:$IV$59,[39]BOP!#REF!,[39]BOP!#REF!,[39]BOP!$A$79:$IV$79,[39]BOP!$A$81:$IV$88</definedName>
    <definedName name="Z_49B0A4B5_963B_11D1_BFD1_00A02466B680_.wvu.Rows" localSheetId="4" hidden="1">[39]BOP!$A$36:$IV$36,[39]BOP!$A$44:$IV$44,[39]BOP!$A$59:$IV$59,[39]BOP!#REF!,[39]BOP!#REF!,[39]BOP!$A$79:$IV$79,[39]BOP!$A$81:$IV$88</definedName>
    <definedName name="Z_49B0A4B5_963B_11D1_BFD1_00A02466B680_.wvu.Rows" hidden="1">[39]BOP!$A$36:$IV$36,[39]BOP!$A$44:$IV$44,[39]BOP!$A$59:$IV$59,[39]BOP!#REF!,[39]BOP!#REF!,[39]BOP!$A$79:$IV$79,[39]BOP!$A$81:$IV$88</definedName>
    <definedName name="Z_49B0A4B6_963B_11D1_BFD1_00A02466B680_.wvu.Rows" localSheetId="3" hidden="1">[39]BOP!$A$36:$IV$36,[39]BOP!$A$44:$IV$44,[39]BOP!$A$59:$IV$59,[39]BOP!#REF!,[39]BOP!#REF!,[39]BOP!$A$79:$IV$79,[39]BOP!#REF!</definedName>
    <definedName name="Z_49B0A4B6_963B_11D1_BFD1_00A02466B680_.wvu.Rows" localSheetId="4" hidden="1">[39]BOP!$A$36:$IV$36,[39]BOP!$A$44:$IV$44,[39]BOP!$A$59:$IV$59,[39]BOP!#REF!,[39]BOP!#REF!,[39]BOP!$A$79:$IV$79,[39]BOP!#REF!</definedName>
    <definedName name="Z_49B0A4B6_963B_11D1_BFD1_00A02466B680_.wvu.Rows" hidden="1">[39]BOP!$A$36:$IV$36,[39]BOP!$A$44:$IV$44,[39]BOP!$A$59:$IV$59,[39]BOP!#REF!,[39]BOP!#REF!,[39]BOP!$A$79:$IV$79,[39]BOP!#REF!</definedName>
    <definedName name="Z_49B0A4B7_963B_11D1_BFD1_00A02466B680_.wvu.Rows" localSheetId="3" hidden="1">[39]BOP!$A$36:$IV$36,[39]BOP!$A$44:$IV$44,[39]BOP!$A$59:$IV$59,[39]BOP!#REF!,[39]BOP!#REF!,[39]BOP!$A$79:$IV$79,[39]BOP!$A$81:$IV$88,[39]BOP!#REF!</definedName>
    <definedName name="Z_49B0A4B7_963B_11D1_BFD1_00A02466B680_.wvu.Rows" localSheetId="4" hidden="1">[39]BOP!$A$36:$IV$36,[39]BOP!$A$44:$IV$44,[39]BOP!$A$59:$IV$59,[39]BOP!#REF!,[39]BOP!#REF!,[39]BOP!$A$79:$IV$79,[39]BOP!$A$81:$IV$88,[39]BOP!#REF!</definedName>
    <definedName name="Z_49B0A4B7_963B_11D1_BFD1_00A02466B680_.wvu.Rows" hidden="1">[39]BOP!$A$36:$IV$36,[39]BOP!$A$44:$IV$44,[39]BOP!$A$59:$IV$59,[39]BOP!#REF!,[39]BOP!#REF!,[39]BOP!$A$79:$IV$79,[39]BOP!$A$81:$IV$88,[39]BOP!#REF!</definedName>
    <definedName name="Z_49B0A4B8_963B_11D1_BFD1_00A02466B680_.wvu.Rows" localSheetId="3" hidden="1">[39]BOP!$A$36:$IV$36,[39]BOP!$A$44:$IV$44,[39]BOP!$A$59:$IV$59,[39]BOP!#REF!,[39]BOP!#REF!,[39]BOP!$A$79:$IV$79,[39]BOP!$A$81:$IV$88,[39]BOP!#REF!</definedName>
    <definedName name="Z_49B0A4B8_963B_11D1_BFD1_00A02466B680_.wvu.Rows" localSheetId="4" hidden="1">[39]BOP!$A$36:$IV$36,[39]BOP!$A$44:$IV$44,[39]BOP!$A$59:$IV$59,[39]BOP!#REF!,[39]BOP!#REF!,[39]BOP!$A$79:$IV$79,[39]BOP!$A$81:$IV$88,[39]BOP!#REF!</definedName>
    <definedName name="Z_49B0A4B8_963B_11D1_BFD1_00A02466B680_.wvu.Rows" hidden="1">[39]BOP!$A$36:$IV$36,[39]BOP!$A$44:$IV$44,[39]BOP!$A$59:$IV$59,[39]BOP!#REF!,[39]BOP!#REF!,[39]BOP!$A$79:$IV$79,[39]BOP!$A$81:$IV$88,[39]BOP!#REF!</definedName>
    <definedName name="Z_49B0A4B9_963B_11D1_BFD1_00A02466B680_.wvu.Rows" localSheetId="3" hidden="1">[39]BOP!$A$36:$IV$36,[39]BOP!$A$44:$IV$44,[39]BOP!$A$59:$IV$59,[39]BOP!#REF!,[39]BOP!#REF!,[39]BOP!$A$79:$IV$79,[39]BOP!$A$81:$IV$88,[39]BOP!#REF!</definedName>
    <definedName name="Z_49B0A4B9_963B_11D1_BFD1_00A02466B680_.wvu.Rows" localSheetId="4" hidden="1">[39]BOP!$A$36:$IV$36,[39]BOP!$A$44:$IV$44,[39]BOP!$A$59:$IV$59,[39]BOP!#REF!,[39]BOP!#REF!,[39]BOP!$A$79:$IV$79,[39]BOP!$A$81:$IV$88,[39]BOP!#REF!</definedName>
    <definedName name="Z_49B0A4B9_963B_11D1_BFD1_00A02466B680_.wvu.Rows" hidden="1">[39]BOP!$A$36:$IV$36,[39]BOP!$A$44:$IV$44,[39]BOP!$A$59:$IV$59,[39]BOP!#REF!,[39]BOP!#REF!,[39]BOP!$A$79:$IV$79,[39]BOP!$A$81:$IV$88,[39]BOP!#REF!</definedName>
    <definedName name="Z_49B0A4BB_963B_11D1_BFD1_00A02466B680_.wvu.Rows" localSheetId="3" hidden="1">[39]BOP!$A$36:$IV$36,[39]BOP!$A$44:$IV$44,[39]BOP!$A$59:$IV$59,[39]BOP!#REF!,[39]BOP!#REF!,[39]BOP!$A$79:$IV$79,[39]BOP!$A$81:$IV$88,[39]BOP!#REF!,[39]BOP!#REF!</definedName>
    <definedName name="Z_49B0A4BB_963B_11D1_BFD1_00A02466B680_.wvu.Rows" localSheetId="4" hidden="1">[39]BOP!$A$36:$IV$36,[39]BOP!$A$44:$IV$44,[39]BOP!$A$59:$IV$59,[39]BOP!#REF!,[39]BOP!#REF!,[39]BOP!$A$79:$IV$79,[39]BOP!$A$81:$IV$88,[39]BOP!#REF!,[39]BOP!#REF!</definedName>
    <definedName name="Z_49B0A4BB_963B_11D1_BFD1_00A02466B680_.wvu.Rows" hidden="1">[39]BOP!$A$36:$IV$36,[39]BOP!$A$44:$IV$44,[39]BOP!$A$59:$IV$59,[39]BOP!#REF!,[39]BOP!#REF!,[39]BOP!$A$79:$IV$79,[39]BOP!$A$81:$IV$88,[39]BOP!#REF!,[39]BOP!#REF!</definedName>
    <definedName name="Z_49B0A4BC_963B_11D1_BFD1_00A02466B680_.wvu.Rows" localSheetId="3" hidden="1">[39]BOP!$A$36:$IV$36,[39]BOP!$A$44:$IV$44,[39]BOP!$A$59:$IV$59,[39]BOP!#REF!,[39]BOP!#REF!,[39]BOP!$A$79:$IV$79,[39]BOP!$A$81:$IV$88,[39]BOP!#REF!,[39]BOP!#REF!</definedName>
    <definedName name="Z_49B0A4BC_963B_11D1_BFD1_00A02466B680_.wvu.Rows" localSheetId="4" hidden="1">[39]BOP!$A$36:$IV$36,[39]BOP!$A$44:$IV$44,[39]BOP!$A$59:$IV$59,[39]BOP!#REF!,[39]BOP!#REF!,[39]BOP!$A$79:$IV$79,[39]BOP!$A$81:$IV$88,[39]BOP!#REF!,[39]BOP!#REF!</definedName>
    <definedName name="Z_49B0A4BC_963B_11D1_BFD1_00A02466B680_.wvu.Rows" hidden="1">[39]BOP!$A$36:$IV$36,[39]BOP!$A$44:$IV$44,[39]BOP!$A$59:$IV$59,[39]BOP!#REF!,[39]BOP!#REF!,[39]BOP!$A$79:$IV$79,[39]BOP!$A$81:$IV$88,[39]BOP!#REF!,[39]BOP!#REF!</definedName>
    <definedName name="Z_49B0A4BD_963B_11D1_BFD1_00A02466B680_.wvu.Rows" localSheetId="3" hidden="1">[39]BOP!$A$36:$IV$36,[39]BOP!$A$44:$IV$44,[39]BOP!$A$59:$IV$59,[39]BOP!#REF!,[39]BOP!#REF!,[39]BOP!$A$79:$IV$79</definedName>
    <definedName name="Z_49B0A4BD_963B_11D1_BFD1_00A02466B680_.wvu.Rows" localSheetId="4" hidden="1">[39]BOP!$A$36:$IV$36,[39]BOP!$A$44:$IV$44,[39]BOP!$A$59:$IV$59,[39]BOP!#REF!,[39]BOP!#REF!,[39]BOP!$A$79:$IV$79</definedName>
    <definedName name="Z_49B0A4BD_963B_11D1_BFD1_00A02466B680_.wvu.Rows" hidden="1">[39]BOP!$A$36:$IV$36,[39]BOP!$A$44:$IV$44,[39]BOP!$A$59:$IV$59,[39]BOP!#REF!,[39]BOP!#REF!,[39]BOP!$A$79:$IV$79</definedName>
    <definedName name="Z_5F3A46A2_1A22_4FA5_A3C5_1DEBD8BB3B53_.wvu.Cols" localSheetId="4" hidden="1">#REF!</definedName>
    <definedName name="Z_5F3A46A2_1A22_4FA5_A3C5_1DEBD8BB3B53_.wvu.Cols" hidden="1">#REF!</definedName>
    <definedName name="Z_5F3A46A2_1A22_4FA5_A3C5_1DEBD8BB3B53_.wvu.PrintArea" localSheetId="4" hidden="1">#REF!</definedName>
    <definedName name="Z_5F3A46A2_1A22_4FA5_A3C5_1DEBD8BB3B53_.wvu.PrintArea" hidden="1">#REF!</definedName>
    <definedName name="Z_5F3A46A2_1A22_4FA5_A3C5_1DEBD8BB3B53_.wvu.PrintTitles" localSheetId="4" hidden="1">#REF!</definedName>
    <definedName name="Z_5F3A46A2_1A22_4FA5_A3C5_1DEBD8BB3B53_.wvu.PrintTitles" hidden="1">#REF!</definedName>
    <definedName name="Z_5F3A46A2_1A22_4FA5_A3C5_1DEBD8BB3B53_.wvu.Rows" localSheetId="4" hidden="1">#REF!</definedName>
    <definedName name="Z_5F3A46A2_1A22_4FA5_A3C5_1DEBD8BB3B53_.wvu.Rows" hidden="1">#REF!</definedName>
    <definedName name="Z_65976840_70A2_11D2_BFD1_C1F7123CE332_.wvu.PrintTitles" localSheetId="3" hidden="1">[61]SUMMARY!$B$1:$D$65536,[61]SUMMARY!$A$3:$IV$5</definedName>
    <definedName name="Z_65976840_70A2_11D2_BFD1_C1F7123CE332_.wvu.PrintTitles" hidden="1">[61]SUMMARY!$B$1:$D$65536,[61]SUMMARY!$A$3:$IV$5</definedName>
    <definedName name="Z_695446A2_A8C9_11D3_8A18_0004AC53A12A_.wvu.Rows" localSheetId="3" hidden="1">[62]Cashflow!$A$32:$IV$33,[62]Cashflow!$A$38:$IV$38</definedName>
    <definedName name="Z_695446A2_A8C9_11D3_8A18_0004AC53A12A_.wvu.Rows" hidden="1">[62]Cashflow!$A$32:$IV$33,[62]Cashflow!$A$38:$IV$38</definedName>
    <definedName name="Z_95224721_0485_11D4_BFD1_00508B5F4DA4_.wvu.Cols" localSheetId="4" hidden="1">#REF!</definedName>
    <definedName name="Z_95224721_0485_11D4_BFD1_00508B5F4DA4_.wvu.Cols" hidden="1">#REF!</definedName>
    <definedName name="Z_9E0C48F8_FFCC_11D1_98BA_00C04FC96ABD_.wvu.Rows" localSheetId="3" hidden="1">[39]BOP!$A$36:$IV$36,[39]BOP!$A$44:$IV$44,[39]BOP!$A$59:$IV$59,[39]BOP!#REF!,[39]BOP!#REF!,[39]BOP!$A$81:$IV$88</definedName>
    <definedName name="Z_9E0C48F8_FFCC_11D1_98BA_00C04FC96ABD_.wvu.Rows" localSheetId="4" hidden="1">[39]BOP!$A$36:$IV$36,[39]BOP!$A$44:$IV$44,[39]BOP!$A$59:$IV$59,[39]BOP!#REF!,[39]BOP!#REF!,[39]BOP!$A$81:$IV$88</definedName>
    <definedName name="Z_9E0C48F8_FFCC_11D1_98BA_00C04FC96ABD_.wvu.Rows" hidden="1">[39]BOP!$A$36:$IV$36,[39]BOP!$A$44:$IV$44,[39]BOP!$A$59:$IV$59,[39]BOP!#REF!,[39]BOP!#REF!,[39]BOP!$A$81:$IV$88</definedName>
    <definedName name="Z_9E0C48F9_FFCC_11D1_98BA_00C04FC96ABD_.wvu.Rows" localSheetId="3" hidden="1">[39]BOP!$A$36:$IV$36,[39]BOP!$A$44:$IV$44,[39]BOP!$A$59:$IV$59,[39]BOP!#REF!,[39]BOP!#REF!,[39]BOP!$A$81:$IV$88</definedName>
    <definedName name="Z_9E0C48F9_FFCC_11D1_98BA_00C04FC96ABD_.wvu.Rows" localSheetId="4" hidden="1">[39]BOP!$A$36:$IV$36,[39]BOP!$A$44:$IV$44,[39]BOP!$A$59:$IV$59,[39]BOP!#REF!,[39]BOP!#REF!,[39]BOP!$A$81:$IV$88</definedName>
    <definedName name="Z_9E0C48F9_FFCC_11D1_98BA_00C04FC96ABD_.wvu.Rows" hidden="1">[39]BOP!$A$36:$IV$36,[39]BOP!$A$44:$IV$44,[39]BOP!$A$59:$IV$59,[39]BOP!#REF!,[39]BOP!#REF!,[39]BOP!$A$81:$IV$88</definedName>
    <definedName name="Z_9E0C48FA_FFCC_11D1_98BA_00C04FC96ABD_.wvu.Rows" localSheetId="3" hidden="1">[39]BOP!$A$36:$IV$36,[39]BOP!$A$44:$IV$44,[39]BOP!$A$59:$IV$59,[39]BOP!#REF!,[39]BOP!#REF!,[39]BOP!$A$81:$IV$88</definedName>
    <definedName name="Z_9E0C48FA_FFCC_11D1_98BA_00C04FC96ABD_.wvu.Rows" localSheetId="4" hidden="1">[39]BOP!$A$36:$IV$36,[39]BOP!$A$44:$IV$44,[39]BOP!$A$59:$IV$59,[39]BOP!#REF!,[39]BOP!#REF!,[39]BOP!$A$81:$IV$88</definedName>
    <definedName name="Z_9E0C48FA_FFCC_11D1_98BA_00C04FC96ABD_.wvu.Rows" hidden="1">[39]BOP!$A$36:$IV$36,[39]BOP!$A$44:$IV$44,[39]BOP!$A$59:$IV$59,[39]BOP!#REF!,[39]BOP!#REF!,[39]BOP!$A$81:$IV$88</definedName>
    <definedName name="Z_9E0C48FB_FFCC_11D1_98BA_00C04FC96ABD_.wvu.Rows" localSheetId="3" hidden="1">[39]BOP!$A$36:$IV$36,[39]BOP!$A$44:$IV$44,[39]BOP!$A$59:$IV$59,[39]BOP!#REF!,[39]BOP!#REF!,[39]BOP!$A$81:$IV$88</definedName>
    <definedName name="Z_9E0C48FB_FFCC_11D1_98BA_00C04FC96ABD_.wvu.Rows" localSheetId="4" hidden="1">[39]BOP!$A$36:$IV$36,[39]BOP!$A$44:$IV$44,[39]BOP!$A$59:$IV$59,[39]BOP!#REF!,[39]BOP!#REF!,[39]BOP!$A$81:$IV$88</definedName>
    <definedName name="Z_9E0C48FB_FFCC_11D1_98BA_00C04FC96ABD_.wvu.Rows" hidden="1">[39]BOP!$A$36:$IV$36,[39]BOP!$A$44:$IV$44,[39]BOP!$A$59:$IV$59,[39]BOP!#REF!,[39]BOP!#REF!,[39]BOP!$A$81:$IV$88</definedName>
    <definedName name="Z_9E0C48FC_FFCC_11D1_98BA_00C04FC96ABD_.wvu.Rows" localSheetId="3" hidden="1">[39]BOP!$A$36:$IV$36,[39]BOP!$A$44:$IV$44,[39]BOP!$A$59:$IV$59,[39]BOP!#REF!,[39]BOP!#REF!,[39]BOP!$A$79:$IV$79,[39]BOP!$A$81:$IV$88,[39]BOP!#REF!</definedName>
    <definedName name="Z_9E0C48FC_FFCC_11D1_98BA_00C04FC96ABD_.wvu.Rows" localSheetId="4" hidden="1">[39]BOP!$A$36:$IV$36,[39]BOP!$A$44:$IV$44,[39]BOP!$A$59:$IV$59,[39]BOP!#REF!,[39]BOP!#REF!,[39]BOP!$A$79:$IV$79,[39]BOP!$A$81:$IV$88,[39]BOP!#REF!</definedName>
    <definedName name="Z_9E0C48FC_FFCC_11D1_98BA_00C04FC96ABD_.wvu.Rows" hidden="1">[39]BOP!$A$36:$IV$36,[39]BOP!$A$44:$IV$44,[39]BOP!$A$59:$IV$59,[39]BOP!#REF!,[39]BOP!#REF!,[39]BOP!$A$79:$IV$79,[39]BOP!$A$81:$IV$88,[39]BOP!#REF!</definedName>
    <definedName name="Z_9E0C48FD_FFCC_11D1_98BA_00C04FC96ABD_.wvu.Rows" localSheetId="3" hidden="1">[39]BOP!$A$36:$IV$36,[39]BOP!$A$44:$IV$44,[39]BOP!$A$59:$IV$59,[39]BOP!#REF!,[39]BOP!#REF!,[39]BOP!$A$79:$IV$79,[39]BOP!$A$81:$IV$88</definedName>
    <definedName name="Z_9E0C48FD_FFCC_11D1_98BA_00C04FC96ABD_.wvu.Rows" localSheetId="4" hidden="1">[39]BOP!$A$36:$IV$36,[39]BOP!$A$44:$IV$44,[39]BOP!$A$59:$IV$59,[39]BOP!#REF!,[39]BOP!#REF!,[39]BOP!$A$79:$IV$79,[39]BOP!$A$81:$IV$88</definedName>
    <definedName name="Z_9E0C48FD_FFCC_11D1_98BA_00C04FC96ABD_.wvu.Rows" hidden="1">[39]BOP!$A$36:$IV$36,[39]BOP!$A$44:$IV$44,[39]BOP!$A$59:$IV$59,[39]BOP!#REF!,[39]BOP!#REF!,[39]BOP!$A$79:$IV$79,[39]BOP!$A$81:$IV$88</definedName>
    <definedName name="Z_9E0C48FE_FFCC_11D1_98BA_00C04FC96ABD_.wvu.Rows" localSheetId="3" hidden="1">[39]BOP!$A$36:$IV$36,[39]BOP!$A$44:$IV$44,[39]BOP!$A$59:$IV$59,[39]BOP!#REF!,[39]BOP!#REF!,[39]BOP!$A$79:$IV$79,[39]BOP!#REF!</definedName>
    <definedName name="Z_9E0C48FE_FFCC_11D1_98BA_00C04FC96ABD_.wvu.Rows" localSheetId="4" hidden="1">[39]BOP!$A$36:$IV$36,[39]BOP!$A$44:$IV$44,[39]BOP!$A$59:$IV$59,[39]BOP!#REF!,[39]BOP!#REF!,[39]BOP!$A$79:$IV$79,[39]BOP!#REF!</definedName>
    <definedName name="Z_9E0C48FE_FFCC_11D1_98BA_00C04FC96ABD_.wvu.Rows" hidden="1">[39]BOP!$A$36:$IV$36,[39]BOP!$A$44:$IV$44,[39]BOP!$A$59:$IV$59,[39]BOP!#REF!,[39]BOP!#REF!,[39]BOP!$A$79:$IV$79,[39]BOP!#REF!</definedName>
    <definedName name="Z_9E0C48FF_FFCC_11D1_98BA_00C04FC96ABD_.wvu.Rows" localSheetId="3" hidden="1">[39]BOP!$A$36:$IV$36,[39]BOP!$A$44:$IV$44,[39]BOP!$A$59:$IV$59,[39]BOP!#REF!,[39]BOP!#REF!,[39]BOP!$A$79:$IV$79,[39]BOP!$A$81:$IV$88,[39]BOP!#REF!</definedName>
    <definedName name="Z_9E0C48FF_FFCC_11D1_98BA_00C04FC96ABD_.wvu.Rows" localSheetId="4" hidden="1">[39]BOP!$A$36:$IV$36,[39]BOP!$A$44:$IV$44,[39]BOP!$A$59:$IV$59,[39]BOP!#REF!,[39]BOP!#REF!,[39]BOP!$A$79:$IV$79,[39]BOP!$A$81:$IV$88,[39]BOP!#REF!</definedName>
    <definedName name="Z_9E0C48FF_FFCC_11D1_98BA_00C04FC96ABD_.wvu.Rows" hidden="1">[39]BOP!$A$36:$IV$36,[39]BOP!$A$44:$IV$44,[39]BOP!$A$59:$IV$59,[39]BOP!#REF!,[39]BOP!#REF!,[39]BOP!$A$79:$IV$79,[39]BOP!$A$81:$IV$88,[39]BOP!#REF!</definedName>
    <definedName name="Z_9E0C4900_FFCC_11D1_98BA_00C04FC96ABD_.wvu.Rows" localSheetId="3" hidden="1">[39]BOP!$A$36:$IV$36,[39]BOP!$A$44:$IV$44,[39]BOP!$A$59:$IV$59,[39]BOP!#REF!,[39]BOP!#REF!,[39]BOP!$A$79:$IV$79,[39]BOP!$A$81:$IV$88,[39]BOP!#REF!</definedName>
    <definedName name="Z_9E0C4900_FFCC_11D1_98BA_00C04FC96ABD_.wvu.Rows" localSheetId="4" hidden="1">[39]BOP!$A$36:$IV$36,[39]BOP!$A$44:$IV$44,[39]BOP!$A$59:$IV$59,[39]BOP!#REF!,[39]BOP!#REF!,[39]BOP!$A$79:$IV$79,[39]BOP!$A$81:$IV$88,[39]BOP!#REF!</definedName>
    <definedName name="Z_9E0C4900_FFCC_11D1_98BA_00C04FC96ABD_.wvu.Rows" hidden="1">[39]BOP!$A$36:$IV$36,[39]BOP!$A$44:$IV$44,[39]BOP!$A$59:$IV$59,[39]BOP!#REF!,[39]BOP!#REF!,[39]BOP!$A$79:$IV$79,[39]BOP!$A$81:$IV$88,[39]BOP!#REF!</definedName>
    <definedName name="Z_9E0C4901_FFCC_11D1_98BA_00C04FC96ABD_.wvu.Rows" localSheetId="3" hidden="1">[39]BOP!$A$36:$IV$36,[39]BOP!$A$44:$IV$44,[39]BOP!$A$59:$IV$59,[39]BOP!#REF!,[39]BOP!#REF!,[39]BOP!$A$79:$IV$79,[39]BOP!$A$81:$IV$88,[39]BOP!#REF!</definedName>
    <definedName name="Z_9E0C4901_FFCC_11D1_98BA_00C04FC96ABD_.wvu.Rows" localSheetId="4" hidden="1">[39]BOP!$A$36:$IV$36,[39]BOP!$A$44:$IV$44,[39]BOP!$A$59:$IV$59,[39]BOP!#REF!,[39]BOP!#REF!,[39]BOP!$A$79:$IV$79,[39]BOP!$A$81:$IV$88,[39]BOP!#REF!</definedName>
    <definedName name="Z_9E0C4901_FFCC_11D1_98BA_00C04FC96ABD_.wvu.Rows" hidden="1">[39]BOP!$A$36:$IV$36,[39]BOP!$A$44:$IV$44,[39]BOP!$A$59:$IV$59,[39]BOP!#REF!,[39]BOP!#REF!,[39]BOP!$A$79:$IV$79,[39]BOP!$A$81:$IV$88,[39]BOP!#REF!</definedName>
    <definedName name="Z_9E0C4903_FFCC_11D1_98BA_00C04FC96ABD_.wvu.Rows" localSheetId="3" hidden="1">[39]BOP!$A$36:$IV$36,[39]BOP!$A$44:$IV$44,[39]BOP!$A$59:$IV$59,[39]BOP!#REF!,[39]BOP!#REF!,[39]BOP!$A$79:$IV$79,[39]BOP!$A$81:$IV$88,[39]BOP!#REF!,[39]BOP!#REF!</definedName>
    <definedName name="Z_9E0C4903_FFCC_11D1_98BA_00C04FC96ABD_.wvu.Rows" localSheetId="4" hidden="1">[39]BOP!$A$36:$IV$36,[39]BOP!$A$44:$IV$44,[39]BOP!$A$59:$IV$59,[39]BOP!#REF!,[39]BOP!#REF!,[39]BOP!$A$79:$IV$79,[39]BOP!$A$81:$IV$88,[39]BOP!#REF!,[39]BOP!#REF!</definedName>
    <definedName name="Z_9E0C4903_FFCC_11D1_98BA_00C04FC96ABD_.wvu.Rows" hidden="1">[39]BOP!$A$36:$IV$36,[39]BOP!$A$44:$IV$44,[39]BOP!$A$59:$IV$59,[39]BOP!#REF!,[39]BOP!#REF!,[39]BOP!$A$79:$IV$79,[39]BOP!$A$81:$IV$88,[39]BOP!#REF!,[39]BOP!#REF!</definedName>
    <definedName name="Z_9E0C4904_FFCC_11D1_98BA_00C04FC96ABD_.wvu.Rows" localSheetId="3" hidden="1">[39]BOP!$A$36:$IV$36,[39]BOP!$A$44:$IV$44,[39]BOP!$A$59:$IV$59,[39]BOP!#REF!,[39]BOP!#REF!,[39]BOP!$A$79:$IV$79,[39]BOP!$A$81:$IV$88,[39]BOP!#REF!,[39]BOP!#REF!</definedName>
    <definedName name="Z_9E0C4904_FFCC_11D1_98BA_00C04FC96ABD_.wvu.Rows" localSheetId="4" hidden="1">[39]BOP!$A$36:$IV$36,[39]BOP!$A$44:$IV$44,[39]BOP!$A$59:$IV$59,[39]BOP!#REF!,[39]BOP!#REF!,[39]BOP!$A$79:$IV$79,[39]BOP!$A$81:$IV$88,[39]BOP!#REF!,[39]BOP!#REF!</definedName>
    <definedName name="Z_9E0C4904_FFCC_11D1_98BA_00C04FC96ABD_.wvu.Rows" hidden="1">[39]BOP!$A$36:$IV$36,[39]BOP!$A$44:$IV$44,[39]BOP!$A$59:$IV$59,[39]BOP!#REF!,[39]BOP!#REF!,[39]BOP!$A$79:$IV$79,[39]BOP!$A$81:$IV$88,[39]BOP!#REF!,[39]BOP!#REF!</definedName>
    <definedName name="Z_9E0C4905_FFCC_11D1_98BA_00C04FC96ABD_.wvu.Rows" localSheetId="3" hidden="1">[39]BOP!$A$36:$IV$36,[39]BOP!$A$44:$IV$44,[39]BOP!$A$59:$IV$59,[39]BOP!#REF!,[39]BOP!#REF!,[39]BOP!$A$79:$IV$79</definedName>
    <definedName name="Z_9E0C4905_FFCC_11D1_98BA_00C04FC96ABD_.wvu.Rows" localSheetId="4" hidden="1">[39]BOP!$A$36:$IV$36,[39]BOP!$A$44:$IV$44,[39]BOP!$A$59:$IV$59,[39]BOP!#REF!,[39]BOP!#REF!,[39]BOP!$A$79:$IV$79</definedName>
    <definedName name="Z_9E0C4905_FFCC_11D1_98BA_00C04FC96ABD_.wvu.Rows" hidden="1">[39]BOP!$A$36:$IV$36,[39]BOP!$A$44:$IV$44,[39]BOP!$A$59:$IV$59,[39]BOP!#REF!,[39]BOP!#REF!,[39]BOP!$A$79:$IV$79</definedName>
    <definedName name="Z_B424DD41_AAD0_11D2_BFD1_00A02466506E_.wvu.PrintTitles" localSheetId="3" hidden="1">[61]SUMMARY!$B$1:$D$65536,[61]SUMMARY!$A$3:$IV$5</definedName>
    <definedName name="Z_B424DD41_AAD0_11D2_BFD1_00A02466506E_.wvu.PrintTitles" hidden="1">[61]SUMMARY!$B$1:$D$65536,[61]SUMMARY!$A$3:$IV$5</definedName>
    <definedName name="Z_BC2BFA12_1C91_11D2_BFD2_00A02466506E_.wvu.PrintTitles" localSheetId="3" hidden="1">[61]SUMMARY!$B$1:$D$65536,[61]SUMMARY!$A$3:$IV$5</definedName>
    <definedName name="Z_BC2BFA12_1C91_11D2_BFD2_00A02466506E_.wvu.PrintTitles" hidden="1">[61]SUMMARY!$B$1:$D$65536,[61]SUMMARY!$A$3:$IV$5</definedName>
    <definedName name="Z_C21FAE85_013A_11D2_98BD_00C04FC96ABD_.wvu.Rows" localSheetId="3" hidden="1">[39]BOP!$A$36:$IV$36,[39]BOP!$A$44:$IV$44,[39]BOP!$A$59:$IV$59,[39]BOP!#REF!,[39]BOP!#REF!,[39]BOP!$A$81:$IV$88</definedName>
    <definedName name="Z_C21FAE85_013A_11D2_98BD_00C04FC96ABD_.wvu.Rows" localSheetId="4" hidden="1">[39]BOP!$A$36:$IV$36,[39]BOP!$A$44:$IV$44,[39]BOP!$A$59:$IV$59,[39]BOP!#REF!,[39]BOP!#REF!,[39]BOP!$A$81:$IV$88</definedName>
    <definedName name="Z_C21FAE85_013A_11D2_98BD_00C04FC96ABD_.wvu.Rows" hidden="1">[39]BOP!$A$36:$IV$36,[39]BOP!$A$44:$IV$44,[39]BOP!$A$59:$IV$59,[39]BOP!#REF!,[39]BOP!#REF!,[39]BOP!$A$81:$IV$88</definedName>
    <definedName name="Z_C21FAE86_013A_11D2_98BD_00C04FC96ABD_.wvu.Rows" localSheetId="3" hidden="1">[39]BOP!$A$36:$IV$36,[39]BOP!$A$44:$IV$44,[39]BOP!$A$59:$IV$59,[39]BOP!#REF!,[39]BOP!#REF!,[39]BOP!$A$81:$IV$88</definedName>
    <definedName name="Z_C21FAE86_013A_11D2_98BD_00C04FC96ABD_.wvu.Rows" localSheetId="4" hidden="1">[39]BOP!$A$36:$IV$36,[39]BOP!$A$44:$IV$44,[39]BOP!$A$59:$IV$59,[39]BOP!#REF!,[39]BOP!#REF!,[39]BOP!$A$81:$IV$88</definedName>
    <definedName name="Z_C21FAE86_013A_11D2_98BD_00C04FC96ABD_.wvu.Rows" hidden="1">[39]BOP!$A$36:$IV$36,[39]BOP!$A$44:$IV$44,[39]BOP!$A$59:$IV$59,[39]BOP!#REF!,[39]BOP!#REF!,[39]BOP!$A$81:$IV$88</definedName>
    <definedName name="Z_C21FAE87_013A_11D2_98BD_00C04FC96ABD_.wvu.Rows" localSheetId="3" hidden="1">[39]BOP!$A$36:$IV$36,[39]BOP!$A$44:$IV$44,[39]BOP!$A$59:$IV$59,[39]BOP!#REF!,[39]BOP!#REF!,[39]BOP!$A$81:$IV$88</definedName>
    <definedName name="Z_C21FAE87_013A_11D2_98BD_00C04FC96ABD_.wvu.Rows" localSheetId="4" hidden="1">[39]BOP!$A$36:$IV$36,[39]BOP!$A$44:$IV$44,[39]BOP!$A$59:$IV$59,[39]BOP!#REF!,[39]BOP!#REF!,[39]BOP!$A$81:$IV$88</definedName>
    <definedName name="Z_C21FAE87_013A_11D2_98BD_00C04FC96ABD_.wvu.Rows" hidden="1">[39]BOP!$A$36:$IV$36,[39]BOP!$A$44:$IV$44,[39]BOP!$A$59:$IV$59,[39]BOP!#REF!,[39]BOP!#REF!,[39]BOP!$A$81:$IV$88</definedName>
    <definedName name="Z_C21FAE88_013A_11D2_98BD_00C04FC96ABD_.wvu.Rows" localSheetId="3" hidden="1">[39]BOP!$A$36:$IV$36,[39]BOP!$A$44:$IV$44,[39]BOP!$A$59:$IV$59,[39]BOP!#REF!,[39]BOP!#REF!,[39]BOP!$A$81:$IV$88</definedName>
    <definedName name="Z_C21FAE88_013A_11D2_98BD_00C04FC96ABD_.wvu.Rows" localSheetId="4" hidden="1">[39]BOP!$A$36:$IV$36,[39]BOP!$A$44:$IV$44,[39]BOP!$A$59:$IV$59,[39]BOP!#REF!,[39]BOP!#REF!,[39]BOP!$A$81:$IV$88</definedName>
    <definedName name="Z_C21FAE88_013A_11D2_98BD_00C04FC96ABD_.wvu.Rows" hidden="1">[39]BOP!$A$36:$IV$36,[39]BOP!$A$44:$IV$44,[39]BOP!$A$59:$IV$59,[39]BOP!#REF!,[39]BOP!#REF!,[39]BOP!$A$81:$IV$88</definedName>
    <definedName name="Z_C21FAE89_013A_11D2_98BD_00C04FC96ABD_.wvu.Rows" localSheetId="3" hidden="1">[39]BOP!$A$36:$IV$36,[39]BOP!$A$44:$IV$44,[39]BOP!$A$59:$IV$59,[39]BOP!#REF!,[39]BOP!#REF!,[39]BOP!$A$79:$IV$79,[39]BOP!$A$81:$IV$88,[39]BOP!#REF!</definedName>
    <definedName name="Z_C21FAE89_013A_11D2_98BD_00C04FC96ABD_.wvu.Rows" localSheetId="4" hidden="1">[39]BOP!$A$36:$IV$36,[39]BOP!$A$44:$IV$44,[39]BOP!$A$59:$IV$59,[39]BOP!#REF!,[39]BOP!#REF!,[39]BOP!$A$79:$IV$79,[39]BOP!$A$81:$IV$88,[39]BOP!#REF!</definedName>
    <definedName name="Z_C21FAE89_013A_11D2_98BD_00C04FC96ABD_.wvu.Rows" hidden="1">[39]BOP!$A$36:$IV$36,[39]BOP!$A$44:$IV$44,[39]BOP!$A$59:$IV$59,[39]BOP!#REF!,[39]BOP!#REF!,[39]BOP!$A$79:$IV$79,[39]BOP!$A$81:$IV$88,[39]BOP!#REF!</definedName>
    <definedName name="Z_C21FAE8A_013A_11D2_98BD_00C04FC96ABD_.wvu.Rows" localSheetId="3" hidden="1">[39]BOP!$A$36:$IV$36,[39]BOP!$A$44:$IV$44,[39]BOP!$A$59:$IV$59,[39]BOP!#REF!,[39]BOP!#REF!,[39]BOP!$A$79:$IV$79,[39]BOP!$A$81:$IV$88</definedName>
    <definedName name="Z_C21FAE8A_013A_11D2_98BD_00C04FC96ABD_.wvu.Rows" localSheetId="4" hidden="1">[39]BOP!$A$36:$IV$36,[39]BOP!$A$44:$IV$44,[39]BOP!$A$59:$IV$59,[39]BOP!#REF!,[39]BOP!#REF!,[39]BOP!$A$79:$IV$79,[39]BOP!$A$81:$IV$88</definedName>
    <definedName name="Z_C21FAE8A_013A_11D2_98BD_00C04FC96ABD_.wvu.Rows" hidden="1">[39]BOP!$A$36:$IV$36,[39]BOP!$A$44:$IV$44,[39]BOP!$A$59:$IV$59,[39]BOP!#REF!,[39]BOP!#REF!,[39]BOP!$A$79:$IV$79,[39]BOP!$A$81:$IV$88</definedName>
    <definedName name="Z_C21FAE8B_013A_11D2_98BD_00C04FC96ABD_.wvu.Rows" localSheetId="3" hidden="1">[39]BOP!$A$36:$IV$36,[39]BOP!$A$44:$IV$44,[39]BOP!$A$59:$IV$59,[39]BOP!#REF!,[39]BOP!#REF!,[39]BOP!$A$79:$IV$79,[39]BOP!#REF!</definedName>
    <definedName name="Z_C21FAE8B_013A_11D2_98BD_00C04FC96ABD_.wvu.Rows" localSheetId="4" hidden="1">[39]BOP!$A$36:$IV$36,[39]BOP!$A$44:$IV$44,[39]BOP!$A$59:$IV$59,[39]BOP!#REF!,[39]BOP!#REF!,[39]BOP!$A$79:$IV$79,[39]BOP!#REF!</definedName>
    <definedName name="Z_C21FAE8B_013A_11D2_98BD_00C04FC96ABD_.wvu.Rows" hidden="1">[39]BOP!$A$36:$IV$36,[39]BOP!$A$44:$IV$44,[39]BOP!$A$59:$IV$59,[39]BOP!#REF!,[39]BOP!#REF!,[39]BOP!$A$79:$IV$79,[39]BOP!#REF!</definedName>
    <definedName name="Z_C21FAE8C_013A_11D2_98BD_00C04FC96ABD_.wvu.Rows" localSheetId="3" hidden="1">[39]BOP!$A$36:$IV$36,[39]BOP!$A$44:$IV$44,[39]BOP!$A$59:$IV$59,[39]BOP!#REF!,[39]BOP!#REF!,[39]BOP!$A$79:$IV$79,[39]BOP!$A$81:$IV$88,[39]BOP!#REF!</definedName>
    <definedName name="Z_C21FAE8C_013A_11D2_98BD_00C04FC96ABD_.wvu.Rows" localSheetId="4" hidden="1">[39]BOP!$A$36:$IV$36,[39]BOP!$A$44:$IV$44,[39]BOP!$A$59:$IV$59,[39]BOP!#REF!,[39]BOP!#REF!,[39]BOP!$A$79:$IV$79,[39]BOP!$A$81:$IV$88,[39]BOP!#REF!</definedName>
    <definedName name="Z_C21FAE8C_013A_11D2_98BD_00C04FC96ABD_.wvu.Rows" hidden="1">[39]BOP!$A$36:$IV$36,[39]BOP!$A$44:$IV$44,[39]BOP!$A$59:$IV$59,[39]BOP!#REF!,[39]BOP!#REF!,[39]BOP!$A$79:$IV$79,[39]BOP!$A$81:$IV$88,[39]BOP!#REF!</definedName>
    <definedName name="Z_C21FAE8D_013A_11D2_98BD_00C04FC96ABD_.wvu.Rows" localSheetId="3" hidden="1">[39]BOP!$A$36:$IV$36,[39]BOP!$A$44:$IV$44,[39]BOP!$A$59:$IV$59,[39]BOP!#REF!,[39]BOP!#REF!,[39]BOP!$A$79:$IV$79,[39]BOP!$A$81:$IV$88,[39]BOP!#REF!</definedName>
    <definedName name="Z_C21FAE8D_013A_11D2_98BD_00C04FC96ABD_.wvu.Rows" localSheetId="4" hidden="1">[39]BOP!$A$36:$IV$36,[39]BOP!$A$44:$IV$44,[39]BOP!$A$59:$IV$59,[39]BOP!#REF!,[39]BOP!#REF!,[39]BOP!$A$79:$IV$79,[39]BOP!$A$81:$IV$88,[39]BOP!#REF!</definedName>
    <definedName name="Z_C21FAE8D_013A_11D2_98BD_00C04FC96ABD_.wvu.Rows" hidden="1">[39]BOP!$A$36:$IV$36,[39]BOP!$A$44:$IV$44,[39]BOP!$A$59:$IV$59,[39]BOP!#REF!,[39]BOP!#REF!,[39]BOP!$A$79:$IV$79,[39]BOP!$A$81:$IV$88,[39]BOP!#REF!</definedName>
    <definedName name="Z_C21FAE8E_013A_11D2_98BD_00C04FC96ABD_.wvu.Rows" localSheetId="3" hidden="1">[39]BOP!$A$36:$IV$36,[39]BOP!$A$44:$IV$44,[39]BOP!$A$59:$IV$59,[39]BOP!#REF!,[39]BOP!#REF!,[39]BOP!$A$79:$IV$79,[39]BOP!$A$81:$IV$88,[39]BOP!#REF!</definedName>
    <definedName name="Z_C21FAE8E_013A_11D2_98BD_00C04FC96ABD_.wvu.Rows" localSheetId="4" hidden="1">[39]BOP!$A$36:$IV$36,[39]BOP!$A$44:$IV$44,[39]BOP!$A$59:$IV$59,[39]BOP!#REF!,[39]BOP!#REF!,[39]BOP!$A$79:$IV$79,[39]BOP!$A$81:$IV$88,[39]BOP!#REF!</definedName>
    <definedName name="Z_C21FAE8E_013A_11D2_98BD_00C04FC96ABD_.wvu.Rows" hidden="1">[39]BOP!$A$36:$IV$36,[39]BOP!$A$44:$IV$44,[39]BOP!$A$59:$IV$59,[39]BOP!#REF!,[39]BOP!#REF!,[39]BOP!$A$79:$IV$79,[39]BOP!$A$81:$IV$88,[39]BOP!#REF!</definedName>
    <definedName name="Z_C21FAE90_013A_11D2_98BD_00C04FC96ABD_.wvu.Rows" localSheetId="3" hidden="1">[39]BOP!$A$36:$IV$36,[39]BOP!$A$44:$IV$44,[39]BOP!$A$59:$IV$59,[39]BOP!#REF!,[39]BOP!#REF!,[39]BOP!$A$79:$IV$79,[39]BOP!$A$81:$IV$88,[39]BOP!#REF!,[39]BOP!#REF!</definedName>
    <definedName name="Z_C21FAE90_013A_11D2_98BD_00C04FC96ABD_.wvu.Rows" localSheetId="4" hidden="1">[39]BOP!$A$36:$IV$36,[39]BOP!$A$44:$IV$44,[39]BOP!$A$59:$IV$59,[39]BOP!#REF!,[39]BOP!#REF!,[39]BOP!$A$79:$IV$79,[39]BOP!$A$81:$IV$88,[39]BOP!#REF!,[39]BOP!#REF!</definedName>
    <definedName name="Z_C21FAE90_013A_11D2_98BD_00C04FC96ABD_.wvu.Rows" hidden="1">[39]BOP!$A$36:$IV$36,[39]BOP!$A$44:$IV$44,[39]BOP!$A$59:$IV$59,[39]BOP!#REF!,[39]BOP!#REF!,[39]BOP!$A$79:$IV$79,[39]BOP!$A$81:$IV$88,[39]BOP!#REF!,[39]BOP!#REF!</definedName>
    <definedName name="Z_C21FAE91_013A_11D2_98BD_00C04FC96ABD_.wvu.Rows" localSheetId="3" hidden="1">[39]BOP!$A$36:$IV$36,[39]BOP!$A$44:$IV$44,[39]BOP!$A$59:$IV$59,[39]BOP!#REF!,[39]BOP!#REF!,[39]BOP!$A$79:$IV$79,[39]BOP!$A$81:$IV$88,[39]BOP!#REF!,[39]BOP!#REF!</definedName>
    <definedName name="Z_C21FAE91_013A_11D2_98BD_00C04FC96ABD_.wvu.Rows" localSheetId="4" hidden="1">[39]BOP!$A$36:$IV$36,[39]BOP!$A$44:$IV$44,[39]BOP!$A$59:$IV$59,[39]BOP!#REF!,[39]BOP!#REF!,[39]BOP!$A$79:$IV$79,[39]BOP!$A$81:$IV$88,[39]BOP!#REF!,[39]BOP!#REF!</definedName>
    <definedName name="Z_C21FAE91_013A_11D2_98BD_00C04FC96ABD_.wvu.Rows" hidden="1">[39]BOP!$A$36:$IV$36,[39]BOP!$A$44:$IV$44,[39]BOP!$A$59:$IV$59,[39]BOP!#REF!,[39]BOP!#REF!,[39]BOP!$A$79:$IV$79,[39]BOP!$A$81:$IV$88,[39]BOP!#REF!,[39]BOP!#REF!</definedName>
    <definedName name="Z_C21FAE92_013A_11D2_98BD_00C04FC96ABD_.wvu.Rows" localSheetId="3" hidden="1">[39]BOP!$A$36:$IV$36,[39]BOP!$A$44:$IV$44,[39]BOP!$A$59:$IV$59,[39]BOP!#REF!,[39]BOP!#REF!,[39]BOP!$A$79:$IV$79</definedName>
    <definedName name="Z_C21FAE92_013A_11D2_98BD_00C04FC96ABD_.wvu.Rows" localSheetId="4" hidden="1">[39]BOP!$A$36:$IV$36,[39]BOP!$A$44:$IV$44,[39]BOP!$A$59:$IV$59,[39]BOP!#REF!,[39]BOP!#REF!,[39]BOP!$A$79:$IV$79</definedName>
    <definedName name="Z_C21FAE92_013A_11D2_98BD_00C04FC96ABD_.wvu.Rows" hidden="1">[39]BOP!$A$36:$IV$36,[39]BOP!$A$44:$IV$44,[39]BOP!$A$59:$IV$59,[39]BOP!#REF!,[39]BOP!#REF!,[39]BOP!$A$79:$IV$79</definedName>
    <definedName name="Z_C4C43014_90BF_11D1_BFD1_00A0246650E9_.wvu.PrintArea" localSheetId="4" hidden="1">#REF!</definedName>
    <definedName name="Z_C4C43014_90BF_11D1_BFD1_00A0246650E9_.wvu.PrintArea" hidden="1">#REF!</definedName>
    <definedName name="Z_C4C43016_90BF_11D1_BFD1_00A0246650E9_.wvu.PrintArea" localSheetId="4" hidden="1">#REF!</definedName>
    <definedName name="Z_C4C43016_90BF_11D1_BFD1_00A0246650E9_.wvu.PrintArea" hidden="1">#REF!</definedName>
    <definedName name="Z_C4C43017_90BF_11D1_BFD1_00A0246650E9_.wvu.PrintArea" localSheetId="4" hidden="1">#REF!</definedName>
    <definedName name="Z_C4C43017_90BF_11D1_BFD1_00A0246650E9_.wvu.PrintArea" hidden="1">#REF!</definedName>
    <definedName name="Z_C4C43018_90BF_11D1_BFD1_00A0246650E9_.wvu.PrintArea" localSheetId="4" hidden="1">#REF!</definedName>
    <definedName name="Z_C4C43018_90BF_11D1_BFD1_00A0246650E9_.wvu.PrintArea" hidden="1">#REF!</definedName>
    <definedName name="Z_C4C4301A_90BF_11D1_BFD1_00A0246650E9_.wvu.PrintArea" localSheetId="4" hidden="1">#REF!</definedName>
    <definedName name="Z_C4C4301A_90BF_11D1_BFD1_00A0246650E9_.wvu.PrintArea" hidden="1">#REF!</definedName>
    <definedName name="Z_C4C4301B_90BF_11D1_BFD1_00A0246650E9_.wvu.PrintArea" localSheetId="4" hidden="1">#REF!</definedName>
    <definedName name="Z_C4C4301B_90BF_11D1_BFD1_00A0246650E9_.wvu.PrintArea" hidden="1">#REF!</definedName>
    <definedName name="Z_C4C4301C_90BF_11D1_BFD1_00A0246650E9_.wvu.PrintArea" localSheetId="4" hidden="1">#REF!</definedName>
    <definedName name="Z_C4C4301C_90BF_11D1_BFD1_00A0246650E9_.wvu.PrintArea" hidden="1">#REF!</definedName>
    <definedName name="Z_C4C4301D_90BF_11D1_BFD1_00A0246650E9_.wvu.PrintArea" localSheetId="4" hidden="1">#REF!</definedName>
    <definedName name="Z_C4C4301D_90BF_11D1_BFD1_00A0246650E9_.wvu.PrintArea" hidden="1">#REF!</definedName>
    <definedName name="Z_C4C4301E_90BF_11D1_BFD1_00A0246650E9_.wvu.PrintArea" localSheetId="4" hidden="1">#REF!</definedName>
    <definedName name="Z_C4C4301E_90BF_11D1_BFD1_00A0246650E9_.wvu.PrintArea" hidden="1">#REF!</definedName>
    <definedName name="Z_CF25EF4A_FFAB_11D1_98B7_00C04FC96ABD_.wvu.Rows" localSheetId="3" hidden="1">[39]BOP!$A$36:$IV$36,[39]BOP!$A$44:$IV$44,[39]BOP!$A$59:$IV$59,[39]BOP!#REF!,[39]BOP!#REF!,[39]BOP!$A$81:$IV$88</definedName>
    <definedName name="Z_CF25EF4A_FFAB_11D1_98B7_00C04FC96ABD_.wvu.Rows" localSheetId="4" hidden="1">[39]BOP!$A$36:$IV$36,[39]BOP!$A$44:$IV$44,[39]BOP!$A$59:$IV$59,[39]BOP!#REF!,[39]BOP!#REF!,[39]BOP!$A$81:$IV$88</definedName>
    <definedName name="Z_CF25EF4A_FFAB_11D1_98B7_00C04FC96ABD_.wvu.Rows" hidden="1">[39]BOP!$A$36:$IV$36,[39]BOP!$A$44:$IV$44,[39]BOP!$A$59:$IV$59,[39]BOP!#REF!,[39]BOP!#REF!,[39]BOP!$A$81:$IV$88</definedName>
    <definedName name="Z_CF25EF4B_FFAB_11D1_98B7_00C04FC96ABD_.wvu.Rows" localSheetId="3" hidden="1">[39]BOP!$A$36:$IV$36,[39]BOP!$A$44:$IV$44,[39]BOP!$A$59:$IV$59,[39]BOP!#REF!,[39]BOP!#REF!,[39]BOP!$A$81:$IV$88</definedName>
    <definedName name="Z_CF25EF4B_FFAB_11D1_98B7_00C04FC96ABD_.wvu.Rows" localSheetId="4" hidden="1">[39]BOP!$A$36:$IV$36,[39]BOP!$A$44:$IV$44,[39]BOP!$A$59:$IV$59,[39]BOP!#REF!,[39]BOP!#REF!,[39]BOP!$A$81:$IV$88</definedName>
    <definedName name="Z_CF25EF4B_FFAB_11D1_98B7_00C04FC96ABD_.wvu.Rows" hidden="1">[39]BOP!$A$36:$IV$36,[39]BOP!$A$44:$IV$44,[39]BOP!$A$59:$IV$59,[39]BOP!#REF!,[39]BOP!#REF!,[39]BOP!$A$81:$IV$88</definedName>
    <definedName name="Z_CF25EF4C_FFAB_11D1_98B7_00C04FC96ABD_.wvu.Rows" localSheetId="3" hidden="1">[39]BOP!$A$36:$IV$36,[39]BOP!$A$44:$IV$44,[39]BOP!$A$59:$IV$59,[39]BOP!#REF!,[39]BOP!#REF!,[39]BOP!$A$81:$IV$88</definedName>
    <definedName name="Z_CF25EF4C_FFAB_11D1_98B7_00C04FC96ABD_.wvu.Rows" localSheetId="4" hidden="1">[39]BOP!$A$36:$IV$36,[39]BOP!$A$44:$IV$44,[39]BOP!$A$59:$IV$59,[39]BOP!#REF!,[39]BOP!#REF!,[39]BOP!$A$81:$IV$88</definedName>
    <definedName name="Z_CF25EF4C_FFAB_11D1_98B7_00C04FC96ABD_.wvu.Rows" hidden="1">[39]BOP!$A$36:$IV$36,[39]BOP!$A$44:$IV$44,[39]BOP!$A$59:$IV$59,[39]BOP!#REF!,[39]BOP!#REF!,[39]BOP!$A$81:$IV$88</definedName>
    <definedName name="Z_CF25EF4D_FFAB_11D1_98B7_00C04FC96ABD_.wvu.Rows" localSheetId="3" hidden="1">[39]BOP!$A$36:$IV$36,[39]BOP!$A$44:$IV$44,[39]BOP!$A$59:$IV$59,[39]BOP!#REF!,[39]BOP!#REF!,[39]BOP!$A$81:$IV$88</definedName>
    <definedName name="Z_CF25EF4D_FFAB_11D1_98B7_00C04FC96ABD_.wvu.Rows" localSheetId="4" hidden="1">[39]BOP!$A$36:$IV$36,[39]BOP!$A$44:$IV$44,[39]BOP!$A$59:$IV$59,[39]BOP!#REF!,[39]BOP!#REF!,[39]BOP!$A$81:$IV$88</definedName>
    <definedName name="Z_CF25EF4D_FFAB_11D1_98B7_00C04FC96ABD_.wvu.Rows" hidden="1">[39]BOP!$A$36:$IV$36,[39]BOP!$A$44:$IV$44,[39]BOP!$A$59:$IV$59,[39]BOP!#REF!,[39]BOP!#REF!,[39]BOP!$A$81:$IV$88</definedName>
    <definedName name="Z_CF25EF4E_FFAB_11D1_98B7_00C04FC96ABD_.wvu.Rows" localSheetId="3" hidden="1">[39]BOP!$A$36:$IV$36,[39]BOP!$A$44:$IV$44,[39]BOP!$A$59:$IV$59,[39]BOP!#REF!,[39]BOP!#REF!,[39]BOP!$A$79:$IV$79,[39]BOP!$A$81:$IV$88,[39]BOP!#REF!</definedName>
    <definedName name="Z_CF25EF4E_FFAB_11D1_98B7_00C04FC96ABD_.wvu.Rows" localSheetId="4" hidden="1">[39]BOP!$A$36:$IV$36,[39]BOP!$A$44:$IV$44,[39]BOP!$A$59:$IV$59,[39]BOP!#REF!,[39]BOP!#REF!,[39]BOP!$A$79:$IV$79,[39]BOP!$A$81:$IV$88,[39]BOP!#REF!</definedName>
    <definedName name="Z_CF25EF4E_FFAB_11D1_98B7_00C04FC96ABD_.wvu.Rows" hidden="1">[39]BOP!$A$36:$IV$36,[39]BOP!$A$44:$IV$44,[39]BOP!$A$59:$IV$59,[39]BOP!#REF!,[39]BOP!#REF!,[39]BOP!$A$79:$IV$79,[39]BOP!$A$81:$IV$88,[39]BOP!#REF!</definedName>
    <definedName name="Z_CF25EF4F_FFAB_11D1_98B7_00C04FC96ABD_.wvu.Rows" localSheetId="3" hidden="1">[39]BOP!$A$36:$IV$36,[39]BOP!$A$44:$IV$44,[39]BOP!$A$59:$IV$59,[39]BOP!#REF!,[39]BOP!#REF!,[39]BOP!$A$79:$IV$79,[39]BOP!$A$81:$IV$88</definedName>
    <definedName name="Z_CF25EF4F_FFAB_11D1_98B7_00C04FC96ABD_.wvu.Rows" localSheetId="4" hidden="1">[39]BOP!$A$36:$IV$36,[39]BOP!$A$44:$IV$44,[39]BOP!$A$59:$IV$59,[39]BOP!#REF!,[39]BOP!#REF!,[39]BOP!$A$79:$IV$79,[39]BOP!$A$81:$IV$88</definedName>
    <definedName name="Z_CF25EF4F_FFAB_11D1_98B7_00C04FC96ABD_.wvu.Rows" hidden="1">[39]BOP!$A$36:$IV$36,[39]BOP!$A$44:$IV$44,[39]BOP!$A$59:$IV$59,[39]BOP!#REF!,[39]BOP!#REF!,[39]BOP!$A$79:$IV$79,[39]BOP!$A$81:$IV$88</definedName>
    <definedName name="Z_CF25EF50_FFAB_11D1_98B7_00C04FC96ABD_.wvu.Rows" localSheetId="3" hidden="1">[39]BOP!$A$36:$IV$36,[39]BOP!$A$44:$IV$44,[39]BOP!$A$59:$IV$59,[39]BOP!#REF!,[39]BOP!#REF!,[39]BOP!$A$79:$IV$79,[39]BOP!#REF!</definedName>
    <definedName name="Z_CF25EF50_FFAB_11D1_98B7_00C04FC96ABD_.wvu.Rows" localSheetId="4" hidden="1">[39]BOP!$A$36:$IV$36,[39]BOP!$A$44:$IV$44,[39]BOP!$A$59:$IV$59,[39]BOP!#REF!,[39]BOP!#REF!,[39]BOP!$A$79:$IV$79,[39]BOP!#REF!</definedName>
    <definedName name="Z_CF25EF50_FFAB_11D1_98B7_00C04FC96ABD_.wvu.Rows" hidden="1">[39]BOP!$A$36:$IV$36,[39]BOP!$A$44:$IV$44,[39]BOP!$A$59:$IV$59,[39]BOP!#REF!,[39]BOP!#REF!,[39]BOP!$A$79:$IV$79,[39]BOP!#REF!</definedName>
    <definedName name="Z_CF25EF51_FFAB_11D1_98B7_00C04FC96ABD_.wvu.Rows" localSheetId="3" hidden="1">[39]BOP!$A$36:$IV$36,[39]BOP!$A$44:$IV$44,[39]BOP!$A$59:$IV$59,[39]BOP!#REF!,[39]BOP!#REF!,[39]BOP!$A$79:$IV$79,[39]BOP!$A$81:$IV$88,[39]BOP!#REF!</definedName>
    <definedName name="Z_CF25EF51_FFAB_11D1_98B7_00C04FC96ABD_.wvu.Rows" localSheetId="4" hidden="1">[39]BOP!$A$36:$IV$36,[39]BOP!$A$44:$IV$44,[39]BOP!$A$59:$IV$59,[39]BOP!#REF!,[39]BOP!#REF!,[39]BOP!$A$79:$IV$79,[39]BOP!$A$81:$IV$88,[39]BOP!#REF!</definedName>
    <definedName name="Z_CF25EF51_FFAB_11D1_98B7_00C04FC96ABD_.wvu.Rows" hidden="1">[39]BOP!$A$36:$IV$36,[39]BOP!$A$44:$IV$44,[39]BOP!$A$59:$IV$59,[39]BOP!#REF!,[39]BOP!#REF!,[39]BOP!$A$79:$IV$79,[39]BOP!$A$81:$IV$88,[39]BOP!#REF!</definedName>
    <definedName name="Z_CF25EF52_FFAB_11D1_98B7_00C04FC96ABD_.wvu.Rows" localSheetId="3" hidden="1">[39]BOP!$A$36:$IV$36,[39]BOP!$A$44:$IV$44,[39]BOP!$A$59:$IV$59,[39]BOP!#REF!,[39]BOP!#REF!,[39]BOP!$A$79:$IV$79,[39]BOP!$A$81:$IV$88,[39]BOP!#REF!</definedName>
    <definedName name="Z_CF25EF52_FFAB_11D1_98B7_00C04FC96ABD_.wvu.Rows" localSheetId="4" hidden="1">[39]BOP!$A$36:$IV$36,[39]BOP!$A$44:$IV$44,[39]BOP!$A$59:$IV$59,[39]BOP!#REF!,[39]BOP!#REF!,[39]BOP!$A$79:$IV$79,[39]BOP!$A$81:$IV$88,[39]BOP!#REF!</definedName>
    <definedName name="Z_CF25EF52_FFAB_11D1_98B7_00C04FC96ABD_.wvu.Rows" hidden="1">[39]BOP!$A$36:$IV$36,[39]BOP!$A$44:$IV$44,[39]BOP!$A$59:$IV$59,[39]BOP!#REF!,[39]BOP!#REF!,[39]BOP!$A$79:$IV$79,[39]BOP!$A$81:$IV$88,[39]BOP!#REF!</definedName>
    <definedName name="Z_CF25EF53_FFAB_11D1_98B7_00C04FC96ABD_.wvu.Rows" localSheetId="3" hidden="1">[39]BOP!$A$36:$IV$36,[39]BOP!$A$44:$IV$44,[39]BOP!$A$59:$IV$59,[39]BOP!#REF!,[39]BOP!#REF!,[39]BOP!$A$79:$IV$79,[39]BOP!$A$81:$IV$88,[39]BOP!#REF!</definedName>
    <definedName name="Z_CF25EF53_FFAB_11D1_98B7_00C04FC96ABD_.wvu.Rows" localSheetId="4" hidden="1">[39]BOP!$A$36:$IV$36,[39]BOP!$A$44:$IV$44,[39]BOP!$A$59:$IV$59,[39]BOP!#REF!,[39]BOP!#REF!,[39]BOP!$A$79:$IV$79,[39]BOP!$A$81:$IV$88,[39]BOP!#REF!</definedName>
    <definedName name="Z_CF25EF53_FFAB_11D1_98B7_00C04FC96ABD_.wvu.Rows" hidden="1">[39]BOP!$A$36:$IV$36,[39]BOP!$A$44:$IV$44,[39]BOP!$A$59:$IV$59,[39]BOP!#REF!,[39]BOP!#REF!,[39]BOP!$A$79:$IV$79,[39]BOP!$A$81:$IV$88,[39]BOP!#REF!</definedName>
    <definedName name="Z_CF25EF55_FFAB_11D1_98B7_00C04FC96ABD_.wvu.Rows" localSheetId="3" hidden="1">[39]BOP!$A$36:$IV$36,[39]BOP!$A$44:$IV$44,[39]BOP!$A$59:$IV$59,[39]BOP!#REF!,[39]BOP!#REF!,[39]BOP!$A$79:$IV$79,[39]BOP!$A$81:$IV$88,[39]BOP!#REF!,[39]BOP!#REF!</definedName>
    <definedName name="Z_CF25EF55_FFAB_11D1_98B7_00C04FC96ABD_.wvu.Rows" localSheetId="4" hidden="1">[39]BOP!$A$36:$IV$36,[39]BOP!$A$44:$IV$44,[39]BOP!$A$59:$IV$59,[39]BOP!#REF!,[39]BOP!#REF!,[39]BOP!$A$79:$IV$79,[39]BOP!$A$81:$IV$88,[39]BOP!#REF!,[39]BOP!#REF!</definedName>
    <definedName name="Z_CF25EF55_FFAB_11D1_98B7_00C04FC96ABD_.wvu.Rows" hidden="1">[39]BOP!$A$36:$IV$36,[39]BOP!$A$44:$IV$44,[39]BOP!$A$59:$IV$59,[39]BOP!#REF!,[39]BOP!#REF!,[39]BOP!$A$79:$IV$79,[39]BOP!$A$81:$IV$88,[39]BOP!#REF!,[39]BOP!#REF!</definedName>
    <definedName name="Z_CF25EF56_FFAB_11D1_98B7_00C04FC96ABD_.wvu.Rows" localSheetId="3" hidden="1">[39]BOP!$A$36:$IV$36,[39]BOP!$A$44:$IV$44,[39]BOP!$A$59:$IV$59,[39]BOP!#REF!,[39]BOP!#REF!,[39]BOP!$A$79:$IV$79,[39]BOP!$A$81:$IV$88,[39]BOP!#REF!,[39]BOP!#REF!</definedName>
    <definedName name="Z_CF25EF56_FFAB_11D1_98B7_00C04FC96ABD_.wvu.Rows" localSheetId="4" hidden="1">[39]BOP!$A$36:$IV$36,[39]BOP!$A$44:$IV$44,[39]BOP!$A$59:$IV$59,[39]BOP!#REF!,[39]BOP!#REF!,[39]BOP!$A$79:$IV$79,[39]BOP!$A$81:$IV$88,[39]BOP!#REF!,[39]BOP!#REF!</definedName>
    <definedName name="Z_CF25EF56_FFAB_11D1_98B7_00C04FC96ABD_.wvu.Rows" hidden="1">[39]BOP!$A$36:$IV$36,[39]BOP!$A$44:$IV$44,[39]BOP!$A$59:$IV$59,[39]BOP!#REF!,[39]BOP!#REF!,[39]BOP!$A$79:$IV$79,[39]BOP!$A$81:$IV$88,[39]BOP!#REF!,[39]BOP!#REF!</definedName>
    <definedName name="Z_CF25EF57_FFAB_11D1_98B7_00C04FC96ABD_.wvu.Rows" localSheetId="3" hidden="1">[39]BOP!$A$36:$IV$36,[39]BOP!$A$44:$IV$44,[39]BOP!$A$59:$IV$59,[39]BOP!#REF!,[39]BOP!#REF!,[39]BOP!$A$79:$IV$79</definedName>
    <definedName name="Z_CF25EF57_FFAB_11D1_98B7_00C04FC96ABD_.wvu.Rows" localSheetId="4" hidden="1">[39]BOP!$A$36:$IV$36,[39]BOP!$A$44:$IV$44,[39]BOP!$A$59:$IV$59,[39]BOP!#REF!,[39]BOP!#REF!,[39]BOP!$A$79:$IV$79</definedName>
    <definedName name="Z_CF25EF57_FFAB_11D1_98B7_00C04FC96ABD_.wvu.Rows" hidden="1">[39]BOP!$A$36:$IV$36,[39]BOP!$A$44:$IV$44,[39]BOP!$A$59:$IV$59,[39]BOP!#REF!,[39]BOP!#REF!,[39]BOP!$A$79:$IV$79</definedName>
    <definedName name="Z_D11C16A0_9E7B_11D1_BFD2_00A0246650E9_.wvu.PrintArea" localSheetId="4" hidden="1">#REF!</definedName>
    <definedName name="Z_D11C16A0_9E7B_11D1_BFD2_00A0246650E9_.wvu.PrintArea" hidden="1">#REF!</definedName>
    <definedName name="Z_E6B74681_BCE1_11D2_BFD1_00A02466506E_.wvu.PrintTitles" localSheetId="3" hidden="1">[61]SUMMARY!$B$1:$D$65536,[61]SUMMARY!$A$3:$IV$5</definedName>
    <definedName name="Z_E6B74681_BCE1_11D2_BFD1_00A02466506E_.wvu.PrintTitles" hidden="1">[61]SUMMARY!$B$1:$D$65536,[61]SUMMARY!$A$3:$IV$5</definedName>
    <definedName name="Z_EA8011E5_017A_11D2_98BD_00C04FC96ABD_.wvu.Rows" localSheetId="3" hidden="1">[39]BOP!$A$36:$IV$36,[39]BOP!$A$44:$IV$44,[39]BOP!$A$59:$IV$59,[39]BOP!#REF!,[39]BOP!#REF!,[39]BOP!$A$79:$IV$79,[39]BOP!$A$81:$IV$88</definedName>
    <definedName name="Z_EA8011E5_017A_11D2_98BD_00C04FC96ABD_.wvu.Rows" localSheetId="4" hidden="1">[39]BOP!$A$36:$IV$36,[39]BOP!$A$44:$IV$44,[39]BOP!$A$59:$IV$59,[39]BOP!#REF!,[39]BOP!#REF!,[39]BOP!$A$79:$IV$79,[39]BOP!$A$81:$IV$88</definedName>
    <definedName name="Z_EA8011E5_017A_11D2_98BD_00C04FC96ABD_.wvu.Rows" hidden="1">[39]BOP!$A$36:$IV$36,[39]BOP!$A$44:$IV$44,[39]BOP!$A$59:$IV$59,[39]BOP!#REF!,[39]BOP!#REF!,[39]BOP!$A$79:$IV$79,[39]BOP!$A$81:$IV$88</definedName>
    <definedName name="Z_EA8011E6_017A_11D2_98BD_00C04FC96ABD_.wvu.Rows" localSheetId="3" hidden="1">[39]BOP!$A$36:$IV$36,[39]BOP!$A$44:$IV$44,[39]BOP!$A$59:$IV$59,[39]BOP!#REF!,[39]BOP!#REF!,[39]BOP!$A$79:$IV$79,[39]BOP!#REF!</definedName>
    <definedName name="Z_EA8011E6_017A_11D2_98BD_00C04FC96ABD_.wvu.Rows" localSheetId="4" hidden="1">[39]BOP!$A$36:$IV$36,[39]BOP!$A$44:$IV$44,[39]BOP!$A$59:$IV$59,[39]BOP!#REF!,[39]BOP!#REF!,[39]BOP!$A$79:$IV$79,[39]BOP!#REF!</definedName>
    <definedName name="Z_EA8011E6_017A_11D2_98BD_00C04FC96ABD_.wvu.Rows" hidden="1">[39]BOP!$A$36:$IV$36,[39]BOP!$A$44:$IV$44,[39]BOP!$A$59:$IV$59,[39]BOP!#REF!,[39]BOP!#REF!,[39]BOP!$A$79:$IV$79,[39]BOP!#REF!</definedName>
    <definedName name="Z_EA8011E9_017A_11D2_98BD_00C04FC96ABD_.wvu.Rows" localSheetId="3" hidden="1">[39]BOP!$A$36:$IV$36,[39]BOP!$A$44:$IV$44,[39]BOP!$A$59:$IV$59,[39]BOP!#REF!,[39]BOP!#REF!,[39]BOP!$A$79:$IV$79,[39]BOP!$A$81:$IV$88,[39]BOP!#REF!</definedName>
    <definedName name="Z_EA8011E9_017A_11D2_98BD_00C04FC96ABD_.wvu.Rows" localSheetId="4" hidden="1">[39]BOP!$A$36:$IV$36,[39]BOP!$A$44:$IV$44,[39]BOP!$A$59:$IV$59,[39]BOP!#REF!,[39]BOP!#REF!,[39]BOP!$A$79:$IV$79,[39]BOP!$A$81:$IV$88,[39]BOP!#REF!</definedName>
    <definedName name="Z_EA8011E9_017A_11D2_98BD_00C04FC96ABD_.wvu.Rows" hidden="1">[39]BOP!$A$36:$IV$36,[39]BOP!$A$44:$IV$44,[39]BOP!$A$59:$IV$59,[39]BOP!#REF!,[39]BOP!#REF!,[39]BOP!$A$79:$IV$79,[39]BOP!$A$81:$IV$88,[39]BOP!#REF!</definedName>
    <definedName name="Z_EA8011EC_017A_11D2_98BD_00C04FC96ABD_.wvu.Rows" localSheetId="3" hidden="1">[39]BOP!$A$36:$IV$36,[39]BOP!$A$44:$IV$44,[39]BOP!$A$59:$IV$59,[39]BOP!#REF!,[39]BOP!#REF!,[39]BOP!$A$79:$IV$79,[39]BOP!$A$81:$IV$88,[39]BOP!#REF!,[39]BOP!#REF!</definedName>
    <definedName name="Z_EA8011EC_017A_11D2_98BD_00C04FC96ABD_.wvu.Rows" localSheetId="4" hidden="1">[39]BOP!$A$36:$IV$36,[39]BOP!$A$44:$IV$44,[39]BOP!$A$59:$IV$59,[39]BOP!#REF!,[39]BOP!#REF!,[39]BOP!$A$79:$IV$79,[39]BOP!$A$81:$IV$88,[39]BOP!#REF!,[39]BOP!#REF!</definedName>
    <definedName name="Z_EA8011EC_017A_11D2_98BD_00C04FC96ABD_.wvu.Rows" hidden="1">[39]BOP!$A$36:$IV$36,[39]BOP!$A$44:$IV$44,[39]BOP!$A$59:$IV$59,[39]BOP!#REF!,[39]BOP!#REF!,[39]BOP!$A$79:$IV$79,[39]BOP!$A$81:$IV$88,[39]BOP!#REF!,[39]BOP!#REF!</definedName>
    <definedName name="Z_EA86CE3A_00A2_11D2_98BC_00C04FC96ABD_.wvu.Rows" localSheetId="3" hidden="1">[39]BOP!$A$36:$IV$36,[39]BOP!$A$44:$IV$44,[39]BOP!$A$59:$IV$59,[39]BOP!#REF!,[39]BOP!#REF!,[39]BOP!$A$81:$IV$88</definedName>
    <definedName name="Z_EA86CE3A_00A2_11D2_98BC_00C04FC96ABD_.wvu.Rows" localSheetId="4" hidden="1">[39]BOP!$A$36:$IV$36,[39]BOP!$A$44:$IV$44,[39]BOP!$A$59:$IV$59,[39]BOP!#REF!,[39]BOP!#REF!,[39]BOP!$A$81:$IV$88</definedName>
    <definedName name="Z_EA86CE3A_00A2_11D2_98BC_00C04FC96ABD_.wvu.Rows" hidden="1">[39]BOP!$A$36:$IV$36,[39]BOP!$A$44:$IV$44,[39]BOP!$A$59:$IV$59,[39]BOP!#REF!,[39]BOP!#REF!,[39]BOP!$A$81:$IV$88</definedName>
    <definedName name="Z_EA86CE3B_00A2_11D2_98BC_00C04FC96ABD_.wvu.Rows" localSheetId="3" hidden="1">[39]BOP!$A$36:$IV$36,[39]BOP!$A$44:$IV$44,[39]BOP!$A$59:$IV$59,[39]BOP!#REF!,[39]BOP!#REF!,[39]BOP!$A$81:$IV$88</definedName>
    <definedName name="Z_EA86CE3B_00A2_11D2_98BC_00C04FC96ABD_.wvu.Rows" localSheetId="4" hidden="1">[39]BOP!$A$36:$IV$36,[39]BOP!$A$44:$IV$44,[39]BOP!$A$59:$IV$59,[39]BOP!#REF!,[39]BOP!#REF!,[39]BOP!$A$81:$IV$88</definedName>
    <definedName name="Z_EA86CE3B_00A2_11D2_98BC_00C04FC96ABD_.wvu.Rows" hidden="1">[39]BOP!$A$36:$IV$36,[39]BOP!$A$44:$IV$44,[39]BOP!$A$59:$IV$59,[39]BOP!#REF!,[39]BOP!#REF!,[39]BOP!$A$81:$IV$88</definedName>
    <definedName name="Z_EA86CE3C_00A2_11D2_98BC_00C04FC96ABD_.wvu.Rows" localSheetId="3" hidden="1">[39]BOP!$A$36:$IV$36,[39]BOP!$A$44:$IV$44,[39]BOP!$A$59:$IV$59,[39]BOP!#REF!,[39]BOP!#REF!,[39]BOP!$A$81:$IV$88</definedName>
    <definedName name="Z_EA86CE3C_00A2_11D2_98BC_00C04FC96ABD_.wvu.Rows" localSheetId="4" hidden="1">[39]BOP!$A$36:$IV$36,[39]BOP!$A$44:$IV$44,[39]BOP!$A$59:$IV$59,[39]BOP!#REF!,[39]BOP!#REF!,[39]BOP!$A$81:$IV$88</definedName>
    <definedName name="Z_EA86CE3C_00A2_11D2_98BC_00C04FC96ABD_.wvu.Rows" hidden="1">[39]BOP!$A$36:$IV$36,[39]BOP!$A$44:$IV$44,[39]BOP!$A$59:$IV$59,[39]BOP!#REF!,[39]BOP!#REF!,[39]BOP!$A$81:$IV$88</definedName>
    <definedName name="Z_EA86CE3D_00A2_11D2_98BC_00C04FC96ABD_.wvu.Rows" localSheetId="3" hidden="1">[39]BOP!$A$36:$IV$36,[39]BOP!$A$44:$IV$44,[39]BOP!$A$59:$IV$59,[39]BOP!#REF!,[39]BOP!#REF!,[39]BOP!$A$81:$IV$88</definedName>
    <definedName name="Z_EA86CE3D_00A2_11D2_98BC_00C04FC96ABD_.wvu.Rows" localSheetId="4" hidden="1">[39]BOP!$A$36:$IV$36,[39]BOP!$A$44:$IV$44,[39]BOP!$A$59:$IV$59,[39]BOP!#REF!,[39]BOP!#REF!,[39]BOP!$A$81:$IV$88</definedName>
    <definedName name="Z_EA86CE3D_00A2_11D2_98BC_00C04FC96ABD_.wvu.Rows" hidden="1">[39]BOP!$A$36:$IV$36,[39]BOP!$A$44:$IV$44,[39]BOP!$A$59:$IV$59,[39]BOP!#REF!,[39]BOP!#REF!,[39]BOP!$A$81:$IV$88</definedName>
    <definedName name="Z_EA86CE3E_00A2_11D2_98BC_00C04FC96ABD_.wvu.Rows" localSheetId="3" hidden="1">[39]BOP!$A$36:$IV$36,[39]BOP!$A$44:$IV$44,[39]BOP!$A$59:$IV$59,[39]BOP!#REF!,[39]BOP!#REF!,[39]BOP!$A$79:$IV$79,[39]BOP!$A$81:$IV$88,[39]BOP!#REF!</definedName>
    <definedName name="Z_EA86CE3E_00A2_11D2_98BC_00C04FC96ABD_.wvu.Rows" localSheetId="4" hidden="1">[39]BOP!$A$36:$IV$36,[39]BOP!$A$44:$IV$44,[39]BOP!$A$59:$IV$59,[39]BOP!#REF!,[39]BOP!#REF!,[39]BOP!$A$79:$IV$79,[39]BOP!$A$81:$IV$88,[39]BOP!#REF!</definedName>
    <definedName name="Z_EA86CE3E_00A2_11D2_98BC_00C04FC96ABD_.wvu.Rows" hidden="1">[39]BOP!$A$36:$IV$36,[39]BOP!$A$44:$IV$44,[39]BOP!$A$59:$IV$59,[39]BOP!#REF!,[39]BOP!#REF!,[39]BOP!$A$79:$IV$79,[39]BOP!$A$81:$IV$88,[39]BOP!#REF!</definedName>
    <definedName name="Z_EA86CE3F_00A2_11D2_98BC_00C04FC96ABD_.wvu.Rows" localSheetId="3" hidden="1">[39]BOP!$A$36:$IV$36,[39]BOP!$A$44:$IV$44,[39]BOP!$A$59:$IV$59,[39]BOP!#REF!,[39]BOP!#REF!,[39]BOP!$A$79:$IV$79,[39]BOP!$A$81:$IV$88</definedName>
    <definedName name="Z_EA86CE3F_00A2_11D2_98BC_00C04FC96ABD_.wvu.Rows" localSheetId="4" hidden="1">[39]BOP!$A$36:$IV$36,[39]BOP!$A$44:$IV$44,[39]BOP!$A$59:$IV$59,[39]BOP!#REF!,[39]BOP!#REF!,[39]BOP!$A$79:$IV$79,[39]BOP!$A$81:$IV$88</definedName>
    <definedName name="Z_EA86CE3F_00A2_11D2_98BC_00C04FC96ABD_.wvu.Rows" hidden="1">[39]BOP!$A$36:$IV$36,[39]BOP!$A$44:$IV$44,[39]BOP!$A$59:$IV$59,[39]BOP!#REF!,[39]BOP!#REF!,[39]BOP!$A$79:$IV$79,[39]BOP!$A$81:$IV$88</definedName>
    <definedName name="Z_EA86CE40_00A2_11D2_98BC_00C04FC96ABD_.wvu.Rows" localSheetId="3" hidden="1">[39]BOP!$A$36:$IV$36,[39]BOP!$A$44:$IV$44,[39]BOP!$A$59:$IV$59,[39]BOP!#REF!,[39]BOP!#REF!,[39]BOP!$A$79:$IV$79,[39]BOP!#REF!</definedName>
    <definedName name="Z_EA86CE40_00A2_11D2_98BC_00C04FC96ABD_.wvu.Rows" localSheetId="4" hidden="1">[39]BOP!$A$36:$IV$36,[39]BOP!$A$44:$IV$44,[39]BOP!$A$59:$IV$59,[39]BOP!#REF!,[39]BOP!#REF!,[39]BOP!$A$79:$IV$79,[39]BOP!#REF!</definedName>
    <definedName name="Z_EA86CE40_00A2_11D2_98BC_00C04FC96ABD_.wvu.Rows" hidden="1">[39]BOP!$A$36:$IV$36,[39]BOP!$A$44:$IV$44,[39]BOP!$A$59:$IV$59,[39]BOP!#REF!,[39]BOP!#REF!,[39]BOP!$A$79:$IV$79,[39]BOP!#REF!</definedName>
    <definedName name="Z_EA86CE41_00A2_11D2_98BC_00C04FC96ABD_.wvu.Rows" localSheetId="3" hidden="1">[39]BOP!$A$36:$IV$36,[39]BOP!$A$44:$IV$44,[39]BOP!$A$59:$IV$59,[39]BOP!#REF!,[39]BOP!#REF!,[39]BOP!$A$79:$IV$79,[39]BOP!$A$81:$IV$88,[39]BOP!#REF!</definedName>
    <definedName name="Z_EA86CE41_00A2_11D2_98BC_00C04FC96ABD_.wvu.Rows" localSheetId="4" hidden="1">[39]BOP!$A$36:$IV$36,[39]BOP!$A$44:$IV$44,[39]BOP!$A$59:$IV$59,[39]BOP!#REF!,[39]BOP!#REF!,[39]BOP!$A$79:$IV$79,[39]BOP!$A$81:$IV$88,[39]BOP!#REF!</definedName>
    <definedName name="Z_EA86CE41_00A2_11D2_98BC_00C04FC96ABD_.wvu.Rows" hidden="1">[39]BOP!$A$36:$IV$36,[39]BOP!$A$44:$IV$44,[39]BOP!$A$59:$IV$59,[39]BOP!#REF!,[39]BOP!#REF!,[39]BOP!$A$79:$IV$79,[39]BOP!$A$81:$IV$88,[39]BOP!#REF!</definedName>
    <definedName name="Z_EA86CE42_00A2_11D2_98BC_00C04FC96ABD_.wvu.Rows" localSheetId="3" hidden="1">[39]BOP!$A$36:$IV$36,[39]BOP!$A$44:$IV$44,[39]BOP!$A$59:$IV$59,[39]BOP!#REF!,[39]BOP!#REF!,[39]BOP!$A$79:$IV$79,[39]BOP!$A$81:$IV$88,[39]BOP!#REF!</definedName>
    <definedName name="Z_EA86CE42_00A2_11D2_98BC_00C04FC96ABD_.wvu.Rows" localSheetId="4" hidden="1">[39]BOP!$A$36:$IV$36,[39]BOP!$A$44:$IV$44,[39]BOP!$A$59:$IV$59,[39]BOP!#REF!,[39]BOP!#REF!,[39]BOP!$A$79:$IV$79,[39]BOP!$A$81:$IV$88,[39]BOP!#REF!</definedName>
    <definedName name="Z_EA86CE42_00A2_11D2_98BC_00C04FC96ABD_.wvu.Rows" hidden="1">[39]BOP!$A$36:$IV$36,[39]BOP!$A$44:$IV$44,[39]BOP!$A$59:$IV$59,[39]BOP!#REF!,[39]BOP!#REF!,[39]BOP!$A$79:$IV$79,[39]BOP!$A$81:$IV$88,[39]BOP!#REF!</definedName>
    <definedName name="Z_EA86CE43_00A2_11D2_98BC_00C04FC96ABD_.wvu.Rows" localSheetId="3" hidden="1">[39]BOP!$A$36:$IV$36,[39]BOP!$A$44:$IV$44,[39]BOP!$A$59:$IV$59,[39]BOP!#REF!,[39]BOP!#REF!,[39]BOP!$A$79:$IV$79,[39]BOP!$A$81:$IV$88,[39]BOP!#REF!</definedName>
    <definedName name="Z_EA86CE43_00A2_11D2_98BC_00C04FC96ABD_.wvu.Rows" localSheetId="4" hidden="1">[39]BOP!$A$36:$IV$36,[39]BOP!$A$44:$IV$44,[39]BOP!$A$59:$IV$59,[39]BOP!#REF!,[39]BOP!#REF!,[39]BOP!$A$79:$IV$79,[39]BOP!$A$81:$IV$88,[39]BOP!#REF!</definedName>
    <definedName name="Z_EA86CE43_00A2_11D2_98BC_00C04FC96ABD_.wvu.Rows" hidden="1">[39]BOP!$A$36:$IV$36,[39]BOP!$A$44:$IV$44,[39]BOP!$A$59:$IV$59,[39]BOP!#REF!,[39]BOP!#REF!,[39]BOP!$A$79:$IV$79,[39]BOP!$A$81:$IV$88,[39]BOP!#REF!</definedName>
    <definedName name="Z_EA86CE45_00A2_11D2_98BC_00C04FC96ABD_.wvu.Rows" localSheetId="3" hidden="1">[39]BOP!$A$36:$IV$36,[39]BOP!$A$44:$IV$44,[39]BOP!$A$59:$IV$59,[39]BOP!#REF!,[39]BOP!#REF!,[39]BOP!$A$79:$IV$79,[39]BOP!$A$81:$IV$88,[39]BOP!#REF!,[39]BOP!#REF!</definedName>
    <definedName name="Z_EA86CE45_00A2_11D2_98BC_00C04FC96ABD_.wvu.Rows" localSheetId="4" hidden="1">[39]BOP!$A$36:$IV$36,[39]BOP!$A$44:$IV$44,[39]BOP!$A$59:$IV$59,[39]BOP!#REF!,[39]BOP!#REF!,[39]BOP!$A$79:$IV$79,[39]BOP!$A$81:$IV$88,[39]BOP!#REF!,[39]BOP!#REF!</definedName>
    <definedName name="Z_EA86CE45_00A2_11D2_98BC_00C04FC96ABD_.wvu.Rows" hidden="1">[39]BOP!$A$36:$IV$36,[39]BOP!$A$44:$IV$44,[39]BOP!$A$59:$IV$59,[39]BOP!#REF!,[39]BOP!#REF!,[39]BOP!$A$79:$IV$79,[39]BOP!$A$81:$IV$88,[39]BOP!#REF!,[39]BOP!#REF!</definedName>
    <definedName name="Z_EA86CE46_00A2_11D2_98BC_00C04FC96ABD_.wvu.Rows" localSheetId="3" hidden="1">[39]BOP!$A$36:$IV$36,[39]BOP!$A$44:$IV$44,[39]BOP!$A$59:$IV$59,[39]BOP!#REF!,[39]BOP!#REF!,[39]BOP!$A$79:$IV$79,[39]BOP!$A$81:$IV$88,[39]BOP!#REF!,[39]BOP!#REF!</definedName>
    <definedName name="Z_EA86CE46_00A2_11D2_98BC_00C04FC96ABD_.wvu.Rows" localSheetId="4" hidden="1">[39]BOP!$A$36:$IV$36,[39]BOP!$A$44:$IV$44,[39]BOP!$A$59:$IV$59,[39]BOP!#REF!,[39]BOP!#REF!,[39]BOP!$A$79:$IV$79,[39]BOP!$A$81:$IV$88,[39]BOP!#REF!,[39]BOP!#REF!</definedName>
    <definedName name="Z_EA86CE46_00A2_11D2_98BC_00C04FC96ABD_.wvu.Rows" hidden="1">[39]BOP!$A$36:$IV$36,[39]BOP!$A$44:$IV$44,[39]BOP!$A$59:$IV$59,[39]BOP!#REF!,[39]BOP!#REF!,[39]BOP!$A$79:$IV$79,[39]BOP!$A$81:$IV$88,[39]BOP!#REF!,[39]BOP!#REF!</definedName>
    <definedName name="Z_EA86CE47_00A2_11D2_98BC_00C04FC96ABD_.wvu.Rows" localSheetId="3" hidden="1">[39]BOP!$A$36:$IV$36,[39]BOP!$A$44:$IV$44,[39]BOP!$A$59:$IV$59,[39]BOP!#REF!,[39]BOP!#REF!,[39]BOP!$A$79:$IV$79</definedName>
    <definedName name="Z_EA86CE47_00A2_11D2_98BC_00C04FC96ABD_.wvu.Rows" localSheetId="4" hidden="1">[39]BOP!$A$36:$IV$36,[39]BOP!$A$44:$IV$44,[39]BOP!$A$59:$IV$59,[39]BOP!#REF!,[39]BOP!#REF!,[39]BOP!$A$79:$IV$79</definedName>
    <definedName name="Z_EA86CE47_00A2_11D2_98BC_00C04FC96ABD_.wvu.Rows" hidden="1">[39]BOP!$A$36:$IV$36,[39]BOP!$A$44:$IV$44,[39]BOP!$A$59:$IV$59,[39]BOP!#REF!,[39]BOP!#REF!,[39]BOP!$A$79:$IV$79</definedName>
    <definedName name="zio" localSheetId="3" hidden="1">{"Tab1",#N/A,FALSE,"P";"Tab2",#N/A,FALSE,"P"}</definedName>
    <definedName name="zio" hidden="1">{"Tab1",#N/A,FALSE,"P";"Tab2",#N/A,FALSE,"P"}</definedName>
    <definedName name="zz" localSheetId="3" hidden="1">{"Tab1",#N/A,FALSE,"P";"Tab2",#N/A,FALSE,"P"}</definedName>
    <definedName name="zz" hidden="1">{"Tab1",#N/A,FALSE,"P";"Tab2",#N/A,FALSE,"P"}</definedName>
    <definedName name="zzz" localSheetId="3" hidden="1">{#N/A,#N/A,TRUE,"Contents";#N/A,#N/A,TRUE,"Input";#N/A,#N/A,TRUE,"Output";#N/A,#N/A,TRUE,"Mon. Survey";#N/A,#N/A,TRUE,"Mon. Authority";#N/A,#N/A,TRUE,"Comm. Banks";#N/A,#N/A,TRUE,"Foreign";#N/A,#N/A,TRUE,"Claims on Gov";#N/A,#N/A,TRUE,"Claims on PE &amp; Pvt";#N/A,#N/A,TRUE,"Broad Money";#N/A,#N/A,TRUE,"Other";#N/A,#N/A,TRUE,"Proj.";#N/A,#N/A,TRUE,"Staff Rept"}</definedName>
    <definedName name="zzz" hidden="1">{#N/A,#N/A,TRUE,"Contents";#N/A,#N/A,TRUE,"Input";#N/A,#N/A,TRUE,"Output";#N/A,#N/A,TRUE,"Mon. Survey";#N/A,#N/A,TRUE,"Mon. Authority";#N/A,#N/A,TRUE,"Comm. Banks";#N/A,#N/A,TRUE,"Foreign";#N/A,#N/A,TRUE,"Claims on Gov";#N/A,#N/A,TRUE,"Claims on PE &amp; Pvt";#N/A,#N/A,TRUE,"Broad Money";#N/A,#N/A,TRUE,"Other";#N/A,#N/A,TRUE,"Proj.";#N/A,#N/A,TRUE,"Staff Rept"}</definedName>
    <definedName name="zzzz" localSheetId="3" hidden="1">{"Tab1",#N/A,FALSE,"P";"Tab2",#N/A,FALSE,"P"}</definedName>
    <definedName name="zzzz" hidden="1">{"Tab1",#N/A,FALSE,"P";"Tab2",#N/A,FALSE,"P"}</definedName>
    <definedName name="ббб" localSheetId="3" hidden="1">{#N/A,#N/A,FALSE,"SimInp1";#N/A,#N/A,FALSE,"SimInp2";#N/A,#N/A,FALSE,"SimOut1";#N/A,#N/A,FALSE,"SimOut2";#N/A,#N/A,FALSE,"SimOut3";#N/A,#N/A,FALSE,"SimOut4";#N/A,#N/A,FALSE,"SimOut5"}</definedName>
    <definedName name="ббб" hidden="1">{#N/A,#N/A,FALSE,"SimInp1";#N/A,#N/A,FALSE,"SimInp2";#N/A,#N/A,FALSE,"SimOut1";#N/A,#N/A,FALSE,"SimOut2";#N/A,#N/A,FALSE,"SimOut3";#N/A,#N/A,FALSE,"SimOut4";#N/A,#N/A,FALSE,"SimOut5"}</definedName>
    <definedName name="вавава" localSheetId="3" hidden="1">{"DEPOSITS",#N/A,FALSE,"COMML_MON";"LOANS",#N/A,FALSE,"COMML_MON"}</definedName>
    <definedName name="вавава" hidden="1">{"DEPOSITS",#N/A,FALSE,"COMML_MON";"LOANS",#N/A,FALSE,"COMML_MON"}</definedName>
    <definedName name="ввв" localSheetId="3" hidden="1">{"CONSOLIDATED",#N/A,FALSE,"TAB2";"CONSOL_GDP",#N/A,FALSE,"TAB3";"STATE_OP",#N/A,FALSE,"TAB13APP";"STATE_GDP",#N/A,FALSE,"TAB14APP";"TAXREV",#N/A,FALSE,"TAB15APP";"CURREXP",#N/A,FALSE,"TAB16APP";"PEF",#N/A,FALSE,"TAB17APP";"PEF_GDP",#N/A,FALSE,"TAB18APP";"PENSION_AVG",#N/A,FALSE,"TAB19APP";"BENEFIT_UNEMP",#N/A,FALSE,"TAB20APP"}</definedName>
    <definedName name="ввв" hidden="1">{"CONSOLIDATED",#N/A,FALSE,"TAB2";"CONSOL_GDP",#N/A,FALSE,"TAB3";"STATE_OP",#N/A,FALSE,"TAB13APP";"STATE_GDP",#N/A,FALSE,"TAB14APP";"TAXREV",#N/A,FALSE,"TAB15APP";"CURREXP",#N/A,FALSE,"TAB16APP";"PEF",#N/A,FALSE,"TAB17APP";"PEF_GDP",#N/A,FALSE,"TAB18APP";"PENSION_AVG",#N/A,FALSE,"TAB19APP";"BENEFIT_UNEMP",#N/A,FALSE,"TAB20APP"}</definedName>
    <definedName name="дддд" localSheetId="3" hidden="1">{"BOP_TAB",#N/A,FALSE,"N";"MIDTERM_TAB",#N/A,FALSE,"O"}</definedName>
    <definedName name="дддд" hidden="1">{"BOP_TAB",#N/A,FALSE,"N";"MIDTERM_TAB",#N/A,FALSE,"O"}</definedName>
    <definedName name="иии" localSheetId="3" hidden="1">{"CBA",#N/A,FALSE,"TAB4";"MS",#N/A,FALSE,"TAB5";"BANKLOANS",#N/A,FALSE,"TAB21APP ";"INTEREST",#N/A,FALSE,"TAB22APP"}</definedName>
    <definedName name="иии" hidden="1">{"CBA",#N/A,FALSE,"TAB4";"MS",#N/A,FALSE,"TAB5";"BANKLOANS",#N/A,FALSE,"TAB21APP ";"INTEREST",#N/A,FALSE,"TAB22APP"}</definedName>
    <definedName name="ййй" localSheetId="3" hidden="1">{#N/A,#N/A,FALSE,"SimInp1";#N/A,#N/A,FALSE,"SimInp2";#N/A,#N/A,FALSE,"SimOut1";#N/A,#N/A,FALSE,"SimOut2";#N/A,#N/A,FALSE,"SimOut3";#N/A,#N/A,FALSE,"SimOut4";#N/A,#N/A,FALSE,"SimOut5"}</definedName>
    <definedName name="ййй" hidden="1">{#N/A,#N/A,FALSE,"SimInp1";#N/A,#N/A,FALSE,"SimInp2";#N/A,#N/A,FALSE,"SimOut1";#N/A,#N/A,FALSE,"SimOut2";#N/A,#N/A,FALSE,"SimOut3";#N/A,#N/A,FALSE,"SimOut4";#N/A,#N/A,FALSE,"SimOut5"}</definedName>
    <definedName name="иит" localSheetId="3" hidden="1">{"BOP_TAB",#N/A,FALSE,"N";"MIDTERM_TAB",#N/A,FALSE,"O";"FUND_CRED",#N/A,FALSE,"P";"DEBT_TAB1",#N/A,FALSE,"Q";"DEBT_TAB2",#N/A,FALSE,"Q";"FORFIN_TAB1",#N/A,FALSE,"R";"FORFIN_TAB2",#N/A,FALSE,"R";"BOP_ANALY",#N/A,FALSE,"U"}</definedName>
    <definedName name="иит" hidden="1">{"BOP_TAB",#N/A,FALSE,"N";"MIDTERM_TAB",#N/A,FALSE,"O";"FUND_CRED",#N/A,FALSE,"P";"DEBT_TAB1",#N/A,FALSE,"Q";"DEBT_TAB2",#N/A,FALSE,"Q";"FORFIN_TAB1",#N/A,FALSE,"R";"FORFIN_TAB2",#N/A,FALSE,"R";"BOP_ANALY",#N/A,FALSE,"U"}</definedName>
    <definedName name="йфя" localSheetId="3" hidden="1">{"CONSOLIDATED",#N/A,FALSE,"TAB2";"CONSOL_GDP",#N/A,FALSE,"TAB3";"STATE_OP",#N/A,FALSE,"TAB13APP";"STATE_GDP",#N/A,FALSE,"TAB14APP";"TAXREV",#N/A,FALSE,"TAB15APP";"CURREXP",#N/A,FALSE,"TAB16APP";"PEF",#N/A,FALSE,"TAB17APP";"PEF_GDP",#N/A,FALSE,"TAB18APP";"PENSION_AVG",#N/A,FALSE,"TAB19APP";"BENEFIT_UNEMP",#N/A,FALSE,"TAB20APP"}</definedName>
    <definedName name="йфя" hidden="1">{"CONSOLIDATED",#N/A,FALSE,"TAB2";"CONSOL_GDP",#N/A,FALSE,"TAB3";"STATE_OP",#N/A,FALSE,"TAB13APP";"STATE_GDP",#N/A,FALSE,"TAB14APP";"TAXREV",#N/A,FALSE,"TAB15APP";"CURREXP",#N/A,FALSE,"TAB16APP";"PEF",#N/A,FALSE,"TAB17APP";"PEF_GDP",#N/A,FALSE,"TAB18APP";"PENSION_AVG",#N/A,FALSE,"TAB19APP";"BENEFIT_UNEMP",#N/A,FALSE,"TAB20APP"}</definedName>
    <definedName name="ккк" localSheetId="3" hidden="1">{"TBILLS_ALL",#N/A,FALSE,"FITB_all"}</definedName>
    <definedName name="ккк" hidden="1">{"TBILLS_ALL",#N/A,FALSE,"FITB_all"}</definedName>
    <definedName name="лллл" localSheetId="3" hidden="1">{"TRADE_COMP",#N/A,FALSE,"TAB23APP";"BOP",#N/A,FALSE,"TAB6";"DOT",#N/A,FALSE,"TAB24APP";"EXTDEBT",#N/A,FALSE,"TAB25APP"}</definedName>
    <definedName name="лллл" hidden="1">{"TRADE_COMP",#N/A,FALSE,"TAB23APP";"BOP",#N/A,FALSE,"TAB6";"DOT",#N/A,FALSE,"TAB24APP";"EXTDEBT",#N/A,FALSE,"TAB25APP"}</definedName>
    <definedName name="ппп" localSheetId="3" hidden="1">{#N/A,#N/A,FALSE,"DOC";"TB_28",#N/A,FALSE,"FITB_28";"TB_91",#N/A,FALSE,"FITB_91";"TB_182",#N/A,FALSE,"FITB_182";"TB_273",#N/A,FALSE,"FITB_273";"TB_364",#N/A,FALSE,"FITB_364 ";"SUMMARY",#N/A,FALSE,"Summary"}</definedName>
    <definedName name="ппп" hidden="1">{#N/A,#N/A,FALSE,"DOC";"TB_28",#N/A,FALSE,"FITB_28";"TB_91",#N/A,FALSE,"FITB_91";"TB_182",#N/A,FALSE,"FITB_182";"TB_273",#N/A,FALSE,"FITB_273";"TB_364",#N/A,FALSE,"FITB_364 ";"SUMMARY",#N/A,FALSE,"Summary"}</definedName>
    <definedName name="ттт" localSheetId="3"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увс" localSheetId="3" hidden="1">{#N/A,#N/A,FALSE,"DOC";"TB_28",#N/A,FALSE,"FITB_28";"TB_91",#N/A,FALSE,"FITB_91";"TB_182",#N/A,FALSE,"FITB_182";"TB_273",#N/A,FALSE,"FITB_273";"TB_364",#N/A,FALSE,"FITB_364 ";"SUMMARY",#N/A,FALSE,"Summary"}</definedName>
    <definedName name="увс" hidden="1">{#N/A,#N/A,FALSE,"DOC";"TB_28",#N/A,FALSE,"FITB_28";"TB_91",#N/A,FALSE,"FITB_91";"TB_182",#N/A,FALSE,"FITB_182";"TB_273",#N/A,FALSE,"FITB_273";"TB_364",#N/A,FALSE,"FITB_364 ";"SUMMARY",#N/A,FALSE,"Summary"}</definedName>
    <definedName name="ц" localSheetId="3" hidden="1">{#N/A,#N/A,FALSE,"DOC";"TB_28",#N/A,FALSE,"FITB_28";"TB_91",#N/A,FALSE,"FITB_91";"TB_182",#N/A,FALSE,"FITB_182";"TB_273",#N/A,FALSE,"FITB_273";"TB_364",#N/A,FALSE,"FITB_364 ";"SUMMARY",#N/A,FALSE,"Summary"}</definedName>
    <definedName name="ц" hidden="1">{#N/A,#N/A,FALSE,"DOC";"TB_28",#N/A,FALSE,"FITB_28";"TB_91",#N/A,FALSE,"FITB_91";"TB_182",#N/A,FALSE,"FITB_182";"TB_273",#N/A,FALSE,"FITB_273";"TB_364",#N/A,FALSE,"FITB_364 ";"SUMMARY",#N/A,FALSE,"Summary"}</definedName>
    <definedName name="чч" localSheetId="3" hidden="1">{"CONSOLIDATED",#N/A,FALSE,"TAB2";"CONSOL_GDP",#N/A,FALSE,"TAB3";"STATE_OP",#N/A,FALSE,"TAB13APP";"STATE_GDP",#N/A,FALSE,"TAB14APP";"TAXREV",#N/A,FALSE,"TAB15APP";"CURREXP",#N/A,FALSE,"TAB16APP";"PEF",#N/A,FALSE,"TAB17APP";"PEF_GDP",#N/A,FALSE,"TAB18APP";"PENSION_AVG",#N/A,FALSE,"TAB19APP";"BENEFIT_UNEMP",#N/A,FALSE,"TAB20APP"}</definedName>
    <definedName name="чч" hidden="1">{"CONSOLIDATED",#N/A,FALSE,"TAB2";"CONSOL_GDP",#N/A,FALSE,"TAB3";"STATE_OP",#N/A,FALSE,"TAB13APP";"STATE_GDP",#N/A,FALSE,"TAB14APP";"TAXREV",#N/A,FALSE,"TAB15APP";"CURREXP",#N/A,FALSE,"TAB16APP";"PEF",#N/A,FALSE,"TAB17APP";"PEF_GDP",#N/A,FALSE,"TAB18APP";"PENSION_AVG",#N/A,FALSE,"TAB19APP";"BENEFIT_UNEMP",#N/A,FALSE,"TAB20APP"}</definedName>
    <definedName name="ыфы" localSheetId="3" hidden="1">{"DEPOSITS",#N/A,FALSE,"COMML_MON";"LOANS",#N/A,FALSE,"COMML_MON"}</definedName>
    <definedName name="ыфы" hidden="1">{"DEPOSITS",#N/A,FALSE,"COMML_MON";"LOANS",#N/A,FALSE,"COMML_MON"}</definedName>
    <definedName name="ыыы"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ыыы"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ыыыыыыыыыы" localSheetId="3" hidden="1">{"WEO",#N/A,FALSE,"T"}</definedName>
    <definedName name="ыыыыыыыыыы" hidden="1">{"WEO",#N/A,FALSE,"T"}</definedName>
    <definedName name="эээ" localSheetId="3" hidden="1">{"CONSOLIDATED",#N/A,FALSE,"TAB2";"CONSOL_GDP",#N/A,FALSE,"TAB3";"STATE_OP",#N/A,FALSE,"TAB13APP";"STATE_GDP",#N/A,FALSE,"TAB14APP";"TAXREV",#N/A,FALSE,"TAB15APP";"CURREXP",#N/A,FALSE,"TAB16APP";"PEF",#N/A,FALSE,"TAB17APP";"PEF_GDP",#N/A,FALSE,"TAB18APP";"PENSION_AVG",#N/A,FALSE,"TAB19APP";"BENEFIT_UNEMP",#N/A,FALSE,"TAB20APP"}</definedName>
    <definedName name="эээ" hidden="1">{"CONSOLIDATED",#N/A,FALSE,"TAB2";"CONSOL_GDP",#N/A,FALSE,"TAB3";"STATE_OP",#N/A,FALSE,"TAB13APP";"STATE_GDP",#N/A,FALSE,"TAB14APP";"TAXREV",#N/A,FALSE,"TAB15APP";"CURREXP",#N/A,FALSE,"TAB16APP";"PEF",#N/A,FALSE,"TAB17APP";"PEF_GDP",#N/A,FALSE,"TAB18APP";"PENSION_AVG",#N/A,FALSE,"TAB19APP";"BENEFIT_UNEMP",#N/A,FALSE,"TAB20APP"}</definedName>
    <definedName name="яя" localSheetId="3" hidden="1">{#N/A,#N/A,FALSE,"DOC";"TB_28",#N/A,FALSE,"FITB_28";"TB_91",#N/A,FALSE,"FITB_91";"TB_182",#N/A,FALSE,"FITB_182";"TB_273",#N/A,FALSE,"FITB_273";"TB_364",#N/A,FALSE,"FITB_364 ";"SUMMARY",#N/A,FALSE,"Summary"}</definedName>
    <definedName name="яя" hidden="1">{#N/A,#N/A,FALSE,"DOC";"TB_28",#N/A,FALSE,"FITB_28";"TB_91",#N/A,FALSE,"FITB_91";"TB_182",#N/A,FALSE,"FITB_182";"TB_273",#N/A,FALSE,"FITB_273";"TB_364",#N/A,FALSE,"FITB_364 ";"SUMMARY",#N/A,FALSE,"Summary"}</definedName>
    <definedName name="яяя" localSheetId="3" hidden="1">{"TBILLS_ALL",#N/A,FALSE,"FITB_all"}</definedName>
    <definedName name="яяя" hidden="1">{"TBILLS_ALL",#N/A,FALSE,"FITB_all"}</definedName>
  </definedNames>
  <calcPr calcId="144525"/>
</workbook>
</file>

<file path=xl/sharedStrings.xml><?xml version="1.0" encoding="utf-8"?>
<sst xmlns="http://schemas.openxmlformats.org/spreadsheetml/2006/main" count="5230" uniqueCount="429">
  <si>
    <t>DEBT MANAGEMENT OFFICE</t>
  </si>
  <si>
    <t>NIGERIA</t>
  </si>
  <si>
    <t>SUB-NATIONAL DEBT SUSTAINABILITY ANALYSIS TEMPLATE</t>
  </si>
  <si>
    <t>KOGI STATE</t>
  </si>
  <si>
    <t>APPROVED BY: HON. COMMISSIONER OF FINANCE BUDGET &amp; ECONOMIC PLANNING</t>
  </si>
  <si>
    <t>Developed by the Debt Management Office and                                                    reviewed by The  World Bank</t>
  </si>
  <si>
    <t>Note</t>
  </si>
  <si>
    <t>The Sub-national DSA Template has been designed by the DMO and the World Bank, as a customized Template;</t>
  </si>
  <si>
    <t>The scope of the Template covers 6-year historical data and 10-year projections;</t>
  </si>
  <si>
    <t>The Template is designed to assess the State's Debt Sustainability Analysis under different scenarios (Baseline, Shocks, and Historical).</t>
  </si>
  <si>
    <t>Glossary</t>
  </si>
  <si>
    <t>IDA</t>
  </si>
  <si>
    <t>International Development Association</t>
  </si>
  <si>
    <t>IFAD</t>
  </si>
  <si>
    <t>International Fund for Agricultural Development</t>
  </si>
  <si>
    <t>EDF</t>
  </si>
  <si>
    <t>EuropeanDevelopment Fund</t>
  </si>
  <si>
    <t>AfDF</t>
  </si>
  <si>
    <t>African Development Fund</t>
  </si>
  <si>
    <t>IDB</t>
  </si>
  <si>
    <t>Islamic Development Bank</t>
  </si>
  <si>
    <t>BADEA</t>
  </si>
  <si>
    <t>Arab Bank for Economic Development</t>
  </si>
  <si>
    <t>AFD</t>
  </si>
  <si>
    <t>French Development Agency</t>
  </si>
  <si>
    <t>ADB</t>
  </si>
  <si>
    <t>African Development Bank</t>
  </si>
  <si>
    <t>IBRD</t>
  </si>
  <si>
    <t>International Bank for Reconstruction and Development</t>
  </si>
  <si>
    <t>INSTRUCTIONS: 
1. Please complete cells in yellow for historical data (2014-2019) and cells in light yellow for projections (2020 to 2029). 
2. Cells in black are NOT to be completed.
3. Cells in pink are OPTIONAL: you may either complete them for information or leave them empty if you lack data.
4. PLEASE NOTE THAT YOU MUST COMPLETE THE YELLOW CELLS IN THIS SHEET BEFORE THE STATE DSA TEMPLATE CAN COMPUTE PROJECTIONS AND GENERATE CHARTS AND TABLES. PLEASE DO NOT TAKE ANY CHART OR TABLE BEFORE YOU COMPLETE THE YELLOW CELLS IN THIS SHEET.</t>
  </si>
  <si>
    <t>State</t>
  </si>
  <si>
    <t>Kogi</t>
  </si>
  <si>
    <t>State Code</t>
  </si>
  <si>
    <t>State Rating</t>
  </si>
  <si>
    <t>State Rating is base on the performance of State's Revenue were the average of Five (5) year historical of FAAC and IGR was considered (Strong is above N100 billion; Medium is N50-N100 billion; and Weak is below N50 billion)</t>
  </si>
  <si>
    <t>State Score</t>
  </si>
  <si>
    <t>State Score is showing the strength/share of Internally Generated Revenue (IGR) as percentage of Total Revenue</t>
  </si>
  <si>
    <t>Currency</t>
  </si>
  <si>
    <t>Naira</t>
  </si>
  <si>
    <t>Scale</t>
  </si>
  <si>
    <t>Million</t>
  </si>
  <si>
    <t>First Year of Projection</t>
  </si>
  <si>
    <t>Descriptor</t>
  </si>
  <si>
    <t>Units</t>
  </si>
  <si>
    <t>Comments (please lay out details on the information provided, if appropriate)</t>
  </si>
  <si>
    <t>1. Information on State's Gross Dometic Product (See Note 1 in Guidance for Completing Data Request for State DSA)</t>
  </si>
  <si>
    <t>State GDP (at current prices)</t>
  </si>
  <si>
    <t>Nation GDP (at current prices)</t>
  </si>
  <si>
    <t>Data provided by DMO</t>
  </si>
  <si>
    <r>
      <rPr>
        <sz val="10"/>
        <color theme="1"/>
        <rFont val="Calibri"/>
        <charset val="134"/>
        <scheme val="minor"/>
      </rPr>
      <t>Exchange Rate NG</t>
    </r>
    <r>
      <rPr>
        <strike/>
        <sz val="10"/>
        <color theme="1"/>
        <rFont val="Calibri"/>
        <charset val="134"/>
        <scheme val="minor"/>
      </rPr>
      <t>N</t>
    </r>
    <r>
      <rPr>
        <sz val="10"/>
        <color theme="1"/>
        <rFont val="Calibri"/>
        <charset val="134"/>
        <scheme val="minor"/>
      </rPr>
      <t>/US$ (end-Period)</t>
    </r>
  </si>
  <si>
    <t>NGN/US$</t>
  </si>
  <si>
    <t>Present Value Factor (PVF)</t>
  </si>
  <si>
    <t>Number</t>
  </si>
  <si>
    <t>Data to be provided by DMO</t>
  </si>
  <si>
    <t>2. Information on Outstanding Debt Stocks, Amortizations (Principal) Payments, and Interest Payments (See Note 2 in Guidance for Completing Data Request for State DSA)</t>
  </si>
  <si>
    <t>Outstanding external debt stock by categories</t>
  </si>
  <si>
    <t>Total External Debt - Stocks</t>
  </si>
  <si>
    <t>US Dollars</t>
  </si>
  <si>
    <t>World Bank (WB) (including International Development Association (IDA) and IBRD)</t>
  </si>
  <si>
    <t>African Development Bank (AfDB) [including African Development Fund (AfDFP) and Africa Growing Together FUND]</t>
  </si>
  <si>
    <t>Multilateral Creditor (1) [Insert name]</t>
  </si>
  <si>
    <t>Multilateral Creditor (2) [Insert name]</t>
  </si>
  <si>
    <t>Multilateral Creditors (others) [Insert list of all]</t>
  </si>
  <si>
    <t>Bilateral Creditor (1) [Insert name]</t>
  </si>
  <si>
    <t>Bilateral Creditor (2) [Insert name]</t>
  </si>
  <si>
    <t>Bilateral Creditors (others) [Insert name]</t>
  </si>
  <si>
    <t>Other External Debt</t>
  </si>
  <si>
    <t>Outstanding domestic debt stock by categories (matching State Quarterly Domestic Debt Report)</t>
  </si>
  <si>
    <t>Total Domestic Debt - Stocks</t>
  </si>
  <si>
    <t>Budget Support Facility</t>
  </si>
  <si>
    <t>Salary Bailout Facility</t>
  </si>
  <si>
    <t>Restructured Commercial Bank Loans (FGN Bond)</t>
  </si>
  <si>
    <t>Excess Crude Account Backed Loan</t>
  </si>
  <si>
    <t xml:space="preserve">Commercial Banks Loans </t>
  </si>
  <si>
    <t>State Bonds</t>
  </si>
  <si>
    <t>Commercial Agriculture Loan (CBN Development Financing Facility)</t>
  </si>
  <si>
    <t>Infrastructure Loan (CBN Development Financing Facilities)</t>
  </si>
  <si>
    <t>Micro Small and Medium Enterprise Development Fund (CBN Development Financing Facility)</t>
  </si>
  <si>
    <t>Judgement Debts</t>
  </si>
  <si>
    <t>Government-to-Government Debts</t>
  </si>
  <si>
    <t>Contractors' Arrears</t>
  </si>
  <si>
    <t>Pension and Gratuity Arrears</t>
  </si>
  <si>
    <t>Salary Arrears and Other Staff Claims</t>
  </si>
  <si>
    <t>Other Debts</t>
  </si>
  <si>
    <t>Amortization (principal) Payments corresponding to Outstanding external debt by categories</t>
  </si>
  <si>
    <t>Total External Debt - Amortizations (principal) Payments</t>
  </si>
  <si>
    <t>Amortization (principal) Payments corresponding to Outstanding domestic debt by categories</t>
  </si>
  <si>
    <t>Total Domestic Debt - Amortizations (principal) Payments</t>
  </si>
  <si>
    <t>Interest Payments corresponding to Outstanding external debt by categories</t>
  </si>
  <si>
    <t>Total External Debt - Interest Payments</t>
  </si>
  <si>
    <t>Interest Payments corresponding to Outstanding domestic debt by categories</t>
  </si>
  <si>
    <t>Total Domestic Debt - Interest Payments</t>
  </si>
  <si>
    <t>3. Information on Revenues, Expenditure, and Financing Needs and Sources (See Note 3 in Guidance for Completing Data Request for State DSA)</t>
  </si>
  <si>
    <t>Revenue</t>
  </si>
  <si>
    <r>
      <rPr>
        <sz val="10"/>
        <color theme="1"/>
        <rFont val="Calibri"/>
        <charset val="134"/>
        <scheme val="minor"/>
      </rPr>
      <t xml:space="preserve">1. Gross </t>
    </r>
    <r>
      <rPr>
        <sz val="10"/>
        <color rgb="FF000000"/>
        <rFont val="Calibri"/>
        <charset val="134"/>
        <scheme val="minor"/>
      </rPr>
      <t>Statutory Allocation  ('gross' means with no deductions; do not include VAT Allocation here)</t>
    </r>
  </si>
  <si>
    <r>
      <rPr>
        <sz val="10"/>
        <color theme="1"/>
        <rFont val="Calibri"/>
        <charset val="134"/>
        <scheme val="minor"/>
      </rPr>
      <t xml:space="preserve">of which Net </t>
    </r>
    <r>
      <rPr>
        <sz val="10"/>
        <color rgb="FF000000"/>
        <rFont val="Calibri"/>
        <charset val="134"/>
        <scheme val="minor"/>
      </rPr>
      <t xml:space="preserve">Statutory Allocation  ('net' means of deductions) </t>
    </r>
  </si>
  <si>
    <t>of which Deductions</t>
  </si>
  <si>
    <t>2. Derivation (if applicable to the State)</t>
  </si>
  <si>
    <t>3. Other FAAC transfers (exchange rate gain, augmentation, others)</t>
  </si>
  <si>
    <t>4. VAT Allocation</t>
  </si>
  <si>
    <t>5. IGR</t>
  </si>
  <si>
    <t>6. Capital Receipts</t>
  </si>
  <si>
    <t>Grants</t>
  </si>
  <si>
    <t>Sales of Government Assets and Privatization Proceeds</t>
  </si>
  <si>
    <t>Other Non-Debt Creating Capital Receipts</t>
  </si>
  <si>
    <t>Proceeds from Debt-Creating Borrowings (bond issuance, loan disbursements, etc.)</t>
  </si>
  <si>
    <t>of which Borrowings from Domestic bonds</t>
  </si>
  <si>
    <t xml:space="preserve">of which Borrowings from Commercial bank loans </t>
  </si>
  <si>
    <t>of which Borrowings from External loans</t>
  </si>
  <si>
    <t>Expenditure</t>
  </si>
  <si>
    <t>1. Personnel costs (Salaries, Pensions, Civil Servant Social Benefits, other)</t>
  </si>
  <si>
    <t>2. Overhead costs</t>
  </si>
  <si>
    <t>3. Interest Payments (Public Debt Charges, including interests deducted from FAAC Allocation)</t>
  </si>
  <si>
    <t>of which Interest Payments (Public Debt Charges, excluding interests deducted from FAAC Allocation)</t>
  </si>
  <si>
    <t>of which Interest deducted from FAAC Allocation</t>
  </si>
  <si>
    <t>4. Other Recurrent Expenditure (Excluding Personnel Costs, Overhead Costs and Interest Payments)</t>
  </si>
  <si>
    <t>5. Capital Expenditure</t>
  </si>
  <si>
    <t>6. Amortization (principal) payments</t>
  </si>
  <si>
    <t>of which Amortization of Domestic bonds</t>
  </si>
  <si>
    <t xml:space="preserve">of which Amortization of Commercial bank loans </t>
  </si>
  <si>
    <t>of which Amortization of External loans</t>
  </si>
  <si>
    <t>Budget Balance (' + ' means surplus,  ' - ' means deficit)</t>
  </si>
  <si>
    <t>Opening Cash and Bank Balance</t>
  </si>
  <si>
    <t>Closing Cash and Bank Balance</t>
  </si>
  <si>
    <t>4. Information on Planned Borrowings Creating New Debt (new bonds, new loans, etc.) (See Note 4 in Guidance for Completing Data Request for State DSA)</t>
  </si>
  <si>
    <t>Insert planned Borrowings (new bonds, new loans, etc.) as nominal amounts in million naira or million US dollars. Total Planned Borrowings (row 167) must equal the Gross Borrowing Requirement (row 168, calculated by the Template in the Baseline Scenario)</t>
  </si>
  <si>
    <t>New Domestic Financing in Million Naira</t>
  </si>
  <si>
    <t>Commercial Bank Loans (maturity 1 to 5 years, including Agric Loans, Infrastructure Loans, and MSMEDF)</t>
  </si>
  <si>
    <t>Commercial Bank Loans (maturity 6 years or longer, including Agric Loans, Infrastructure Loans, and MSMEDF)</t>
  </si>
  <si>
    <t>State Bonds (maturity 1 to 5 years)</t>
  </si>
  <si>
    <t>State Bonds (maturity 6 years or longer)</t>
  </si>
  <si>
    <t>Other Domestic Financing</t>
  </si>
  <si>
    <t>New External Financing in Million US Dollars</t>
  </si>
  <si>
    <t>External Financing - Concessional Loans (e.g., World Bank, African Development Bank)</t>
  </si>
  <si>
    <t>External Financing - Bilateral Loans</t>
  </si>
  <si>
    <t>Other External Financing</t>
  </si>
  <si>
    <t>Total Planned Borrowing</t>
  </si>
  <si>
    <t>Total Gross Borrowing Requirements (calculated by the State DSA Template Baseline Scenario)</t>
  </si>
  <si>
    <t>Borrowing Terms of New Debt (issued/contracted from 2020 onwards)</t>
  </si>
  <si>
    <t>Borrowing Terms for New Domestic Debt (issued/contracted from 2020 onwards)</t>
  </si>
  <si>
    <t>Interest Rate (%)</t>
  </si>
  <si>
    <t>Maturity (# of years)</t>
  </si>
  <si>
    <t>Grace (# of years)</t>
  </si>
  <si>
    <t>Commercial Bank Loans (maturity 1 to 5 years, including Agric Loans and MSMEDF)</t>
  </si>
  <si>
    <t>Commercial Bank Loans (maturity 6 years or longer, including Agric Loans and MSMEDF)</t>
  </si>
  <si>
    <t>Borrowing Terms for New External Debt (issued/contracted from 2020 onwards)</t>
  </si>
  <si>
    <t>NA. State GDP (million NGN)</t>
  </si>
  <si>
    <t>Baseline</t>
  </si>
  <si>
    <t>A</t>
  </si>
  <si>
    <t>State GDP (million NGN)</t>
  </si>
  <si>
    <t>State GDP (% growth)</t>
  </si>
  <si>
    <t>A. Revenue, Expenditure, Debt, and Debt Service (million NGN)</t>
  </si>
  <si>
    <t>Total Revenue</t>
  </si>
  <si>
    <t>Gross FAAC Allocation</t>
  </si>
  <si>
    <t xml:space="preserve">IGR </t>
  </si>
  <si>
    <t>Total Expenditure</t>
  </si>
  <si>
    <t>Personnel</t>
  </si>
  <si>
    <t>Overhead Costs</t>
  </si>
  <si>
    <t>Debt Service (Interests+Amortizations)</t>
  </si>
  <si>
    <t>Other Recurrent Expenditures</t>
  </si>
  <si>
    <t>Capital Expenditure</t>
  </si>
  <si>
    <t>Outstanding Debt (Old + New)</t>
  </si>
  <si>
    <t>External</t>
  </si>
  <si>
    <t>Domestic</t>
  </si>
  <si>
    <t>Principal Repayment (Old + New)</t>
  </si>
  <si>
    <t>Interest Payment (Old + New)</t>
  </si>
  <si>
    <t xml:space="preserve">External </t>
  </si>
  <si>
    <t>B. Debt and Debt Service Indicators and Thresholds – Baseline Scenario</t>
  </si>
  <si>
    <t>20a</t>
  </si>
  <si>
    <t>Debt as % of GDP</t>
  </si>
  <si>
    <t>20b</t>
  </si>
  <si>
    <t>Threshold</t>
  </si>
  <si>
    <t>Scenario 2</t>
  </si>
  <si>
    <t>21a</t>
  </si>
  <si>
    <t>Debt as % of Revenue</t>
  </si>
  <si>
    <t>21b</t>
  </si>
  <si>
    <t>22a</t>
  </si>
  <si>
    <t>Debt Service as % of Revenue</t>
  </si>
  <si>
    <t>22b</t>
  </si>
  <si>
    <t>23a</t>
  </si>
  <si>
    <t>Personnel Cost as % of Revenue</t>
  </si>
  <si>
    <t>23b</t>
  </si>
  <si>
    <t>Debt Service as % of Gross FAAC Allocation</t>
  </si>
  <si>
    <t>Interest as % of Revenue</t>
  </si>
  <si>
    <t>External Debt Service as % of Revenue</t>
  </si>
  <si>
    <t>Gross Financing Needs as % of State GDP</t>
  </si>
  <si>
    <t>Overall Balance as % of State GDP</t>
  </si>
  <si>
    <t>Primary Balance as % of State GDP</t>
  </si>
  <si>
    <t>Revenue as % of State GDP</t>
  </si>
  <si>
    <t>Expenditures as % of State GDP</t>
  </si>
  <si>
    <t>C. Debt and Debt Service Indicators and Thresholds – Baseline, Shock, and Historical Scenarios</t>
  </si>
  <si>
    <t>ShockRevenue</t>
  </si>
  <si>
    <t>ShockExpenditure</t>
  </si>
  <si>
    <t>ShockExchangeRate</t>
  </si>
  <si>
    <t>ShockInterestRate</t>
  </si>
  <si>
    <t>Historical</t>
  </si>
  <si>
    <t>Projection Methodology</t>
  </si>
  <si>
    <t>Source</t>
  </si>
  <si>
    <t>Assumptions:</t>
  </si>
  <si>
    <t>Economic activity</t>
  </si>
  <si>
    <r>
      <rPr>
        <sz val="10"/>
        <color theme="1"/>
        <rFont val="Calibri"/>
        <charset val="134"/>
        <scheme val="minor"/>
      </rPr>
      <t xml:space="preserve">1. Gross </t>
    </r>
    <r>
      <rPr>
        <sz val="10"/>
        <color rgb="FF000000"/>
        <rFont val="Calibri"/>
        <charset val="134"/>
        <scheme val="minor"/>
      </rPr>
      <t>Statutory Allocation  ('gross' means with no deductions)</t>
    </r>
  </si>
  <si>
    <t>The Budget figure for the year 2020 is 29,189.56 4.97  While the following years that is year 2021 to 2029 are expected to change on the following percentages (%)  12.30, -10.00, 10.00, 10.00, 10.00, -10.00, 10.00, 10.00, -96.77</t>
  </si>
  <si>
    <t>Year 2020 Revised Budget and 2020-2022 MTEF</t>
  </si>
  <si>
    <t>The Budget figure for the year 2020 is 1,771.56  While the following years that is year 2021 to 2029 are expected to change on the following percentages (%) 15.00, 2.00, -10.00, 10.00, 10.00, 10.00, -10.00, 10.00, 10.00, -90.20</t>
  </si>
  <si>
    <t>The Budget figure for the year 2020 is 11,800.36  While the following years that is year 2021 to 2029 are expected to change on the following percentages (%) -16.22, 3.31, -10.00, 10.00, 10.00, 10.00, -10.00, 10.00,10.00 -114.37</t>
  </si>
  <si>
    <t>The Budget figure for the year 2020 is 17,032.11  While the following years that is year 2021 to 2029 are expected to change on the following percentages (%) 5.00, 1.00, -10.00, 10.00, 10.00, 10.00, -10.00, 10.00, 10.00, -96.39</t>
  </si>
  <si>
    <t>The Budget figure for the year 2020 is 29,621.84  While the following years that is year 2021 to 2029 are expected to change on the following percentages (%) -12.36, 0.00, -10.00, 10.00, 10.00, 10.00, -10.00, 10.00, 10.00, -110.81</t>
  </si>
  <si>
    <t>The Budget figure for the year 2020 is 38,198.40  While the following years that is year 2021 to 2029 are expected to change on the following percentages (%) 1.00, 1.00, 1.00, 1.00, 1.00, 1.00, 1.00, 1.00, 1.00, -99.09</t>
  </si>
  <si>
    <t>The Budget figure for the year 2020 is 27,320.45  While the following years that is year 2021 to 2029 are expected to change on the following percentages (%) 0.20, 1.00, 1.00, 1.00, 1.00, 1.00, 1.00, 1.00, 1.00, -99.82</t>
  </si>
  <si>
    <t>3. Other Recurrent Expenditure (Excluding Personnel Costs, Overhead Costs and Interest Payments)</t>
  </si>
  <si>
    <t>4. Capital Expenditure</t>
  </si>
  <si>
    <t>The Budget figure for the year 2020 is 32,206.57  While the following years that is year 2021 to 2029 are expected to change on the following percentages (%) 9.52, 10.37, 10.00, 10.00, 10.00, 10.00, 10.00, 10.00, 10.00, -95.96</t>
  </si>
  <si>
    <t xml:space="preserve">Proceeds from Debt-Creating Borrowings </t>
  </si>
  <si>
    <t xml:space="preserve">Planned Borrowings (new bonds, new loans, etc.) </t>
  </si>
  <si>
    <t>Commercial Bank Loans (maturity 1 to 5 years, including Agric Loans, Inf Loans, and MSMEDF)</t>
  </si>
  <si>
    <t>Commercial Bank Loans (maturity 6 years or longer, including Agric Loans, Inf Loans, and MSMEDF)</t>
  </si>
  <si>
    <t>Debt Amotization and Interest Payments</t>
  </si>
  <si>
    <t>Debt Outstanding at end-2019</t>
  </si>
  <si>
    <t>External Debt - amortization and interest</t>
  </si>
  <si>
    <t>Domestic Debt - amortization and interest</t>
  </si>
  <si>
    <t>New debt issued/contracted from 2020 onwards</t>
  </si>
  <si>
    <t>New External Financing</t>
  </si>
  <si>
    <t xml:space="preserve">Insert the Borrowing Terms for New External Debt: interest rate (%), maturity (# years) and grace period (#) </t>
  </si>
  <si>
    <t xml:space="preserve">Insert the Borrowing Terms for New Domestic Debt: interest rate (%), maturity (# years) and grace period (#) </t>
  </si>
  <si>
    <t>Actuals</t>
  </si>
  <si>
    <t>Projections (Baseline Scenario)</t>
  </si>
  <si>
    <t>Economic Indicators</t>
  </si>
  <si>
    <t>State GDP (million NGN, at current prices)</t>
  </si>
  <si>
    <t>Fiscal Indicators (million NGN)</t>
  </si>
  <si>
    <t>Financing Needs and Sources (million NGN)</t>
  </si>
  <si>
    <t>Financing Needs</t>
  </si>
  <si>
    <t>i. Primary balance</t>
  </si>
  <si>
    <t>ii. Debt service</t>
  </si>
  <si>
    <t>Amortizations</t>
  </si>
  <si>
    <t>Interests</t>
  </si>
  <si>
    <t>iii. Financing Needs Other than Amortization Payments (e.g., Variation in Cash and Bank Balances)</t>
  </si>
  <si>
    <t>Financing Sources</t>
  </si>
  <si>
    <t>i. Financing Sources Other than Borrowing</t>
  </si>
  <si>
    <t>ii. Gross Borrowings</t>
  </si>
  <si>
    <t>Residual Financing</t>
  </si>
  <si>
    <t>Debt Stocks and Flows (million NGN)</t>
  </si>
  <si>
    <t>Debt (stock)</t>
  </si>
  <si>
    <t>Gross borrowing (flow)</t>
  </si>
  <si>
    <t>Amortizations (flow)</t>
  </si>
  <si>
    <t>Interests (flow)</t>
  </si>
  <si>
    <t>Net borrowing (gross borrowing minus amortizations)</t>
  </si>
  <si>
    <t>Debt and Debr-Service Indicators</t>
  </si>
  <si>
    <t>Abia</t>
  </si>
  <si>
    <t>Adamawa</t>
  </si>
  <si>
    <t>Bauchi</t>
  </si>
  <si>
    <t>Bayelsa</t>
  </si>
  <si>
    <t>Edo</t>
  </si>
  <si>
    <t>Ekiti</t>
  </si>
  <si>
    <t>Cross River</t>
  </si>
  <si>
    <t>Kwara</t>
  </si>
  <si>
    <t>Enugu</t>
  </si>
  <si>
    <t>Gombe</t>
  </si>
  <si>
    <t>Imo</t>
  </si>
  <si>
    <t>Jigawa</t>
  </si>
  <si>
    <t>Kano</t>
  </si>
  <si>
    <t>Katsina</t>
  </si>
  <si>
    <t>Kebbi</t>
  </si>
  <si>
    <t>Score</t>
  </si>
  <si>
    <t>Rating</t>
  </si>
  <si>
    <t>Weight is assigned based on the Internal Revenue Generation (IGR) Contributions to Total Revenue of the State, IGR % of Total Revenue has been classified into three catagories</t>
  </si>
  <si>
    <t>Strong</t>
  </si>
  <si>
    <t>Weak</t>
  </si>
  <si>
    <t>Below &lt; 10%</t>
  </si>
  <si>
    <t>Medium</t>
  </si>
  <si>
    <t>Above &gt;10% - &lt;20%</t>
  </si>
  <si>
    <t>Akwa Ibom</t>
  </si>
  <si>
    <t>Above &gt; 20%</t>
  </si>
  <si>
    <t>Anambra</t>
  </si>
  <si>
    <t>Benue</t>
  </si>
  <si>
    <t>Borno</t>
  </si>
  <si>
    <t>Delta</t>
  </si>
  <si>
    <t>Ebonyi</t>
  </si>
  <si>
    <t>Kaduna</t>
  </si>
  <si>
    <t>Lagos</t>
  </si>
  <si>
    <t>Nassarawa</t>
  </si>
  <si>
    <t>Niger</t>
  </si>
  <si>
    <t>Ogun</t>
  </si>
  <si>
    <t>Ondo</t>
  </si>
  <si>
    <t>Osun</t>
  </si>
  <si>
    <t>Oyo</t>
  </si>
  <si>
    <t>Plateau</t>
  </si>
  <si>
    <t>Rivers</t>
  </si>
  <si>
    <t>Sokoto</t>
  </si>
  <si>
    <t>Taraba</t>
  </si>
  <si>
    <t>Yobe</t>
  </si>
  <si>
    <t>Zamfara</t>
  </si>
  <si>
    <t>FCT</t>
  </si>
  <si>
    <t>Calculation of Financing Needs and Sources</t>
  </si>
  <si>
    <t>Sign +/- means source/use of funds</t>
  </si>
  <si>
    <t>Gross Borrowing = Primary Deficit + Debt Service + Financing Needs Other than Amortizations - Financing Sources Other than Borrowing</t>
  </si>
  <si>
    <t>CONTROL: Financing Needs and Sources Must be Identical (i.e., no financing gap)</t>
  </si>
  <si>
    <t>Instrument #</t>
  </si>
  <si>
    <t>Deomestic / External</t>
  </si>
  <si>
    <t>Instrument #1</t>
  </si>
  <si>
    <t>Instrument #2</t>
  </si>
  <si>
    <t>Instrument #3</t>
  </si>
  <si>
    <t>Instrument #4</t>
  </si>
  <si>
    <t>Instrument #5</t>
  </si>
  <si>
    <t>Instrument #6</t>
  </si>
  <si>
    <t>Instrument #7</t>
  </si>
  <si>
    <t>Instrument #8</t>
  </si>
  <si>
    <t>Calculation of Debt Stocks, Amortizations, and Interests of Outstanding Debt and New Debt</t>
  </si>
  <si>
    <t>First Year of Projections</t>
  </si>
  <si>
    <t>Variable</t>
  </si>
  <si>
    <t>Comments</t>
  </si>
  <si>
    <t>Exchange Rates</t>
  </si>
  <si>
    <t>LCU</t>
  </si>
  <si>
    <t>USD</t>
  </si>
  <si>
    <t>EUR</t>
  </si>
  <si>
    <t>GBP</t>
  </si>
  <si>
    <t>CHY</t>
  </si>
  <si>
    <t>Financing Needs and Sources</t>
  </si>
  <si>
    <t>Amortizations - outstanding debt</t>
  </si>
  <si>
    <t>Amortizations - new debt</t>
  </si>
  <si>
    <t>Interests - outstanding debt</t>
  </si>
  <si>
    <t>Interests - new debt</t>
  </si>
  <si>
    <t>CONTROL: Gross Borrowings Must be Identical to Summation of Individual Borrowings.</t>
  </si>
  <si>
    <t>Debt Calculated Using Below-the-Line Flows and Valuation Effects</t>
  </si>
  <si>
    <t>Debt (stock) - annual change</t>
  </si>
  <si>
    <t>Annual change in debt MINUS net borrowing (it must be zero if no valuation effect and no errors and omissions)</t>
  </si>
  <si>
    <t>Debt Calculated Using Above-the-Line Flows and Valuation Effects</t>
  </si>
  <si>
    <t>Debt Outstanding</t>
  </si>
  <si>
    <t>Principal amortization payments</t>
  </si>
  <si>
    <t>Amortization</t>
  </si>
  <si>
    <t>million LCU</t>
  </si>
  <si>
    <t>Interest payments</t>
  </si>
  <si>
    <t>Debt stock</t>
  </si>
  <si>
    <t>Debt instruments</t>
  </si>
  <si>
    <t>Exchange rate</t>
  </si>
  <si>
    <t>Debt stock in LCU</t>
  </si>
  <si>
    <t>Amortization in LCU</t>
  </si>
  <si>
    <t>Interests in LCU</t>
  </si>
  <si>
    <t>Instrument #9</t>
  </si>
  <si>
    <t>Instrument #10</t>
  </si>
  <si>
    <t>New Debt</t>
  </si>
  <si>
    <t>Gross borrowings</t>
  </si>
  <si>
    <t>Gross borrowing</t>
  </si>
  <si>
    <t>CONTROL</t>
  </si>
  <si>
    <t>New debt stock</t>
  </si>
  <si>
    <t>Debt instrument</t>
  </si>
  <si>
    <t>Maturity (years)</t>
  </si>
  <si>
    <t>Grace period (years)</t>
  </si>
  <si>
    <t>Interest rate (%)</t>
  </si>
  <si>
    <t>Borrowings - S=share of total borrowing / A=nominal amount in original currency</t>
  </si>
  <si>
    <t>S</t>
  </si>
  <si>
    <t>Gross Borrowing (% share)</t>
  </si>
  <si>
    <t>%</t>
  </si>
  <si>
    <t>Gross borrowing in LCU</t>
  </si>
  <si>
    <t>New debt stock in LCU</t>
  </si>
  <si>
    <t>Instrument #11</t>
  </si>
  <si>
    <t>Instrument #12</t>
  </si>
  <si>
    <t>Instrument #13</t>
  </si>
  <si>
    <t>Instrument #14</t>
  </si>
  <si>
    <t>Instrument #15</t>
  </si>
  <si>
    <t>Indicators Used in Charts (former sheet Baseline Indicators)</t>
  </si>
  <si>
    <t>Variables in Million Naira</t>
  </si>
  <si>
    <t>State Debt</t>
  </si>
  <si>
    <t>State Debt - Amortization AND Interests</t>
  </si>
  <si>
    <t>State Debt - Amortization</t>
  </si>
  <si>
    <t>State Debt - Interests</t>
  </si>
  <si>
    <t>State GDP Used in Debt Thresholds</t>
  </si>
  <si>
    <t>FAAC Gross Statutory Allocation</t>
  </si>
  <si>
    <t>Net FAAC Allocation</t>
  </si>
  <si>
    <t>Deductions</t>
  </si>
  <si>
    <t>Derivation (if applicable to the State)</t>
  </si>
  <si>
    <t>Other FAAC transfers (exchange rate gain, augmentation, others)</t>
  </si>
  <si>
    <t>VAT Allocation</t>
  </si>
  <si>
    <t>IGR Used in Debt Thresholds</t>
  </si>
  <si>
    <t>Capital Receipts</t>
  </si>
  <si>
    <t>Borrowings</t>
  </si>
  <si>
    <t>Revenue Used in Debt Thresholds</t>
  </si>
  <si>
    <t>Gross FAAC Allocation Used in Debt Thresholds</t>
  </si>
  <si>
    <t>Interest Payments (Public Debt Charges)</t>
  </si>
  <si>
    <t>Other Recurrent Expenditures (excl. Personnel, Overhead Costs, and Interest Payments)</t>
  </si>
  <si>
    <t>Expenditure Used in Debt Indicators (includes Amortizations)</t>
  </si>
  <si>
    <t>Primary Expenditure Used in Debt Indicators (includes Amortizations and excludes Interests)</t>
  </si>
  <si>
    <t>Gross Financing Needs</t>
  </si>
  <si>
    <t>Overall Balance (Revenue Used in Debt Thresholds MINUS Expenditure Used in Debt Indicators (includes Amortizations))</t>
  </si>
  <si>
    <t>Primary Balance (Revenue Used in Debt Thresholds MINUS Primary Expenditure Used in Debt Indicators (includes Amortizations and excludes Interests))</t>
  </si>
  <si>
    <t>Variables in %</t>
  </si>
  <si>
    <t>Total State Debt as % of State GDP</t>
  </si>
  <si>
    <t>External Debt as % of State GDP</t>
  </si>
  <si>
    <t>Domestic Debt as % of State GDP</t>
  </si>
  <si>
    <t>Total State Debt as % of Total Revenue</t>
  </si>
  <si>
    <t>External Debt as % of Total Revenue</t>
  </si>
  <si>
    <t>Domestic Debt as % of Total Revenue</t>
  </si>
  <si>
    <t>Total Debt Service as % of Total Revenue</t>
  </si>
  <si>
    <t>External Debt Service as % of Total Revenue</t>
  </si>
  <si>
    <t>Domestic Debt Service as % of Total Revenue</t>
  </si>
  <si>
    <t>Total Debt Service as % of Gross FAAC Allocation</t>
  </si>
  <si>
    <t>External Debt Service as % of Gross FAAC Allocation</t>
  </si>
  <si>
    <t>Domestic Debt Service as % of Gross FAAC Allocation</t>
  </si>
  <si>
    <t xml:space="preserve">Total Debt Service as % of IGR </t>
  </si>
  <si>
    <t>External Debt Service as % of IGR</t>
  </si>
  <si>
    <t>Domestic Debt Service as % of IGR</t>
  </si>
  <si>
    <t>External Debt Service as % of Grants</t>
  </si>
  <si>
    <t>Domestic Debt Service as % of Grants</t>
  </si>
  <si>
    <t>Interest Payment as % of Total Revenue</t>
  </si>
  <si>
    <t>External Interest Payment as % of Total Revenue</t>
  </si>
  <si>
    <t>Domestic Interest Payment as % of Total Revenue</t>
  </si>
  <si>
    <t>Total Debt as % of Gross FAAC Allocation</t>
  </si>
  <si>
    <t>External Debt as % Gross FAAC Allocation</t>
  </si>
  <si>
    <t>Domestic Debt as % Gross FAAC Allocation</t>
  </si>
  <si>
    <t>Total Debt as % of IGR</t>
  </si>
  <si>
    <t>External Debt as % IGR</t>
  </si>
  <si>
    <t>Domestic Debt as % IGR</t>
  </si>
  <si>
    <t>Gross FAAC Allocation as % of Total Revenue</t>
  </si>
  <si>
    <t>IGR as % of Total Revenue</t>
  </si>
  <si>
    <t>Growth of Total Revenue</t>
  </si>
  <si>
    <t>Growth of FAAC</t>
  </si>
  <si>
    <t>Growth of IGR</t>
  </si>
  <si>
    <t>Growth of State GDP</t>
  </si>
  <si>
    <t>Thresholds / Years</t>
  </si>
  <si>
    <t>Threshold of Debt as % of GDP</t>
  </si>
  <si>
    <r>
      <rPr>
        <sz val="10"/>
        <color theme="1"/>
        <rFont val="Calibri"/>
        <charset val="134"/>
        <scheme val="minor"/>
      </rPr>
      <t>Threshold</t>
    </r>
    <r>
      <rPr>
        <vertAlign val="superscript"/>
        <sz val="10"/>
        <color theme="1"/>
        <rFont val="Calibri"/>
        <charset val="134"/>
        <scheme val="minor"/>
      </rPr>
      <t>2</t>
    </r>
  </si>
  <si>
    <r>
      <rPr>
        <sz val="10"/>
        <color theme="1"/>
        <rFont val="Calibri"/>
        <charset val="134"/>
        <scheme val="minor"/>
      </rPr>
      <t>Threshold</t>
    </r>
    <r>
      <rPr>
        <vertAlign val="superscript"/>
        <sz val="10"/>
        <color theme="1"/>
        <rFont val="Calibri"/>
        <charset val="134"/>
        <scheme val="minor"/>
      </rPr>
      <t>3</t>
    </r>
  </si>
  <si>
    <t>Threshold of Debt as % of Revenue</t>
  </si>
  <si>
    <t>Threshold of Debt Service as % of Revenue</t>
  </si>
  <si>
    <t>Threshold of Personnel Cost as % of Revenue</t>
  </si>
  <si>
    <t>Threshold of Debt Service as % of Gross FAAC Allocation</t>
  </si>
  <si>
    <t>Threshold of Interest as % of Revenue</t>
  </si>
  <si>
    <t>Threshold of External Debt Service as % of Revenue</t>
  </si>
  <si>
    <t>Shock (% deviation from Baseline)</t>
  </si>
  <si>
    <t>Historical Growth Rate (%, average 2017-2019)</t>
  </si>
</sst>
</file>

<file path=xl/styles.xml><?xml version="1.0" encoding="utf-8"?>
<styleSheet xmlns="http://schemas.openxmlformats.org/spreadsheetml/2006/main">
  <numFmts count="11">
    <numFmt numFmtId="42" formatCode="_(&quot;$&quot;* #,##0_);_(&quot;$&quot;* \(#,##0\);_(&quot;$&quot;* &quot;-&quot;_);_(@_)"/>
    <numFmt numFmtId="44" formatCode="_(&quot;$&quot;* #,##0.00_);_(&quot;$&quot;* \(#,##0.00\);_(&quot;$&quot;* &quot;-&quot;??_);_(@_)"/>
    <numFmt numFmtId="176" formatCode="_ * #,##0_ ;_ * \-#,##0_ ;_ * &quot;-&quot;_ ;_ @_ "/>
    <numFmt numFmtId="177" formatCode="_-* #,##0.00_-;\-* #,##0.00_-;_-* &quot;-&quot;??_-;_-@_-"/>
    <numFmt numFmtId="178" formatCode="_ * #,##0.00_ ;_ * \-#,##0.00_ ;_ * &quot;-&quot;??_ ;_ @_ "/>
    <numFmt numFmtId="179" formatCode="0.0%"/>
    <numFmt numFmtId="43" formatCode="_(* #,##0.00_);_(* \(#,##0.00\);_(* &quot;-&quot;??_);_(@_)"/>
    <numFmt numFmtId="180" formatCode="%#,#00"/>
    <numFmt numFmtId="181" formatCode="0.0"/>
    <numFmt numFmtId="182" formatCode="#,##0.0"/>
    <numFmt numFmtId="183" formatCode="#,##0.00_ ;\-#,##0.00\ "/>
  </numFmts>
  <fonts count="74">
    <font>
      <sz val="11"/>
      <color theme="1"/>
      <name val="Calibri"/>
      <charset val="134"/>
      <scheme val="minor"/>
    </font>
    <font>
      <sz val="10"/>
      <color theme="1"/>
      <name val="Calibri"/>
      <charset val="134"/>
      <scheme val="minor"/>
    </font>
    <font>
      <sz val="10"/>
      <name val="Calibri"/>
      <charset val="134"/>
      <scheme val="minor"/>
    </font>
    <font>
      <b/>
      <sz val="10"/>
      <name val="Calibri"/>
      <charset val="134"/>
      <scheme val="minor"/>
    </font>
    <font>
      <b/>
      <sz val="10"/>
      <color theme="1"/>
      <name val="Calibri"/>
      <charset val="134"/>
      <scheme val="minor"/>
    </font>
    <font>
      <b/>
      <sz val="10"/>
      <color rgb="FFFF0000"/>
      <name val="Calibri"/>
      <charset val="134"/>
      <scheme val="minor"/>
    </font>
    <font>
      <sz val="10"/>
      <color rgb="FFFF0000"/>
      <name val="Calibri"/>
      <charset val="134"/>
      <scheme val="minor"/>
    </font>
    <font>
      <b/>
      <sz val="11"/>
      <name val="Calibri"/>
      <charset val="134"/>
      <scheme val="minor"/>
    </font>
    <font>
      <sz val="11"/>
      <name val="Calibri"/>
      <charset val="134"/>
      <scheme val="minor"/>
    </font>
    <font>
      <b/>
      <sz val="11"/>
      <color rgb="FFFF0000"/>
      <name val="Calibri"/>
      <charset val="134"/>
      <scheme val="minor"/>
    </font>
    <font>
      <b/>
      <sz val="10"/>
      <color rgb="FF0070C0"/>
      <name val="Calibri"/>
      <charset val="134"/>
      <scheme val="minor"/>
    </font>
    <font>
      <sz val="10"/>
      <color theme="0"/>
      <name val="Calibri"/>
      <charset val="134"/>
      <scheme val="minor"/>
    </font>
    <font>
      <sz val="11"/>
      <color rgb="FF0070C0"/>
      <name val="Calibri"/>
      <charset val="134"/>
      <scheme val="minor"/>
    </font>
    <font>
      <sz val="11"/>
      <color rgb="FFFF0000"/>
      <name val="Calibri"/>
      <charset val="134"/>
      <scheme val="minor"/>
    </font>
    <font>
      <b/>
      <sz val="11"/>
      <color rgb="FF00B050"/>
      <name val="Calibri"/>
      <charset val="134"/>
      <scheme val="minor"/>
    </font>
    <font>
      <b/>
      <sz val="11"/>
      <color theme="1"/>
      <name val="Calibri"/>
      <charset val="134"/>
      <scheme val="minor"/>
    </font>
    <font>
      <b/>
      <u/>
      <sz val="10"/>
      <color rgb="FFFF0000"/>
      <name val="Calibri"/>
      <charset val="134"/>
      <scheme val="minor"/>
    </font>
    <font>
      <b/>
      <sz val="10"/>
      <color indexed="8"/>
      <name val="Calibri"/>
      <charset val="134"/>
      <scheme val="minor"/>
    </font>
    <font>
      <b/>
      <sz val="10"/>
      <color theme="0"/>
      <name val="Calibri"/>
      <charset val="134"/>
      <scheme val="minor"/>
    </font>
    <font>
      <sz val="10"/>
      <color rgb="FF0070C0"/>
      <name val="Calibri"/>
      <charset val="134"/>
      <scheme val="minor"/>
    </font>
    <font>
      <b/>
      <sz val="10"/>
      <color indexed="10"/>
      <name val="Calibri"/>
      <charset val="134"/>
      <scheme val="minor"/>
    </font>
    <font>
      <b/>
      <i/>
      <sz val="10"/>
      <color theme="1"/>
      <name val="Calibri"/>
      <charset val="134"/>
      <scheme val="minor"/>
    </font>
    <font>
      <i/>
      <sz val="10"/>
      <name val="Calibri"/>
      <charset val="134"/>
      <scheme val="minor"/>
    </font>
    <font>
      <strike/>
      <sz val="10"/>
      <color theme="1"/>
      <name val="Calibri"/>
      <charset val="134"/>
      <scheme val="minor"/>
    </font>
    <font>
      <sz val="12"/>
      <color rgb="FFFF0000"/>
      <name val="Calibri"/>
      <charset val="134"/>
      <scheme val="minor"/>
    </font>
    <font>
      <b/>
      <i/>
      <sz val="10"/>
      <name val="Calibri"/>
      <charset val="134"/>
      <scheme val="minor"/>
    </font>
    <font>
      <i/>
      <sz val="10"/>
      <color rgb="FFFF0000"/>
      <name val="Calibri"/>
      <charset val="134"/>
      <scheme val="minor"/>
    </font>
    <font>
      <i/>
      <sz val="10"/>
      <color theme="1"/>
      <name val="Calibri"/>
      <charset val="134"/>
      <scheme val="minor"/>
    </font>
    <font>
      <strike/>
      <sz val="10"/>
      <name val="Calibri"/>
      <charset val="134"/>
      <scheme val="minor"/>
    </font>
    <font>
      <b/>
      <sz val="10"/>
      <color theme="3"/>
      <name val="Calibri"/>
      <charset val="134"/>
      <scheme val="minor"/>
    </font>
    <font>
      <sz val="14"/>
      <color rgb="FFFF0000"/>
      <name val="Calibri"/>
      <charset val="134"/>
      <scheme val="minor"/>
    </font>
    <font>
      <b/>
      <sz val="10"/>
      <color rgb="FF006100"/>
      <name val="Calibri"/>
      <charset val="134"/>
      <scheme val="minor"/>
    </font>
    <font>
      <b/>
      <i/>
      <sz val="10"/>
      <color rgb="FF0070C0"/>
      <name val="Calibri"/>
      <charset val="134"/>
      <scheme val="minor"/>
    </font>
    <font>
      <sz val="11"/>
      <color theme="1"/>
      <name val="Segoe UI Light"/>
      <charset val="134"/>
    </font>
    <font>
      <b/>
      <sz val="11"/>
      <color theme="1"/>
      <name val="Segoe UI Light"/>
      <charset val="134"/>
    </font>
    <font>
      <sz val="11"/>
      <name val="Segoe UI Light"/>
      <charset val="134"/>
    </font>
    <font>
      <b/>
      <u/>
      <sz val="11"/>
      <name val="Segoe UI Light"/>
      <charset val="134"/>
    </font>
    <font>
      <b/>
      <u/>
      <sz val="11"/>
      <color theme="1"/>
      <name val="Segoe UI Light"/>
      <charset val="134"/>
    </font>
    <font>
      <b/>
      <i/>
      <sz val="11"/>
      <color theme="1"/>
      <name val="Segoe UI Light"/>
      <charset val="134"/>
    </font>
    <font>
      <sz val="12"/>
      <color theme="1"/>
      <name val="Tahoma"/>
      <charset val="134"/>
    </font>
    <font>
      <b/>
      <sz val="14"/>
      <color theme="1"/>
      <name val="Arial Narrow"/>
      <charset val="134"/>
    </font>
    <font>
      <b/>
      <sz val="12"/>
      <color theme="1"/>
      <name val="Times New Roman"/>
      <charset val="134"/>
    </font>
    <font>
      <b/>
      <sz val="22"/>
      <color theme="6" tint="-0.499984740745262"/>
      <name val="Calibri"/>
      <charset val="134"/>
      <scheme val="minor"/>
    </font>
    <font>
      <b/>
      <sz val="16"/>
      <color theme="6" tint="-0.499984740745262"/>
      <name val="Trebuchet MS"/>
      <charset val="134"/>
    </font>
    <font>
      <b/>
      <sz val="14"/>
      <color theme="1"/>
      <name val="Calibri"/>
      <charset val="134"/>
      <scheme val="minor"/>
    </font>
    <font>
      <u/>
      <sz val="11"/>
      <color rgb="FF0000FF"/>
      <name val="Calibri"/>
      <charset val="0"/>
      <scheme val="minor"/>
    </font>
    <font>
      <sz val="11"/>
      <color theme="0"/>
      <name val="Calibri"/>
      <charset val="0"/>
      <scheme val="minor"/>
    </font>
    <font>
      <sz val="11"/>
      <color rgb="FF006100"/>
      <name val="Calibri"/>
      <charset val="134"/>
      <scheme val="minor"/>
    </font>
    <font>
      <b/>
      <sz val="15"/>
      <color theme="3"/>
      <name val="Calibri"/>
      <charset val="134"/>
      <scheme val="minor"/>
    </font>
    <font>
      <sz val="11"/>
      <color theme="1"/>
      <name val="Calibri"/>
      <charset val="0"/>
      <scheme val="minor"/>
    </font>
    <font>
      <b/>
      <sz val="11"/>
      <color rgb="FFFA7D00"/>
      <name val="Calibri"/>
      <charset val="0"/>
      <scheme val="minor"/>
    </font>
    <font>
      <sz val="11"/>
      <color theme="1"/>
      <name val="Calibri"/>
      <charset val="134"/>
      <scheme val="minor"/>
    </font>
    <font>
      <b/>
      <sz val="11"/>
      <color rgb="FF3F3F3F"/>
      <name val="Calibri"/>
      <charset val="0"/>
      <scheme val="minor"/>
    </font>
    <font>
      <i/>
      <sz val="11"/>
      <color rgb="FF7F7F7F"/>
      <name val="Calibri"/>
      <charset val="0"/>
      <scheme val="minor"/>
    </font>
    <font>
      <sz val="10"/>
      <name val="Arial Cyr"/>
      <charset val="204"/>
    </font>
    <font>
      <u/>
      <sz val="11"/>
      <color theme="10"/>
      <name val="Calibri"/>
      <charset val="134"/>
    </font>
    <font>
      <b/>
      <sz val="18"/>
      <color theme="3"/>
      <name val="Calibri"/>
      <charset val="134"/>
      <scheme val="minor"/>
    </font>
    <font>
      <u/>
      <sz val="11"/>
      <color rgb="FF800080"/>
      <name val="Calibri"/>
      <charset val="0"/>
      <scheme val="minor"/>
    </font>
    <font>
      <sz val="11"/>
      <color rgb="FF9C6500"/>
      <name val="Calibri"/>
      <charset val="0"/>
      <scheme val="minor"/>
    </font>
    <font>
      <b/>
      <sz val="11"/>
      <color rgb="FFFFFFFF"/>
      <name val="Calibri"/>
      <charset val="0"/>
      <scheme val="minor"/>
    </font>
    <font>
      <b/>
      <sz val="13"/>
      <color theme="3"/>
      <name val="Calibri"/>
      <charset val="134"/>
      <scheme val="minor"/>
    </font>
    <font>
      <sz val="11"/>
      <color rgb="FF9C0006"/>
      <name val="Calibri"/>
      <charset val="0"/>
      <scheme val="minor"/>
    </font>
    <font>
      <b/>
      <sz val="11"/>
      <color theme="1"/>
      <name val="Calibri"/>
      <charset val="0"/>
      <scheme val="minor"/>
    </font>
    <font>
      <b/>
      <sz val="11"/>
      <color theme="3"/>
      <name val="Calibri"/>
      <charset val="134"/>
      <scheme val="minor"/>
    </font>
    <font>
      <sz val="11"/>
      <color rgb="FFFF0000"/>
      <name val="Calibri"/>
      <charset val="0"/>
      <scheme val="minor"/>
    </font>
    <font>
      <sz val="10"/>
      <name val="Arial"/>
      <charset val="134"/>
    </font>
    <font>
      <sz val="10"/>
      <name val="Times New Roman"/>
      <charset val="134"/>
    </font>
    <font>
      <sz val="11"/>
      <color rgb="FF3F3F76"/>
      <name val="Calibri"/>
      <charset val="0"/>
      <scheme val="minor"/>
    </font>
    <font>
      <sz val="11"/>
      <color rgb="FFFA7D00"/>
      <name val="Calibri"/>
      <charset val="0"/>
      <scheme val="minor"/>
    </font>
    <font>
      <sz val="12"/>
      <name val="宋体"/>
      <charset val="134"/>
    </font>
    <font>
      <sz val="10"/>
      <name val="MS Sans Serif"/>
      <charset val="134"/>
    </font>
    <font>
      <sz val="1"/>
      <color indexed="8"/>
      <name val="Courier New"/>
      <charset val="134"/>
    </font>
    <font>
      <vertAlign val="superscript"/>
      <sz val="10"/>
      <color theme="1"/>
      <name val="Calibri"/>
      <charset val="134"/>
      <scheme val="minor"/>
    </font>
    <font>
      <sz val="10"/>
      <color rgb="FF000000"/>
      <name val="Calibri"/>
      <charset val="134"/>
      <scheme val="minor"/>
    </font>
  </fonts>
  <fills count="53">
    <fill>
      <patternFill patternType="none"/>
    </fill>
    <fill>
      <patternFill patternType="gray125"/>
    </fill>
    <fill>
      <patternFill patternType="solid">
        <fgColor theme="0" tint="-0.149998474074526"/>
        <bgColor indexed="64"/>
      </patternFill>
    </fill>
    <fill>
      <patternFill patternType="solid">
        <fgColor rgb="FFFFFF00"/>
        <bgColor indexed="64"/>
      </patternFill>
    </fill>
    <fill>
      <patternFill patternType="solid">
        <fgColor theme="6" tint="0.399975585192419"/>
        <bgColor indexed="64"/>
      </patternFill>
    </fill>
    <fill>
      <patternFill patternType="solid">
        <fgColor theme="1"/>
        <bgColor indexed="64"/>
      </patternFill>
    </fill>
    <fill>
      <patternFill patternType="solid">
        <fgColor theme="0" tint="-0.349986266670736"/>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0" tint="-0.249977111117893"/>
        <bgColor indexed="64"/>
      </patternFill>
    </fill>
    <fill>
      <patternFill patternType="solid">
        <fgColor theme="8" tint="0.399975585192419"/>
        <bgColor indexed="64"/>
      </patternFill>
    </fill>
    <fill>
      <patternFill patternType="solid">
        <fgColor theme="0"/>
        <bgColor indexed="64"/>
      </patternFill>
    </fill>
    <fill>
      <patternFill patternType="solid">
        <fgColor theme="5" tint="0.599993896298105"/>
        <bgColor indexed="64"/>
      </patternFill>
    </fill>
    <fill>
      <patternFill patternType="solid">
        <fgColor rgb="FF00B0F0"/>
        <bgColor indexed="64"/>
      </patternFill>
    </fill>
    <fill>
      <patternFill patternType="solid">
        <fgColor rgb="FFFFFF99"/>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0070C0"/>
        <bgColor indexed="64"/>
      </patternFill>
    </fill>
    <fill>
      <patternFill patternType="solid">
        <fgColor theme="0" tint="-0.049989318521683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rgb="FFC6EFCE"/>
        <bgColor indexed="64"/>
      </patternFill>
    </fill>
    <fill>
      <patternFill patternType="solid">
        <fgColor theme="4" tint="0.599993896298105"/>
        <bgColor indexed="64"/>
      </patternFill>
    </fill>
    <fill>
      <patternFill patternType="solid">
        <fgColor rgb="FFF2F2F2"/>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6"/>
        <bgColor indexed="64"/>
      </patternFill>
    </fill>
    <fill>
      <patternFill patternType="solid">
        <fgColor rgb="FFFFEB9C"/>
        <bgColor indexed="64"/>
      </patternFill>
    </fill>
    <fill>
      <patternFill patternType="solid">
        <fgColor rgb="FFA5A5A5"/>
        <bgColor indexed="64"/>
      </patternFill>
    </fill>
    <fill>
      <patternFill patternType="solid">
        <fgColor theme="4"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theme="8"/>
        <bgColor indexed="64"/>
      </patternFill>
    </fill>
    <fill>
      <patternFill patternType="solid">
        <fgColor theme="7"/>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4"/>
        <bgColor indexed="64"/>
      </patternFill>
    </fill>
    <fill>
      <patternFill patternType="solid">
        <fgColor rgb="FFFFCC9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799981688894314"/>
        <bgColor indexed="64"/>
      </patternFill>
    </fill>
  </fills>
  <borders count="36">
    <border>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s>
  <cellStyleXfs count="69">
    <xf numFmtId="0" fontId="0" fillId="0" borderId="0"/>
    <xf numFmtId="0" fontId="49" fillId="24" borderId="0" applyNumberFormat="0" applyBorder="0" applyAlignment="0" applyProtection="0">
      <alignment vertical="center"/>
    </xf>
    <xf numFmtId="177" fontId="0" fillId="0" borderId="0" applyFont="0" applyFill="0" applyBorder="0" applyAlignment="0" applyProtection="0"/>
    <xf numFmtId="176" fontId="51" fillId="0" borderId="0" applyFont="0" applyFill="0" applyBorder="0" applyAlignment="0" applyProtection="0">
      <alignment vertical="center"/>
    </xf>
    <xf numFmtId="42" fontId="51" fillId="0" borderId="0" applyFont="0" applyFill="0" applyBorder="0" applyAlignment="0" applyProtection="0">
      <alignment vertical="center"/>
    </xf>
    <xf numFmtId="44" fontId="51" fillId="0" borderId="0" applyFont="0" applyFill="0" applyBorder="0" applyAlignment="0" applyProtection="0">
      <alignment vertical="center"/>
    </xf>
    <xf numFmtId="9" fontId="0" fillId="0" borderId="0" applyFont="0" applyFill="0" applyBorder="0" applyAlignment="0" applyProtection="0"/>
    <xf numFmtId="0" fontId="45" fillId="0" borderId="0" applyNumberFormat="0" applyFill="0" applyBorder="0" applyAlignment="0" applyProtection="0">
      <alignment vertical="center"/>
    </xf>
    <xf numFmtId="0" fontId="54" fillId="0" borderId="0"/>
    <xf numFmtId="0" fontId="46" fillId="29" borderId="0" applyNumberFormat="0" applyBorder="0" applyAlignment="0" applyProtection="0">
      <alignment vertical="center"/>
    </xf>
    <xf numFmtId="0" fontId="57" fillId="0" borderId="0" applyNumberFormat="0" applyFill="0" applyBorder="0" applyAlignment="0" applyProtection="0">
      <alignment vertical="center"/>
    </xf>
    <xf numFmtId="0" fontId="59" fillId="34" borderId="32" applyNumberFormat="0" applyAlignment="0" applyProtection="0">
      <alignment vertical="center"/>
    </xf>
    <xf numFmtId="0" fontId="60" fillId="0" borderId="28" applyNumberFormat="0" applyFill="0" applyAlignment="0" applyProtection="0">
      <alignment vertical="center"/>
    </xf>
    <xf numFmtId="0" fontId="51" fillId="30" borderId="31" applyNumberFormat="0" applyFont="0" applyAlignment="0" applyProtection="0">
      <alignment vertical="center"/>
    </xf>
    <xf numFmtId="0" fontId="49" fillId="37" borderId="0" applyNumberFormat="0" applyBorder="0" applyAlignment="0" applyProtection="0">
      <alignment vertical="center"/>
    </xf>
    <xf numFmtId="0" fontId="64" fillId="0" borderId="0" applyNumberFormat="0" applyFill="0" applyBorder="0" applyAlignment="0" applyProtection="0">
      <alignment vertical="center"/>
    </xf>
    <xf numFmtId="0" fontId="66" fillId="0" borderId="0"/>
    <xf numFmtId="0" fontId="49" fillId="26" borderId="0" applyNumberFormat="0" applyBorder="0" applyAlignment="0" applyProtection="0">
      <alignment vertical="center"/>
    </xf>
    <xf numFmtId="0" fontId="56"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0" borderId="0"/>
    <xf numFmtId="0" fontId="48" fillId="0" borderId="28" applyNumberFormat="0" applyFill="0" applyAlignment="0" applyProtection="0">
      <alignment vertical="center"/>
    </xf>
    <xf numFmtId="0" fontId="0" fillId="0" borderId="0"/>
    <xf numFmtId="0" fontId="63" fillId="0" borderId="34" applyNumberFormat="0" applyFill="0" applyAlignment="0" applyProtection="0">
      <alignment vertical="center"/>
    </xf>
    <xf numFmtId="0" fontId="63" fillId="0" borderId="0" applyNumberFormat="0" applyFill="0" applyBorder="0" applyAlignment="0" applyProtection="0">
      <alignment vertical="center"/>
    </xf>
    <xf numFmtId="0" fontId="67" fillId="44" borderId="29" applyNumberFormat="0" applyAlignment="0" applyProtection="0">
      <alignment vertical="center"/>
    </xf>
    <xf numFmtId="0" fontId="46" fillId="47" borderId="0" applyNumberFormat="0" applyBorder="0" applyAlignment="0" applyProtection="0">
      <alignment vertical="center"/>
    </xf>
    <xf numFmtId="0" fontId="47" fillId="23" borderId="0" applyNumberFormat="0" applyBorder="0" applyAlignment="0" applyProtection="0"/>
    <xf numFmtId="0" fontId="52" fillId="25" borderId="30" applyNumberFormat="0" applyAlignment="0" applyProtection="0">
      <alignment vertical="center"/>
    </xf>
    <xf numFmtId="0" fontId="49" fillId="35" borderId="0" applyNumberFormat="0" applyBorder="0" applyAlignment="0" applyProtection="0">
      <alignment vertical="center"/>
    </xf>
    <xf numFmtId="0" fontId="50" fillId="25" borderId="29" applyNumberFormat="0" applyAlignment="0" applyProtection="0">
      <alignment vertical="center"/>
    </xf>
    <xf numFmtId="0" fontId="68" fillId="0" borderId="35" applyNumberFormat="0" applyFill="0" applyAlignment="0" applyProtection="0">
      <alignment vertical="center"/>
    </xf>
    <xf numFmtId="0" fontId="62" fillId="0" borderId="33" applyNumberFormat="0" applyFill="0" applyAlignment="0" applyProtection="0">
      <alignment vertical="center"/>
    </xf>
    <xf numFmtId="0" fontId="61" fillId="36" borderId="0" applyNumberFormat="0" applyBorder="0" applyAlignment="0" applyProtection="0">
      <alignment vertical="center"/>
    </xf>
    <xf numFmtId="0" fontId="58" fillId="33" borderId="0" applyNumberFormat="0" applyBorder="0" applyAlignment="0" applyProtection="0">
      <alignment vertical="center"/>
    </xf>
    <xf numFmtId="0" fontId="46" fillId="43" borderId="0" applyNumberFormat="0" applyBorder="0" applyAlignment="0" applyProtection="0">
      <alignment vertical="center"/>
    </xf>
    <xf numFmtId="0" fontId="66" fillId="0" borderId="0"/>
    <xf numFmtId="0" fontId="49" fillId="46" borderId="0" applyNumberFormat="0" applyBorder="0" applyAlignment="0" applyProtection="0">
      <alignment vertical="center"/>
    </xf>
    <xf numFmtId="0" fontId="46" fillId="31" borderId="0" applyNumberFormat="0" applyBorder="0" applyAlignment="0" applyProtection="0">
      <alignment vertical="center"/>
    </xf>
    <xf numFmtId="0" fontId="46" fillId="22" borderId="0" applyNumberFormat="0" applyBorder="0" applyAlignment="0" applyProtection="0">
      <alignment vertical="center"/>
    </xf>
    <xf numFmtId="0" fontId="0" fillId="0" borderId="0"/>
    <xf numFmtId="0" fontId="49" fillId="42" borderId="0" applyNumberFormat="0" applyBorder="0" applyAlignment="0" applyProtection="0">
      <alignment vertical="center"/>
    </xf>
    <xf numFmtId="0" fontId="65" fillId="0" borderId="0"/>
    <xf numFmtId="0" fontId="49" fillId="41" borderId="0" applyNumberFormat="0" applyBorder="0" applyAlignment="0" applyProtection="0">
      <alignment vertical="center"/>
    </xf>
    <xf numFmtId="0" fontId="46" fillId="48" borderId="0" applyNumberFormat="0" applyBorder="0" applyAlignment="0" applyProtection="0">
      <alignment vertical="center"/>
    </xf>
    <xf numFmtId="0" fontId="46" fillId="32" borderId="0" applyNumberFormat="0" applyBorder="0" applyAlignment="0" applyProtection="0">
      <alignment vertical="center"/>
    </xf>
    <xf numFmtId="0" fontId="49" fillId="50" borderId="0" applyNumberFormat="0" applyBorder="0" applyAlignment="0" applyProtection="0">
      <alignment vertical="center"/>
    </xf>
    <xf numFmtId="0" fontId="46" fillId="39" borderId="0" applyNumberFormat="0" applyBorder="0" applyAlignment="0" applyProtection="0">
      <alignment vertical="center"/>
    </xf>
    <xf numFmtId="0" fontId="49" fillId="52" borderId="0" applyNumberFormat="0" applyBorder="0" applyAlignment="0" applyProtection="0">
      <alignment vertical="center"/>
    </xf>
    <xf numFmtId="0" fontId="49" fillId="28" borderId="0" applyNumberFormat="0" applyBorder="0" applyAlignment="0" applyProtection="0">
      <alignment vertical="center"/>
    </xf>
    <xf numFmtId="0" fontId="46" fillId="38" borderId="0" applyNumberFormat="0" applyBorder="0" applyAlignment="0" applyProtection="0">
      <alignment vertical="center"/>
    </xf>
    <xf numFmtId="177" fontId="0" fillId="0" borderId="0" applyFont="0" applyFill="0" applyBorder="0" applyAlignment="0" applyProtection="0"/>
    <xf numFmtId="0" fontId="49" fillId="27" borderId="0" applyNumberFormat="0" applyBorder="0" applyAlignment="0" applyProtection="0">
      <alignment vertical="center"/>
    </xf>
    <xf numFmtId="0" fontId="46" fillId="45" borderId="0" applyNumberFormat="0" applyBorder="0" applyAlignment="0" applyProtection="0">
      <alignment vertical="center"/>
    </xf>
    <xf numFmtId="0" fontId="46" fillId="49" borderId="0" applyNumberFormat="0" applyBorder="0" applyAlignment="0" applyProtection="0">
      <alignment vertical="center"/>
    </xf>
    <xf numFmtId="178" fontId="0" fillId="0" borderId="0" applyFont="0" applyFill="0" applyBorder="0" applyAlignment="0" applyProtection="0"/>
    <xf numFmtId="0" fontId="49" fillId="40" borderId="0" applyNumberFormat="0" applyBorder="0" applyAlignment="0" applyProtection="0">
      <alignment vertical="center"/>
    </xf>
    <xf numFmtId="0" fontId="46" fillId="51" borderId="0" applyNumberFormat="0" applyBorder="0" applyAlignment="0" applyProtection="0">
      <alignment vertical="center"/>
    </xf>
    <xf numFmtId="43" fontId="0" fillId="0" borderId="0" applyFont="0" applyFill="0" applyBorder="0" applyAlignment="0" applyProtection="0"/>
    <xf numFmtId="0" fontId="0" fillId="0" borderId="0"/>
    <xf numFmtId="0" fontId="55" fillId="0" borderId="0" applyNumberFormat="0" applyFill="0" applyBorder="0" applyAlignment="0" applyProtection="0">
      <alignment vertical="top"/>
      <protection locked="0"/>
    </xf>
    <xf numFmtId="0" fontId="66" fillId="0" borderId="0"/>
    <xf numFmtId="0" fontId="65" fillId="0" borderId="0"/>
    <xf numFmtId="0" fontId="0" fillId="0" borderId="0"/>
    <xf numFmtId="0" fontId="69" fillId="0" borderId="0">
      <alignment vertical="center"/>
    </xf>
    <xf numFmtId="0" fontId="70" fillId="0" borderId="0"/>
    <xf numFmtId="180" fontId="71" fillId="0" borderId="0">
      <protection locked="0"/>
    </xf>
    <xf numFmtId="9" fontId="0" fillId="0" borderId="0" applyFont="0" applyFill="0" applyBorder="0" applyAlignment="0" applyProtection="0"/>
    <xf numFmtId="9" fontId="66" fillId="0" borderId="0" applyFont="0" applyFill="0" applyBorder="0" applyAlignment="0" applyProtection="0"/>
  </cellStyleXfs>
  <cellXfs count="530">
    <xf numFmtId="0" fontId="0" fillId="0" borderId="0" xfId="0"/>
    <xf numFmtId="0" fontId="1" fillId="0" borderId="0" xfId="0" applyNumberFormat="1" applyFont="1" applyFill="1" applyAlignment="1">
      <alignment horizontal="center" vertical="center"/>
    </xf>
    <xf numFmtId="0" fontId="0" fillId="0" borderId="0" xfId="0" applyFill="1" applyBorder="1"/>
    <xf numFmtId="0" fontId="2" fillId="0" borderId="0" xfId="0" applyNumberFormat="1" applyFont="1" applyFill="1" applyAlignment="1">
      <alignment horizontal="center" vertical="center"/>
    </xf>
    <xf numFmtId="2" fontId="1" fillId="0" borderId="0"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2" fontId="1" fillId="0" borderId="0" xfId="0" applyNumberFormat="1" applyFont="1" applyFill="1" applyAlignment="1">
      <alignment horizontal="right" vertical="center"/>
    </xf>
    <xf numFmtId="2" fontId="1" fillId="0" borderId="0" xfId="0" applyNumberFormat="1" applyFont="1" applyBorder="1" applyAlignment="1">
      <alignment horizontal="right" vertical="center"/>
    </xf>
    <xf numFmtId="2" fontId="1" fillId="0" borderId="0" xfId="0" applyNumberFormat="1" applyFont="1" applyAlignment="1">
      <alignment horizontal="right" vertical="center"/>
    </xf>
    <xf numFmtId="2" fontId="1" fillId="0" borderId="0" xfId="0" applyNumberFormat="1" applyFont="1" applyAlignment="1">
      <alignment horizontal="left" vertical="center"/>
    </xf>
    <xf numFmtId="2" fontId="1" fillId="0" borderId="0" xfId="0" applyNumberFormat="1" applyFont="1" applyAlignment="1">
      <alignment horizontal="center" vertical="center"/>
    </xf>
    <xf numFmtId="2" fontId="1" fillId="0" borderId="0" xfId="0" applyNumberFormat="1" applyFont="1" applyFill="1" applyBorder="1" applyAlignment="1">
      <alignment horizontal="right" vertical="center"/>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center" vertical="center"/>
    </xf>
    <xf numFmtId="0" fontId="4" fillId="0" borderId="0" xfId="0" applyNumberFormat="1" applyFont="1" applyFill="1" applyAlignment="1">
      <alignment horizontal="right" vertical="center"/>
    </xf>
    <xf numFmtId="0" fontId="0" fillId="0" borderId="0" xfId="0" applyBorder="1"/>
    <xf numFmtId="0" fontId="4" fillId="2" borderId="0" xfId="0" applyFont="1" applyFill="1" applyBorder="1" applyAlignment="1">
      <alignment horizontal="left" vertical="center"/>
    </xf>
    <xf numFmtId="0" fontId="1" fillId="2" borderId="0" xfId="0" applyFont="1" applyFill="1" applyBorder="1" applyAlignment="1">
      <alignment horizontal="center" vertical="center"/>
    </xf>
    <xf numFmtId="0" fontId="4" fillId="2" borderId="0" xfId="0" applyFont="1" applyFill="1" applyBorder="1" applyAlignment="1">
      <alignment vertical="center"/>
    </xf>
    <xf numFmtId="2" fontId="4" fillId="2" borderId="0" xfId="0" applyNumberFormat="1" applyFont="1" applyFill="1" applyBorder="1" applyAlignment="1">
      <alignment vertical="center"/>
    </xf>
    <xf numFmtId="0" fontId="1" fillId="0" borderId="0" xfId="0" applyFont="1" applyFill="1" applyBorder="1" applyAlignment="1">
      <alignment horizontal="center" vertical="center"/>
    </xf>
    <xf numFmtId="2" fontId="1" fillId="0" borderId="0" xfId="0" applyNumberFormat="1" applyFont="1" applyFill="1" applyBorder="1" applyAlignment="1">
      <alignment vertical="center"/>
    </xf>
    <xf numFmtId="0" fontId="1" fillId="0" borderId="0" xfId="0" applyFont="1" applyFill="1" applyBorder="1" applyAlignment="1">
      <alignment vertical="center"/>
    </xf>
    <xf numFmtId="181" fontId="5" fillId="3" borderId="0" xfId="0" applyNumberFormat="1" applyFont="1" applyFill="1" applyBorder="1" applyAlignment="1">
      <alignment horizontal="center" vertical="center"/>
    </xf>
    <xf numFmtId="3" fontId="2" fillId="0" borderId="0" xfId="2" applyNumberFormat="1" applyFont="1" applyFill="1" applyBorder="1" applyAlignment="1">
      <alignment vertical="center"/>
    </xf>
    <xf numFmtId="3" fontId="2" fillId="4" borderId="0" xfId="2" applyNumberFormat="1" applyFont="1" applyFill="1" applyBorder="1" applyAlignment="1">
      <alignment vertical="center"/>
    </xf>
    <xf numFmtId="4" fontId="2" fillId="0" borderId="0" xfId="2" applyNumberFormat="1" applyFont="1" applyFill="1" applyBorder="1" applyAlignment="1">
      <alignment vertical="center"/>
    </xf>
    <xf numFmtId="2" fontId="2" fillId="0" borderId="0" xfId="2" applyNumberFormat="1" applyFont="1" applyFill="1" applyBorder="1" applyAlignment="1">
      <alignment vertical="center"/>
    </xf>
    <xf numFmtId="0" fontId="3" fillId="2" borderId="0" xfId="8" applyFont="1" applyFill="1" applyBorder="1" applyAlignment="1">
      <alignment horizontal="left"/>
    </xf>
    <xf numFmtId="2" fontId="2" fillId="2" borderId="0" xfId="0" applyNumberFormat="1" applyFont="1" applyFill="1" applyBorder="1" applyAlignment="1">
      <alignment horizontal="center" vertical="center"/>
    </xf>
    <xf numFmtId="0" fontId="3" fillId="0" borderId="0" xfId="8" applyFont="1" applyFill="1" applyBorder="1" applyAlignment="1">
      <alignment horizontal="left"/>
    </xf>
    <xf numFmtId="2" fontId="2" fillId="0" borderId="0" xfId="0" applyNumberFormat="1" applyFont="1" applyFill="1" applyBorder="1" applyAlignment="1">
      <alignment horizontal="center" vertical="center"/>
    </xf>
    <xf numFmtId="0" fontId="4" fillId="0" borderId="0" xfId="0" applyFont="1" applyFill="1" applyBorder="1" applyAlignment="1">
      <alignment vertical="center"/>
    </xf>
    <xf numFmtId="4" fontId="3" fillId="0" borderId="0" xfId="2" applyNumberFormat="1" applyFont="1" applyFill="1" applyBorder="1" applyAlignment="1">
      <alignment vertical="center"/>
    </xf>
    <xf numFmtId="0" fontId="1" fillId="0" borderId="0" xfId="0" applyFont="1" applyFill="1" applyBorder="1" applyAlignment="1">
      <alignment horizontal="left" vertical="center" indent="2"/>
    </xf>
    <xf numFmtId="0" fontId="1" fillId="0" borderId="0" xfId="0" applyFont="1" applyFill="1" applyBorder="1" applyAlignment="1">
      <alignment horizontal="left" vertical="center" indent="5"/>
    </xf>
    <xf numFmtId="2" fontId="1" fillId="0" borderId="0" xfId="0" applyNumberFormat="1" applyFont="1" applyFill="1" applyBorder="1" applyAlignment="1">
      <alignment horizontal="left" vertical="center" indent="2"/>
    </xf>
    <xf numFmtId="2" fontId="1" fillId="0" borderId="0" xfId="0" applyNumberFormat="1" applyFont="1" applyBorder="1" applyAlignment="1">
      <alignment horizontal="center" vertical="center"/>
    </xf>
    <xf numFmtId="2" fontId="1" fillId="0" borderId="0" xfId="0" applyNumberFormat="1" applyFont="1" applyFill="1" applyBorder="1" applyAlignment="1">
      <alignment horizontal="left" vertical="center" indent="7"/>
    </xf>
    <xf numFmtId="0" fontId="1" fillId="0" borderId="0" xfId="0" applyFont="1" applyBorder="1" applyAlignment="1">
      <alignment horizontal="left" vertical="center" indent="1"/>
    </xf>
    <xf numFmtId="2" fontId="6" fillId="0" borderId="0" xfId="2" applyNumberFormat="1" applyFont="1" applyFill="1" applyBorder="1" applyAlignment="1">
      <alignment vertical="center"/>
    </xf>
    <xf numFmtId="2" fontId="1" fillId="0" borderId="0" xfId="0" applyNumberFormat="1" applyFont="1" applyFill="1" applyBorder="1" applyAlignment="1">
      <alignment horizontal="left" vertical="center" indent="5"/>
    </xf>
    <xf numFmtId="0" fontId="1" fillId="0" borderId="0" xfId="0" applyFont="1" applyFill="1" applyBorder="1" applyAlignment="1">
      <alignment horizontal="left" vertical="center" indent="1"/>
    </xf>
    <xf numFmtId="2" fontId="6" fillId="0" borderId="0" xfId="0" applyNumberFormat="1" applyFont="1" applyFill="1" applyBorder="1" applyAlignment="1">
      <alignment vertical="center"/>
    </xf>
    <xf numFmtId="0" fontId="5" fillId="2" borderId="0" xfId="8" applyFont="1" applyFill="1" applyBorder="1" applyAlignment="1">
      <alignment horizontal="left"/>
    </xf>
    <xf numFmtId="0" fontId="7" fillId="0" borderId="0" xfId="20" applyFont="1" applyFill="1" applyAlignment="1">
      <alignment horizontal="left"/>
    </xf>
    <xf numFmtId="0" fontId="7" fillId="0" borderId="0" xfId="22" applyFont="1"/>
    <xf numFmtId="0" fontId="8" fillId="0" borderId="0" xfId="22" applyFont="1" applyFill="1" applyAlignment="1">
      <alignment horizontal="left"/>
    </xf>
    <xf numFmtId="3" fontId="8" fillId="0" borderId="0" xfId="22" applyNumberFormat="1" applyFont="1" applyFill="1"/>
    <xf numFmtId="3" fontId="8" fillId="0" borderId="0" xfId="22" applyNumberFormat="1" applyFont="1"/>
    <xf numFmtId="0" fontId="8" fillId="0" borderId="0" xfId="64" applyFont="1" applyFill="1" applyAlignment="1">
      <alignment horizontal="left" vertical="center" indent="2"/>
    </xf>
    <xf numFmtId="0" fontId="8" fillId="0" borderId="0" xfId="63" applyFont="1" applyFill="1" applyAlignment="1">
      <alignment horizontal="left"/>
    </xf>
    <xf numFmtId="3" fontId="8" fillId="0" borderId="0" xfId="64" applyNumberFormat="1" applyFont="1" applyFill="1" applyAlignment="1">
      <alignment horizontal="right" vertical="center"/>
    </xf>
    <xf numFmtId="0" fontId="8" fillId="0" borderId="0" xfId="64" applyFont="1" applyFill="1" applyAlignment="1">
      <alignment horizontal="left" vertical="center"/>
    </xf>
    <xf numFmtId="0" fontId="8" fillId="0" borderId="0" xfId="63" applyFont="1" applyFill="1" applyAlignment="1">
      <alignment horizontal="center"/>
    </xf>
    <xf numFmtId="0" fontId="8" fillId="0" borderId="0" xfId="63" applyFont="1" applyFill="1" applyAlignment="1">
      <alignment horizontal="left" indent="5"/>
    </xf>
    <xf numFmtId="3" fontId="8" fillId="0" borderId="0" xfId="63" applyNumberFormat="1" applyFont="1" applyFill="1" applyAlignment="1">
      <alignment horizontal="right"/>
    </xf>
    <xf numFmtId="0" fontId="9" fillId="0" borderId="0" xfId="64" applyFont="1" applyFill="1" applyAlignment="1">
      <alignment horizontal="left" vertical="center"/>
    </xf>
    <xf numFmtId="0" fontId="7" fillId="0" borderId="0" xfId="63" applyFont="1" applyFill="1" applyAlignment="1">
      <alignment horizontal="left"/>
    </xf>
    <xf numFmtId="0" fontId="7" fillId="0" borderId="0" xfId="63" applyFont="1" applyFill="1" applyAlignment="1">
      <alignment horizontal="center"/>
    </xf>
    <xf numFmtId="3" fontId="7" fillId="0" borderId="0" xfId="22" applyNumberFormat="1" applyFont="1" applyFill="1"/>
    <xf numFmtId="0" fontId="8" fillId="0" borderId="0" xfId="64" applyFont="1" applyAlignment="1">
      <alignment horizontal="left" vertical="center"/>
    </xf>
    <xf numFmtId="0" fontId="8" fillId="0" borderId="0" xfId="64" applyFont="1" applyFill="1">
      <alignment vertical="center"/>
    </xf>
    <xf numFmtId="1" fontId="9" fillId="0" borderId="0" xfId="64" applyNumberFormat="1" applyFont="1" applyFill="1" applyAlignment="1">
      <alignment horizontal="right" vertical="center"/>
    </xf>
    <xf numFmtId="0" fontId="1" fillId="0" borderId="0" xfId="0" applyFont="1" applyAlignment="1">
      <alignment vertical="center"/>
    </xf>
    <xf numFmtId="2" fontId="5" fillId="0" borderId="0" xfId="0" applyNumberFormat="1" applyFont="1" applyBorder="1" applyAlignment="1">
      <alignment horizontal="left" vertical="center"/>
    </xf>
    <xf numFmtId="2" fontId="4" fillId="0" borderId="0" xfId="0" applyNumberFormat="1" applyFont="1" applyBorder="1" applyAlignment="1">
      <alignment horizontal="left" vertical="center"/>
    </xf>
    <xf numFmtId="2" fontId="4" fillId="0" borderId="0" xfId="2" applyNumberFormat="1" applyFont="1" applyBorder="1" applyAlignment="1">
      <alignment horizontal="righ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wrapText="1"/>
    </xf>
    <xf numFmtId="0" fontId="1" fillId="0" borderId="0" xfId="0" applyFont="1" applyFill="1" applyBorder="1" applyAlignment="1">
      <alignment horizontal="left" vertical="center"/>
    </xf>
    <xf numFmtId="0" fontId="1" fillId="4" borderId="0" xfId="0" applyFont="1" applyFill="1" applyBorder="1" applyAlignment="1">
      <alignment vertical="center"/>
    </xf>
    <xf numFmtId="2" fontId="1" fillId="4" borderId="0" xfId="0" applyNumberFormat="1" applyFont="1" applyFill="1" applyBorder="1" applyAlignment="1">
      <alignment vertical="center"/>
    </xf>
    <xf numFmtId="10" fontId="2" fillId="4" borderId="0" xfId="8" applyNumberFormat="1" applyFont="1" applyFill="1" applyBorder="1" applyAlignment="1">
      <alignment horizontal="center"/>
    </xf>
    <xf numFmtId="0" fontId="2" fillId="4" borderId="0" xfId="8" applyFont="1" applyFill="1" applyBorder="1" applyAlignment="1">
      <alignment horizontal="center"/>
    </xf>
    <xf numFmtId="3" fontId="6" fillId="0" borderId="0" xfId="2" applyNumberFormat="1" applyFont="1" applyFill="1" applyBorder="1" applyAlignment="1">
      <alignment vertical="center"/>
    </xf>
    <xf numFmtId="2" fontId="1" fillId="0" borderId="0" xfId="2" applyNumberFormat="1" applyFont="1" applyFill="1" applyBorder="1" applyAlignment="1">
      <alignment vertical="center"/>
    </xf>
    <xf numFmtId="9" fontId="2" fillId="2" borderId="0" xfId="6" applyFont="1" applyFill="1" applyBorder="1" applyAlignment="1">
      <alignment horizontal="right"/>
    </xf>
    <xf numFmtId="9" fontId="2" fillId="0" borderId="0" xfId="6" applyFont="1" applyFill="1" applyBorder="1" applyAlignment="1">
      <alignment horizontal="right"/>
    </xf>
    <xf numFmtId="2" fontId="11" fillId="5" borderId="0" xfId="0" applyNumberFormat="1" applyFont="1" applyFill="1" applyBorder="1" applyAlignment="1">
      <alignment vertical="center"/>
    </xf>
    <xf numFmtId="4" fontId="6" fillId="0" borderId="0" xfId="2" applyNumberFormat="1" applyFont="1" applyFill="1" applyBorder="1" applyAlignment="1">
      <alignment vertical="center"/>
    </xf>
    <xf numFmtId="2" fontId="11" fillId="5" borderId="0" xfId="0" applyNumberFormat="1" applyFont="1" applyFill="1" applyBorder="1" applyAlignment="1">
      <alignment horizontal="right" vertical="center"/>
    </xf>
    <xf numFmtId="2" fontId="11" fillId="6" borderId="0" xfId="0" applyNumberFormat="1" applyFont="1" applyFill="1" applyBorder="1" applyAlignment="1">
      <alignment horizontal="right" vertical="center"/>
    </xf>
    <xf numFmtId="2" fontId="11" fillId="6" borderId="0" xfId="0" applyNumberFormat="1" applyFont="1" applyFill="1" applyBorder="1" applyAlignment="1">
      <alignment horizontal="center" vertical="center"/>
    </xf>
    <xf numFmtId="2" fontId="11" fillId="5" borderId="0" xfId="2" applyNumberFormat="1" applyFont="1" applyFill="1" applyBorder="1" applyAlignment="1">
      <alignment vertical="center"/>
    </xf>
    <xf numFmtId="4" fontId="8" fillId="0" borderId="0" xfId="22" applyNumberFormat="1" applyFont="1"/>
    <xf numFmtId="4" fontId="7" fillId="0" borderId="0" xfId="64" applyNumberFormat="1" applyFont="1" applyFill="1" applyAlignment="1">
      <alignment horizontal="right" vertical="center"/>
    </xf>
    <xf numFmtId="4" fontId="8" fillId="0" borderId="0" xfId="64" applyNumberFormat="1" applyFont="1" applyFill="1" applyAlignment="1">
      <alignment horizontal="right" vertical="center"/>
    </xf>
    <xf numFmtId="4" fontId="8" fillId="4" borderId="0" xfId="64" applyNumberFormat="1" applyFont="1" applyFill="1">
      <alignment vertical="center"/>
    </xf>
    <xf numFmtId="4" fontId="8" fillId="0" borderId="0" xfId="22" applyNumberFormat="1" applyFont="1" applyFill="1"/>
    <xf numFmtId="4" fontId="8" fillId="0" borderId="0" xfId="64" applyNumberFormat="1" applyFont="1" applyFill="1">
      <alignment vertical="center"/>
    </xf>
    <xf numFmtId="4" fontId="8" fillId="0" borderId="0" xfId="63" applyNumberFormat="1" applyFont="1" applyFill="1" applyAlignment="1">
      <alignment horizontal="right"/>
    </xf>
    <xf numFmtId="4" fontId="8" fillId="0" borderId="0" xfId="64" applyNumberFormat="1" applyFont="1" applyAlignment="1">
      <alignment horizontal="right" vertical="center"/>
    </xf>
    <xf numFmtId="4" fontId="7" fillId="0" borderId="0" xfId="22" applyNumberFormat="1" applyFont="1" applyFill="1"/>
    <xf numFmtId="4" fontId="9" fillId="0" borderId="0" xfId="64" applyNumberFormat="1" applyFont="1" applyFill="1" applyAlignment="1">
      <alignment horizontal="right" vertical="center"/>
    </xf>
    <xf numFmtId="9" fontId="2" fillId="0" borderId="0" xfId="6" applyFont="1" applyFill="1" applyBorder="1" applyAlignment="1">
      <alignment horizontal="right" vertical="center"/>
    </xf>
    <xf numFmtId="4" fontId="2" fillId="4" borderId="0" xfId="2" applyNumberFormat="1" applyFont="1" applyFill="1" applyBorder="1" applyAlignment="1">
      <alignment vertical="center"/>
    </xf>
    <xf numFmtId="0" fontId="4" fillId="0" borderId="0" xfId="0" applyNumberFormat="1" applyFont="1" applyFill="1" applyBorder="1" applyAlignment="1">
      <alignment horizontal="right" vertical="center"/>
    </xf>
    <xf numFmtId="4" fontId="3" fillId="0" borderId="0" xfId="0" applyNumberFormat="1" applyFont="1" applyFill="1" applyBorder="1" applyAlignment="1">
      <alignment horizontal="left" vertical="center"/>
    </xf>
    <xf numFmtId="2" fontId="4" fillId="0" borderId="0" xfId="0" applyNumberFormat="1" applyFont="1" applyFill="1" applyBorder="1" applyAlignment="1">
      <alignment vertical="center"/>
    </xf>
    <xf numFmtId="2" fontId="1" fillId="0" borderId="0" xfId="0" applyNumberFormat="1" applyFont="1" applyFill="1" applyAlignment="1">
      <alignment horizontal="left" vertical="center"/>
    </xf>
    <xf numFmtId="0" fontId="7" fillId="0" borderId="0" xfId="22" applyFont="1" applyAlignment="1">
      <alignment horizontal="left"/>
    </xf>
    <xf numFmtId="0" fontId="7" fillId="0" borderId="0" xfId="22" applyFont="1" applyFill="1" applyAlignment="1">
      <alignment horizontal="left"/>
    </xf>
    <xf numFmtId="0" fontId="8" fillId="0" borderId="0" xfId="22" applyFont="1" applyFill="1"/>
    <xf numFmtId="0" fontId="7" fillId="0" borderId="0" xfId="22" applyFont="1" applyAlignment="1">
      <alignment horizontal="left" vertical="center" wrapText="1"/>
    </xf>
    <xf numFmtId="0" fontId="7" fillId="0" borderId="0" xfId="22" applyFont="1" applyFill="1" applyAlignment="1">
      <alignment vertical="center" wrapText="1"/>
    </xf>
    <xf numFmtId="0" fontId="7" fillId="0" borderId="0" xfId="22" applyFont="1" applyFill="1" applyAlignment="1">
      <alignment horizontal="center" vertical="center" wrapText="1"/>
    </xf>
    <xf numFmtId="0" fontId="8" fillId="0" borderId="0" xfId="22" applyFont="1"/>
    <xf numFmtId="0" fontId="8" fillId="0" borderId="0" xfId="22" applyFont="1" applyAlignment="1">
      <alignment horizontal="left"/>
    </xf>
    <xf numFmtId="181" fontId="8" fillId="0" borderId="0" xfId="67" applyNumberFormat="1" applyFont="1"/>
    <xf numFmtId="0" fontId="7" fillId="7" borderId="0" xfId="22" applyFont="1" applyFill="1" applyAlignment="1">
      <alignment horizontal="left"/>
    </xf>
    <xf numFmtId="4" fontId="12" fillId="4" borderId="0" xfId="64" applyNumberFormat="1" applyFont="1" applyFill="1">
      <alignment vertical="center"/>
    </xf>
    <xf numFmtId="4" fontId="13" fillId="0" borderId="0" xfId="22" applyNumberFormat="1" applyFont="1" applyFill="1"/>
    <xf numFmtId="0" fontId="7" fillId="2" borderId="0" xfId="20" applyFont="1" applyFill="1" applyAlignment="1">
      <alignment horizontal="left"/>
    </xf>
    <xf numFmtId="0" fontId="8" fillId="2" borderId="0" xfId="64" applyFont="1" applyFill="1" applyAlignment="1">
      <alignment horizontal="left" vertical="center"/>
    </xf>
    <xf numFmtId="0" fontId="8" fillId="0" borderId="0" xfId="64" applyFont="1" applyFill="1" applyAlignment="1">
      <alignment horizontal="left" vertical="center" indent="8"/>
    </xf>
    <xf numFmtId="0" fontId="8" fillId="0" borderId="0" xfId="63" applyFont="1" applyFill="1"/>
    <xf numFmtId="3" fontId="8" fillId="0" borderId="0" xfId="63" applyNumberFormat="1" applyFont="1" applyFill="1"/>
    <xf numFmtId="0" fontId="7" fillId="0" borderId="0" xfId="64" applyFont="1" applyFill="1" applyAlignment="1">
      <alignment horizontal="left" vertical="center" indent="2"/>
    </xf>
    <xf numFmtId="0" fontId="7" fillId="6" borderId="0" xfId="20" applyFont="1" applyFill="1" applyAlignment="1">
      <alignment horizontal="left"/>
    </xf>
    <xf numFmtId="0" fontId="7" fillId="0" borderId="0" xfId="64" applyFont="1" applyFill="1" applyAlignment="1">
      <alignment horizontal="left" vertical="center"/>
    </xf>
    <xf numFmtId="3" fontId="7" fillId="0" borderId="0" xfId="64" applyNumberFormat="1" applyFont="1" applyFill="1" applyAlignment="1">
      <alignment horizontal="right" vertical="center"/>
    </xf>
    <xf numFmtId="4" fontId="14" fillId="0" borderId="0" xfId="64" applyNumberFormat="1" applyFont="1" applyFill="1" applyAlignment="1">
      <alignment horizontal="right" vertical="center"/>
    </xf>
    <xf numFmtId="0" fontId="8" fillId="6" borderId="0" xfId="64" applyFont="1" applyFill="1" applyAlignment="1">
      <alignment horizontal="left" vertical="center"/>
    </xf>
    <xf numFmtId="0" fontId="8" fillId="0" borderId="0" xfId="63" applyFont="1" applyFill="1" applyAlignment="1">
      <alignment horizontal="left" indent="1"/>
    </xf>
    <xf numFmtId="4" fontId="8" fillId="0" borderId="0" xfId="63" applyNumberFormat="1" applyFont="1" applyFill="1"/>
    <xf numFmtId="4" fontId="7" fillId="0" borderId="0" xfId="64" applyNumberFormat="1" applyFont="1" applyAlignment="1">
      <alignment horizontal="right" vertical="center"/>
    </xf>
    <xf numFmtId="0" fontId="7" fillId="8" borderId="0" xfId="64" applyFont="1" applyFill="1" applyAlignment="1">
      <alignment horizontal="left" vertical="center"/>
    </xf>
    <xf numFmtId="0" fontId="8" fillId="0" borderId="0" xfId="64" applyFont="1">
      <alignment vertical="center"/>
    </xf>
    <xf numFmtId="0" fontId="8" fillId="0" borderId="0" xfId="64" applyFont="1" applyAlignment="1">
      <alignment horizontal="right" vertical="center"/>
    </xf>
    <xf numFmtId="0" fontId="9" fillId="8" borderId="0" xfId="64" applyFont="1" applyFill="1" applyAlignment="1">
      <alignment horizontal="center" vertical="center"/>
    </xf>
    <xf numFmtId="0" fontId="15" fillId="9" borderId="0" xfId="64" applyFont="1" applyFill="1">
      <alignment vertical="center"/>
    </xf>
    <xf numFmtId="0" fontId="0" fillId="9" borderId="0" xfId="16" applyFont="1" applyFill="1"/>
    <xf numFmtId="0" fontId="15" fillId="9" borderId="0" xfId="16" applyFont="1" applyFill="1"/>
    <xf numFmtId="0" fontId="7" fillId="9" borderId="0" xfId="64" applyFont="1" applyFill="1" applyAlignment="1">
      <alignment horizontal="right" vertical="center"/>
    </xf>
    <xf numFmtId="0" fontId="8" fillId="0" borderId="0" xfId="16" applyFont="1"/>
    <xf numFmtId="0" fontId="7" fillId="0" borderId="0" xfId="16" applyFont="1"/>
    <xf numFmtId="0" fontId="7" fillId="10" borderId="0" xfId="64" applyFont="1" applyFill="1" applyAlignment="1">
      <alignment horizontal="left" vertical="center"/>
    </xf>
    <xf numFmtId="0" fontId="8" fillId="10" borderId="0" xfId="64" applyFont="1" applyFill="1" applyAlignment="1">
      <alignment horizontal="center" vertical="center" wrapText="1"/>
    </xf>
    <xf numFmtId="0" fontId="8" fillId="10" borderId="0" xfId="64" applyFont="1" applyFill="1" applyAlignment="1">
      <alignment horizontal="right" vertical="center"/>
    </xf>
    <xf numFmtId="0" fontId="8" fillId="0" borderId="0" xfId="63" applyFont="1" applyAlignment="1">
      <alignment horizontal="center"/>
    </xf>
    <xf numFmtId="0" fontId="8" fillId="0" borderId="0" xfId="16" applyFont="1" applyAlignment="1">
      <alignment horizontal="left"/>
    </xf>
    <xf numFmtId="4" fontId="8" fillId="0" borderId="0" xfId="16" applyNumberFormat="1" applyFont="1"/>
    <xf numFmtId="4" fontId="8" fillId="0" borderId="0" xfId="16" applyNumberFormat="1" applyFont="1" applyFill="1"/>
    <xf numFmtId="0" fontId="7" fillId="0" borderId="0" xfId="64" applyFont="1" applyAlignment="1">
      <alignment horizontal="left" vertical="center"/>
    </xf>
    <xf numFmtId="0" fontId="8" fillId="0" borderId="0" xfId="16" applyFont="1" applyAlignment="1">
      <alignment horizontal="center"/>
    </xf>
    <xf numFmtId="0" fontId="7" fillId="11" borderId="0" xfId="16" applyFont="1" applyFill="1" applyAlignment="1">
      <alignment horizontal="left" vertical="center" wrapText="1"/>
    </xf>
    <xf numFmtId="0" fontId="7" fillId="11" borderId="0" xfId="16" applyFont="1" applyFill="1" applyAlignment="1">
      <alignment horizontal="center" vertical="top" wrapText="1"/>
    </xf>
    <xf numFmtId="0" fontId="7" fillId="11" borderId="0" xfId="16" applyFont="1" applyFill="1" applyAlignment="1">
      <alignment horizontal="center" vertical="center" wrapText="1"/>
    </xf>
    <xf numFmtId="0" fontId="8" fillId="11" borderId="0" xfId="16" applyFont="1" applyFill="1"/>
    <xf numFmtId="0" fontId="7" fillId="12" borderId="0" xfId="16" applyFont="1" applyFill="1" applyAlignment="1">
      <alignment horizontal="left"/>
    </xf>
    <xf numFmtId="1" fontId="8" fillId="0" borderId="0" xfId="64" applyNumberFormat="1" applyFont="1" applyAlignment="1">
      <alignment horizontal="center" vertical="center"/>
    </xf>
    <xf numFmtId="10" fontId="8" fillId="0" borderId="0" xfId="68" applyNumberFormat="1" applyFont="1" applyAlignment="1">
      <alignment horizontal="center"/>
    </xf>
    <xf numFmtId="0" fontId="8" fillId="0" borderId="0" xfId="16" applyFont="1" applyAlignment="1">
      <alignment horizontal="left" indent="2"/>
    </xf>
    <xf numFmtId="1" fontId="12" fillId="4" borderId="0" xfId="16" applyNumberFormat="1" applyFont="1" applyFill="1" applyAlignment="1">
      <alignment horizontal="left"/>
    </xf>
    <xf numFmtId="4" fontId="12" fillId="4" borderId="0" xfId="63" applyNumberFormat="1" applyFont="1" applyFill="1" applyAlignment="1">
      <alignment horizontal="right"/>
    </xf>
    <xf numFmtId="0" fontId="12" fillId="4" borderId="0" xfId="16" applyFont="1" applyFill="1" applyAlignment="1">
      <alignment horizontal="left"/>
    </xf>
    <xf numFmtId="1" fontId="8" fillId="0" borderId="0" xfId="64" applyNumberFormat="1" applyFont="1" applyAlignment="1">
      <alignment horizontal="left" vertical="center"/>
    </xf>
    <xf numFmtId="1" fontId="13" fillId="0" borderId="0" xfId="16" applyNumberFormat="1" applyFont="1" applyAlignment="1">
      <alignment horizontal="left"/>
    </xf>
    <xf numFmtId="0" fontId="13" fillId="0" borderId="0" xfId="16" applyFont="1" applyAlignment="1">
      <alignment horizontal="left"/>
    </xf>
    <xf numFmtId="0" fontId="0" fillId="9" borderId="0" xfId="64" applyFont="1" applyFill="1">
      <alignment vertical="center"/>
    </xf>
    <xf numFmtId="0" fontId="8" fillId="10" borderId="0" xfId="64" applyFont="1" applyFill="1">
      <alignment vertical="center"/>
    </xf>
    <xf numFmtId="181" fontId="7" fillId="10" borderId="0" xfId="64" applyNumberFormat="1" applyFont="1" applyFill="1" applyAlignment="1">
      <alignment horizontal="right" vertical="center"/>
    </xf>
    <xf numFmtId="4" fontId="8" fillId="0" borderId="0" xfId="64" applyNumberFormat="1" applyFont="1">
      <alignment vertical="center"/>
    </xf>
    <xf numFmtId="4" fontId="7" fillId="0" borderId="0" xfId="16" applyNumberFormat="1" applyFont="1" applyFill="1"/>
    <xf numFmtId="4" fontId="8" fillId="10" borderId="0" xfId="64" applyNumberFormat="1" applyFont="1" applyFill="1">
      <alignment vertical="center"/>
    </xf>
    <xf numFmtId="4" fontId="7" fillId="10" borderId="0" xfId="64" applyNumberFormat="1" applyFont="1" applyFill="1" applyAlignment="1">
      <alignment horizontal="right" vertical="center"/>
    </xf>
    <xf numFmtId="0" fontId="8" fillId="0" borderId="0" xfId="16" applyFont="1" applyFill="1"/>
    <xf numFmtId="4" fontId="8" fillId="11" borderId="0" xfId="64" applyNumberFormat="1" applyFont="1" applyFill="1">
      <alignment vertical="center"/>
    </xf>
    <xf numFmtId="4" fontId="7" fillId="11" borderId="0" xfId="16" applyNumberFormat="1" applyFont="1" applyFill="1"/>
    <xf numFmtId="4" fontId="8" fillId="12" borderId="0" xfId="64" applyNumberFormat="1" applyFont="1" applyFill="1">
      <alignment vertical="center"/>
    </xf>
    <xf numFmtId="4" fontId="7" fillId="12" borderId="0" xfId="16" applyNumberFormat="1" applyFont="1" applyFill="1"/>
    <xf numFmtId="4" fontId="13" fillId="0" borderId="0" xfId="64" applyNumberFormat="1" applyFont="1" applyFill="1">
      <alignment vertical="center"/>
    </xf>
    <xf numFmtId="4" fontId="13" fillId="0" borderId="0" xfId="63" applyNumberFormat="1" applyFont="1" applyFill="1" applyAlignment="1">
      <alignment horizontal="right"/>
    </xf>
    <xf numFmtId="0" fontId="7" fillId="13" borderId="0" xfId="64" applyFont="1" applyFill="1" applyAlignment="1">
      <alignment horizontal="left" vertical="center"/>
    </xf>
    <xf numFmtId="0" fontId="8" fillId="13" borderId="0" xfId="64" applyFont="1" applyFill="1" applyAlignment="1">
      <alignment horizontal="left" vertical="center"/>
    </xf>
    <xf numFmtId="1" fontId="15" fillId="9" borderId="0" xfId="16" applyNumberFormat="1" applyFont="1" applyFill="1"/>
    <xf numFmtId="0" fontId="8" fillId="0" borderId="0" xfId="16" applyFont="1" applyFill="1" applyAlignment="1">
      <alignment horizontal="left"/>
    </xf>
    <xf numFmtId="0" fontId="8" fillId="0" borderId="0" xfId="16" applyFont="1" applyFill="1" applyAlignment="1">
      <alignment horizontal="center"/>
    </xf>
    <xf numFmtId="0" fontId="13" fillId="0" borderId="0" xfId="16" applyFont="1" applyFill="1" applyAlignment="1">
      <alignment horizontal="center"/>
    </xf>
    <xf numFmtId="0" fontId="13" fillId="0" borderId="0" xfId="64" applyFont="1" applyFill="1">
      <alignment vertical="center"/>
    </xf>
    <xf numFmtId="0" fontId="13" fillId="0" borderId="0" xfId="16" applyFont="1" applyFill="1"/>
    <xf numFmtId="0" fontId="9" fillId="13" borderId="0" xfId="64" applyFont="1" applyFill="1" applyAlignment="1">
      <alignment horizontal="center" vertical="center"/>
    </xf>
    <xf numFmtId="0" fontId="7" fillId="0" borderId="0" xfId="16" applyFont="1" applyFill="1" applyAlignment="1">
      <alignment horizontal="left"/>
    </xf>
    <xf numFmtId="0" fontId="8" fillId="0" borderId="0" xfId="16" applyFont="1" applyFill="1" applyAlignment="1">
      <alignment horizontal="left" indent="1"/>
    </xf>
    <xf numFmtId="1" fontId="8" fillId="4" borderId="0" xfId="64" applyNumberFormat="1" applyFont="1" applyFill="1" applyAlignment="1">
      <alignment horizontal="left" vertical="center"/>
    </xf>
    <xf numFmtId="3" fontId="8" fillId="4" borderId="0" xfId="64" applyNumberFormat="1" applyFont="1" applyFill="1" applyAlignment="1">
      <alignment horizontal="left" vertical="center"/>
    </xf>
    <xf numFmtId="0" fontId="8" fillId="4" borderId="0" xfId="16" applyFont="1" applyFill="1" applyAlignment="1">
      <alignment horizontal="left"/>
    </xf>
    <xf numFmtId="10" fontId="8" fillId="4" borderId="0" xfId="68" applyNumberFormat="1" applyFont="1" applyFill="1" applyAlignment="1">
      <alignment horizontal="left"/>
    </xf>
    <xf numFmtId="0" fontId="8" fillId="0" borderId="0" xfId="64" applyFont="1" applyFill="1" applyAlignment="1">
      <alignment horizontal="right" vertical="center"/>
    </xf>
    <xf numFmtId="4" fontId="12" fillId="0" borderId="0" xfId="63" applyNumberFormat="1" applyFont="1" applyFill="1" applyAlignment="1">
      <alignment horizontal="right"/>
    </xf>
    <xf numFmtId="4" fontId="8" fillId="4" borderId="0" xfId="63" applyNumberFormat="1" applyFont="1" applyFill="1" applyAlignment="1">
      <alignment horizontal="right"/>
    </xf>
    <xf numFmtId="4" fontId="8" fillId="5" borderId="0" xfId="16" applyNumberFormat="1" applyFont="1" applyFill="1"/>
    <xf numFmtId="1" fontId="13" fillId="4" borderId="0" xfId="64" applyNumberFormat="1" applyFont="1" applyFill="1" applyAlignment="1">
      <alignment horizontal="left" vertical="center"/>
    </xf>
    <xf numFmtId="3" fontId="13" fillId="4" borderId="0" xfId="64" applyNumberFormat="1" applyFont="1" applyFill="1" applyAlignment="1">
      <alignment horizontal="left" vertical="center"/>
    </xf>
    <xf numFmtId="0" fontId="13" fillId="4" borderId="0" xfId="16" applyFont="1" applyFill="1" applyAlignment="1">
      <alignment horizontal="left"/>
    </xf>
    <xf numFmtId="10" fontId="13" fillId="4" borderId="0" xfId="68" applyNumberFormat="1" applyFont="1" applyFill="1" applyAlignment="1">
      <alignment horizontal="left"/>
    </xf>
    <xf numFmtId="0" fontId="8" fillId="0" borderId="0" xfId="16" applyFont="1" applyFill="1" applyAlignment="1">
      <alignment horizontal="left" indent="2"/>
    </xf>
    <xf numFmtId="0" fontId="9" fillId="0" borderId="0" xfId="16" applyFont="1" applyFill="1" applyAlignment="1">
      <alignment horizontal="left"/>
    </xf>
    <xf numFmtId="0" fontId="13" fillId="0" borderId="0" xfId="22" applyFont="1" applyFill="1"/>
    <xf numFmtId="0" fontId="13" fillId="0" borderId="0" xfId="63" applyFont="1" applyFill="1" applyAlignment="1">
      <alignment horizontal="left"/>
    </xf>
    <xf numFmtId="0" fontId="13" fillId="0" borderId="0" xfId="16" applyFont="1" applyFill="1" applyAlignment="1">
      <alignment horizontal="left" indent="1"/>
    </xf>
    <xf numFmtId="0" fontId="13" fillId="0" borderId="0" xfId="22" applyFont="1" applyFill="1" applyAlignment="1">
      <alignment horizontal="left"/>
    </xf>
    <xf numFmtId="0" fontId="13" fillId="0" borderId="0" xfId="16" applyFont="1" applyFill="1" applyAlignment="1">
      <alignment horizontal="left"/>
    </xf>
    <xf numFmtId="2" fontId="1" fillId="14" borderId="0" xfId="0" applyNumberFormat="1" applyFont="1" applyFill="1" applyBorder="1" applyAlignment="1">
      <alignment horizontal="right" vertical="center"/>
    </xf>
    <xf numFmtId="0" fontId="16" fillId="14" borderId="0" xfId="0" applyFont="1" applyFill="1" applyBorder="1"/>
    <xf numFmtId="2" fontId="1" fillId="14" borderId="0" xfId="0" applyNumberFormat="1" applyFont="1" applyFill="1" applyAlignment="1">
      <alignment horizontal="center" vertical="center"/>
    </xf>
    <xf numFmtId="2" fontId="1" fillId="14" borderId="0" xfId="0" applyNumberFormat="1" applyFont="1" applyFill="1" applyAlignment="1">
      <alignment horizontal="left" vertical="center"/>
    </xf>
    <xf numFmtId="0" fontId="3" fillId="14" borderId="0" xfId="0" applyFont="1" applyFill="1" applyBorder="1"/>
    <xf numFmtId="0" fontId="3" fillId="0" borderId="0" xfId="0" applyFont="1" applyFill="1" applyBorder="1"/>
    <xf numFmtId="1" fontId="17" fillId="14" borderId="0" xfId="0" applyNumberFormat="1" applyFont="1" applyFill="1" applyBorder="1" applyAlignment="1">
      <alignment horizontal="center" vertical="center"/>
    </xf>
    <xf numFmtId="0" fontId="2" fillId="0" borderId="0" xfId="0" applyFont="1" applyFill="1" applyBorder="1"/>
    <xf numFmtId="4" fontId="2" fillId="0" borderId="0" xfId="0" applyNumberFormat="1" applyFont="1" applyFill="1" applyBorder="1"/>
    <xf numFmtId="0" fontId="2" fillId="0" borderId="0" xfId="0" applyFont="1" applyFill="1" applyBorder="1" applyAlignment="1">
      <alignment horizontal="left" indent="2"/>
    </xf>
    <xf numFmtId="0" fontId="6" fillId="0" borderId="0" xfId="0" applyFont="1" applyFill="1" applyBorder="1"/>
    <xf numFmtId="0" fontId="6" fillId="0" borderId="0" xfId="0" applyFont="1" applyFill="1" applyBorder="1" applyAlignment="1">
      <alignment horizontal="center" vertical="center"/>
    </xf>
    <xf numFmtId="2" fontId="6" fillId="0" borderId="0" xfId="0" applyNumberFormat="1" applyFont="1" applyAlignment="1">
      <alignment horizontal="left" vertical="center"/>
    </xf>
    <xf numFmtId="4" fontId="6" fillId="0" borderId="0" xfId="0" applyNumberFormat="1" applyFont="1" applyFill="1" applyBorder="1"/>
    <xf numFmtId="0" fontId="2" fillId="0" borderId="0" xfId="0" applyFont="1" applyFill="1" applyBorder="1" applyAlignment="1">
      <alignment horizontal="left" indent="4"/>
    </xf>
    <xf numFmtId="4" fontId="2" fillId="0" borderId="0" xfId="0" applyNumberFormat="1" applyFont="1" applyFill="1" applyBorder="1" applyAlignment="1">
      <alignment horizontal="left" indent="2"/>
    </xf>
    <xf numFmtId="4" fontId="6" fillId="0" borderId="0" xfId="0" applyNumberFormat="1" applyFont="1" applyFill="1" applyBorder="1" applyAlignment="1">
      <alignment horizontal="left" indent="2"/>
    </xf>
    <xf numFmtId="4" fontId="2" fillId="0" borderId="0" xfId="0" applyNumberFormat="1" applyFont="1" applyFill="1" applyBorder="1" applyAlignment="1">
      <alignment horizontal="left" indent="5"/>
    </xf>
    <xf numFmtId="4" fontId="2" fillId="5" borderId="0" xfId="0" applyNumberFormat="1" applyFont="1" applyFill="1" applyBorder="1"/>
    <xf numFmtId="4" fontId="13" fillId="4" borderId="0" xfId="63" applyNumberFormat="1" applyFont="1" applyFill="1" applyAlignment="1">
      <alignment horizontal="right"/>
    </xf>
    <xf numFmtId="0" fontId="16" fillId="0" borderId="0" xfId="0" applyFont="1" applyFill="1" applyBorder="1"/>
    <xf numFmtId="0" fontId="4" fillId="0" borderId="0" xfId="0" applyFont="1" applyFill="1" applyBorder="1" applyProtection="1">
      <protection locked="0"/>
    </xf>
    <xf numFmtId="0" fontId="4" fillId="0" borderId="0" xfId="0" applyFont="1" applyFill="1" applyBorder="1" applyAlignment="1" applyProtection="1">
      <protection locked="0"/>
    </xf>
    <xf numFmtId="4" fontId="3" fillId="0" borderId="0" xfId="0" applyNumberFormat="1" applyFont="1" applyFill="1" applyBorder="1" applyAlignment="1">
      <alignment horizontal="right"/>
    </xf>
    <xf numFmtId="0" fontId="1" fillId="0" borderId="0" xfId="0" applyFont="1" applyFill="1" applyBorder="1" applyAlignment="1" applyProtection="1">
      <alignment horizontal="left" indent="3"/>
      <protection locked="0"/>
    </xf>
    <xf numFmtId="0" fontId="1" fillId="0" borderId="0" xfId="0" applyFont="1" applyFill="1" applyBorder="1" applyAlignment="1" applyProtection="1">
      <alignment horizontal="left"/>
      <protection locked="0"/>
    </xf>
    <xf numFmtId="4" fontId="2" fillId="0" borderId="0" xfId="0" applyNumberFormat="1" applyFont="1" applyFill="1" applyBorder="1" applyAlignment="1">
      <alignment horizontal="right"/>
    </xf>
    <xf numFmtId="0" fontId="4" fillId="0" borderId="0" xfId="0" applyFont="1" applyFill="1" applyBorder="1" applyAlignment="1" applyProtection="1">
      <alignment horizontal="left"/>
      <protection locked="0"/>
    </xf>
    <xf numFmtId="4" fontId="4" fillId="0" borderId="0" xfId="0" applyNumberFormat="1" applyFont="1" applyFill="1" applyBorder="1" applyAlignment="1">
      <alignment horizontal="right"/>
    </xf>
    <xf numFmtId="2" fontId="4" fillId="0" borderId="0" xfId="0" applyNumberFormat="1" applyFont="1" applyAlignment="1">
      <alignment horizontal="center" vertical="center"/>
    </xf>
    <xf numFmtId="2" fontId="4" fillId="0" borderId="0" xfId="0" applyNumberFormat="1" applyFont="1" applyAlignment="1">
      <alignment horizontal="left" vertical="center"/>
    </xf>
    <xf numFmtId="0" fontId="1" fillId="0" borderId="0" xfId="0" applyFont="1" applyFill="1" applyBorder="1" applyAlignment="1" applyProtection="1">
      <protection locked="0"/>
    </xf>
    <xf numFmtId="0" fontId="1" fillId="0" borderId="0" xfId="0" applyFont="1" applyFill="1" applyBorder="1" applyProtection="1">
      <protection locked="0"/>
    </xf>
    <xf numFmtId="4" fontId="1" fillId="0" borderId="0" xfId="0" applyNumberFormat="1" applyFont="1" applyFill="1" applyBorder="1" applyAlignment="1">
      <alignment horizontal="right"/>
    </xf>
    <xf numFmtId="4" fontId="18" fillId="0" borderId="0" xfId="0" applyNumberFormat="1" applyFont="1" applyFill="1" applyAlignment="1">
      <alignment horizontal="right"/>
    </xf>
    <xf numFmtId="1" fontId="3" fillId="0" borderId="0" xfId="0" applyNumberFormat="1" applyFont="1" applyFill="1" applyBorder="1" applyAlignment="1">
      <alignment horizontal="right"/>
    </xf>
    <xf numFmtId="0" fontId="10" fillId="0" borderId="0" xfId="0" applyFont="1" applyFill="1"/>
    <xf numFmtId="0" fontId="12" fillId="0" borderId="0" xfId="0" applyFont="1" applyFill="1" applyAlignment="1"/>
    <xf numFmtId="2" fontId="19" fillId="0" borderId="0" xfId="0" applyNumberFormat="1" applyFont="1" applyAlignment="1">
      <alignment horizontal="center" vertical="center"/>
    </xf>
    <xf numFmtId="2" fontId="19" fillId="0" borderId="0" xfId="0" applyNumberFormat="1" applyFont="1" applyAlignment="1">
      <alignment horizontal="left" vertical="center"/>
    </xf>
    <xf numFmtId="4" fontId="10" fillId="0" borderId="0" xfId="0" applyNumberFormat="1" applyFont="1" applyAlignment="1">
      <alignment horizontal="right"/>
    </xf>
    <xf numFmtId="0" fontId="5" fillId="0" borderId="0" xfId="0" applyFont="1" applyFill="1" applyBorder="1" applyAlignment="1" applyProtection="1">
      <alignment horizontal="left"/>
      <protection locked="0"/>
    </xf>
    <xf numFmtId="0" fontId="0" fillId="0" borderId="0" xfId="0" applyFont="1" applyFill="1" applyAlignment="1"/>
    <xf numFmtId="4" fontId="5" fillId="15" borderId="0" xfId="2" applyNumberFormat="1" applyFont="1" applyFill="1" applyBorder="1" applyAlignment="1">
      <alignment horizontal="right"/>
    </xf>
    <xf numFmtId="4" fontId="5" fillId="0" borderId="0" xfId="0" applyNumberFormat="1" applyFont="1" applyFill="1" applyBorder="1" applyAlignment="1">
      <alignment horizontal="right"/>
    </xf>
    <xf numFmtId="0" fontId="1" fillId="0" borderId="0" xfId="0" applyFont="1" applyFill="1"/>
    <xf numFmtId="4" fontId="1" fillId="0" borderId="0" xfId="2" applyNumberFormat="1" applyFont="1" applyFill="1" applyAlignment="1">
      <alignment horizontal="right"/>
    </xf>
    <xf numFmtId="4" fontId="5" fillId="0" borderId="0" xfId="2" applyNumberFormat="1" applyFont="1" applyFill="1" applyBorder="1" applyAlignment="1" applyProtection="1">
      <alignment horizontal="right"/>
      <protection locked="0"/>
    </xf>
    <xf numFmtId="4" fontId="1" fillId="0" borderId="0" xfId="0" applyNumberFormat="1" applyFont="1" applyAlignment="1">
      <alignment horizontal="right"/>
    </xf>
    <xf numFmtId="4" fontId="1" fillId="0" borderId="0" xfId="0" applyNumberFormat="1" applyFont="1" applyFill="1" applyAlignment="1">
      <alignment horizontal="right"/>
    </xf>
    <xf numFmtId="4" fontId="6" fillId="0" borderId="0" xfId="0" applyNumberFormat="1" applyFont="1" applyFill="1" applyBorder="1" applyAlignment="1">
      <alignment horizontal="right"/>
    </xf>
    <xf numFmtId="4" fontId="2" fillId="0" borderId="0" xfId="2" applyNumberFormat="1" applyFont="1" applyFill="1" applyAlignment="1">
      <alignment horizontal="right"/>
    </xf>
    <xf numFmtId="4" fontId="4" fillId="0" borderId="0" xfId="0" applyNumberFormat="1" applyFont="1" applyAlignment="1">
      <alignment horizontal="right"/>
    </xf>
    <xf numFmtId="4" fontId="1" fillId="0" borderId="0" xfId="2" applyNumberFormat="1" applyFont="1" applyFill="1" applyBorder="1" applyAlignment="1" applyProtection="1">
      <alignment horizontal="right"/>
      <protection locked="0"/>
    </xf>
    <xf numFmtId="4" fontId="1" fillId="0" borderId="0" xfId="2" applyNumberFormat="1" applyFont="1" applyFill="1" applyBorder="1" applyAlignment="1">
      <alignment horizontal="right"/>
    </xf>
    <xf numFmtId="4" fontId="2" fillId="0" borderId="0" xfId="0" applyNumberFormat="1" applyFont="1" applyFill="1" applyAlignment="1">
      <alignment horizontal="right"/>
    </xf>
    <xf numFmtId="4" fontId="6" fillId="0" borderId="0" xfId="2" applyNumberFormat="1" applyFont="1" applyFill="1" applyAlignment="1">
      <alignment horizontal="right"/>
    </xf>
    <xf numFmtId="4" fontId="6" fillId="0" borderId="0" xfId="2" applyNumberFormat="1" applyFont="1" applyFill="1" applyBorder="1" applyAlignment="1">
      <alignment horizontal="right"/>
    </xf>
    <xf numFmtId="179" fontId="5" fillId="3" borderId="0" xfId="0" applyNumberFormat="1" applyFont="1" applyFill="1" applyBorder="1" applyAlignment="1">
      <alignment horizontal="center" vertical="center"/>
    </xf>
    <xf numFmtId="10" fontId="6" fillId="4" borderId="0" xfId="8" applyNumberFormat="1" applyFont="1" applyFill="1" applyBorder="1" applyAlignment="1">
      <alignment horizontal="center"/>
    </xf>
    <xf numFmtId="3" fontId="6" fillId="4" borderId="0" xfId="2" applyNumberFormat="1" applyFont="1" applyFill="1" applyBorder="1" applyAlignment="1">
      <alignment vertical="center"/>
    </xf>
    <xf numFmtId="0" fontId="20" fillId="0" borderId="0" xfId="0" applyFont="1" applyFill="1" applyBorder="1" applyAlignment="1" applyProtection="1">
      <alignment horizontal="left"/>
      <protection locked="0"/>
    </xf>
    <xf numFmtId="4" fontId="20" fillId="15" borderId="0" xfId="2" applyNumberFormat="1" applyFont="1" applyFill="1" applyBorder="1" applyAlignment="1">
      <alignment horizontal="right"/>
    </xf>
    <xf numFmtId="4" fontId="20" fillId="0" borderId="0" xfId="0" applyNumberFormat="1" applyFont="1" applyFill="1" applyBorder="1" applyAlignment="1">
      <alignment horizontal="right"/>
    </xf>
    <xf numFmtId="4" fontId="20" fillId="0" borderId="0" xfId="2" applyNumberFormat="1" applyFont="1" applyFill="1" applyBorder="1" applyAlignment="1" applyProtection="1">
      <alignment horizontal="right"/>
      <protection locked="0"/>
    </xf>
    <xf numFmtId="1" fontId="4" fillId="14" borderId="0" xfId="0" applyNumberFormat="1" applyFont="1" applyFill="1" applyBorder="1" applyAlignment="1">
      <alignment horizontal="center" vertical="center"/>
    </xf>
    <xf numFmtId="0" fontId="4" fillId="14" borderId="0" xfId="0" applyFont="1" applyFill="1" applyBorder="1" applyAlignment="1">
      <alignment horizontal="center"/>
    </xf>
    <xf numFmtId="0" fontId="1" fillId="0" borderId="0" xfId="0" applyFont="1"/>
    <xf numFmtId="0" fontId="1" fillId="0" borderId="0" xfId="0" applyFont="1" applyAlignment="1">
      <alignment horizontal="center" vertical="center"/>
    </xf>
    <xf numFmtId="0" fontId="18" fillId="16" borderId="1" xfId="0" applyFont="1" applyFill="1" applyBorder="1" applyAlignment="1">
      <alignment horizontal="center" vertical="center"/>
    </xf>
    <xf numFmtId="0" fontId="18" fillId="16" borderId="2" xfId="0" applyFont="1" applyFill="1" applyBorder="1" applyAlignment="1">
      <alignment horizontal="center" vertical="center"/>
    </xf>
    <xf numFmtId="0" fontId="18" fillId="16" borderId="2" xfId="0" applyFont="1" applyFill="1" applyBorder="1" applyAlignment="1">
      <alignment horizontal="center" vertical="center" wrapText="1"/>
    </xf>
    <xf numFmtId="0" fontId="18" fillId="16" borderId="3" xfId="0" applyFont="1" applyFill="1" applyBorder="1" applyAlignment="1">
      <alignment horizontal="center" vertical="center"/>
    </xf>
    <xf numFmtId="0" fontId="18" fillId="16" borderId="4" xfId="0" applyFont="1" applyFill="1" applyBorder="1" applyAlignment="1">
      <alignment horizontal="center" vertical="center" wrapText="1"/>
    </xf>
    <xf numFmtId="0" fontId="18" fillId="16" borderId="5"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177" fontId="1" fillId="0" borderId="7" xfId="2" applyFont="1" applyBorder="1" applyAlignment="1">
      <alignment horizontal="center" vertical="center"/>
    </xf>
    <xf numFmtId="0" fontId="1" fillId="0" borderId="8" xfId="0" applyFont="1" applyBorder="1" applyAlignment="1">
      <alignment horizontal="center" vertical="center"/>
    </xf>
    <xf numFmtId="0" fontId="1" fillId="17" borderId="9" xfId="0" applyFont="1" applyFill="1" applyBorder="1" applyAlignment="1">
      <alignment horizontal="center" vertical="center"/>
    </xf>
    <xf numFmtId="0" fontId="1" fillId="17" borderId="7" xfId="0" applyFont="1" applyFill="1" applyBorder="1" applyAlignment="1">
      <alignment horizontal="center" vertical="center"/>
    </xf>
    <xf numFmtId="0" fontId="1" fillId="17" borderId="10" xfId="0" applyFont="1" applyFill="1" applyBorder="1" applyAlignment="1">
      <alignment horizontal="center" vertical="center"/>
    </xf>
    <xf numFmtId="0" fontId="1" fillId="17" borderId="11" xfId="0"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177" fontId="1" fillId="0" borderId="13" xfId="2" applyFont="1" applyBorder="1" applyAlignment="1">
      <alignment horizontal="center" vertical="center"/>
    </xf>
    <xf numFmtId="0" fontId="1" fillId="0" borderId="14" xfId="0" applyFont="1" applyBorder="1" applyAlignment="1">
      <alignment horizontal="center" vertical="center"/>
    </xf>
    <xf numFmtId="0" fontId="1" fillId="0" borderId="0" xfId="0" applyFont="1" applyBorder="1" applyAlignment="1">
      <alignment horizontal="center" vertical="center"/>
    </xf>
    <xf numFmtId="177" fontId="1" fillId="0" borderId="0" xfId="2" applyFont="1" applyBorder="1" applyAlignment="1">
      <alignment horizontal="center" vertical="center"/>
    </xf>
    <xf numFmtId="0" fontId="18" fillId="16" borderId="15" xfId="0" applyFont="1" applyFill="1" applyBorder="1" applyAlignment="1">
      <alignment horizontal="center" vertical="center" wrapText="1"/>
    </xf>
    <xf numFmtId="0" fontId="1" fillId="17" borderId="16" xfId="0" applyFont="1" applyFill="1" applyBorder="1" applyAlignment="1">
      <alignment horizontal="center" vertical="center"/>
    </xf>
    <xf numFmtId="0" fontId="1" fillId="17" borderId="17" xfId="0" applyFont="1" applyFill="1" applyBorder="1" applyAlignment="1">
      <alignment horizontal="center" vertical="center"/>
    </xf>
    <xf numFmtId="0" fontId="1" fillId="0" borderId="0" xfId="0" applyFont="1" applyFill="1" applyAlignment="1">
      <alignment vertical="center"/>
    </xf>
    <xf numFmtId="177" fontId="1" fillId="0" borderId="0" xfId="2" applyFont="1" applyFill="1" applyAlignment="1">
      <alignment vertical="center"/>
    </xf>
    <xf numFmtId="0" fontId="21" fillId="0" borderId="0" xfId="0" applyFont="1" applyFill="1" applyAlignment="1">
      <alignment vertical="center"/>
    </xf>
    <xf numFmtId="0" fontId="22" fillId="0" borderId="0" xfId="0" applyFont="1" applyFill="1" applyAlignment="1">
      <alignment vertical="center"/>
    </xf>
    <xf numFmtId="0" fontId="1" fillId="0" borderId="0" xfId="0" applyFont="1" applyBorder="1" applyAlignment="1">
      <alignment vertical="center"/>
    </xf>
    <xf numFmtId="0" fontId="23" fillId="0" borderId="0" xfId="0" applyFont="1" applyFill="1" applyBorder="1" applyAlignment="1">
      <alignment vertical="center"/>
    </xf>
    <xf numFmtId="0" fontId="24" fillId="0" borderId="0" xfId="0" applyFont="1" applyBorder="1" applyAlignment="1">
      <alignment horizontal="left" vertical="top" wrapText="1"/>
    </xf>
    <xf numFmtId="0" fontId="22" fillId="0" borderId="0" xfId="0" applyFont="1" applyFill="1" applyBorder="1" applyAlignment="1">
      <alignment horizontal="right" vertical="center"/>
    </xf>
    <xf numFmtId="0" fontId="3" fillId="17" borderId="0" xfId="0" applyFont="1" applyFill="1" applyBorder="1" applyAlignment="1">
      <alignment horizontal="center" vertical="center"/>
    </xf>
    <xf numFmtId="0" fontId="3" fillId="17" borderId="0" xfId="0" applyFont="1" applyFill="1" applyBorder="1" applyAlignment="1">
      <alignment horizontal="left" vertical="top" wrapText="1"/>
    </xf>
    <xf numFmtId="0" fontId="3" fillId="0" borderId="0" xfId="0" applyFont="1" applyFill="1" applyBorder="1" applyAlignment="1">
      <alignment horizontal="center" vertical="center"/>
    </xf>
    <xf numFmtId="177" fontId="4" fillId="0" borderId="0" xfId="2" applyFont="1" applyFill="1" applyBorder="1" applyAlignment="1">
      <alignment vertical="center"/>
    </xf>
    <xf numFmtId="177" fontId="1" fillId="0" borderId="0" xfId="2" applyFont="1" applyFill="1" applyBorder="1" applyAlignment="1">
      <alignment horizontal="center" vertical="center"/>
    </xf>
    <xf numFmtId="177" fontId="10" fillId="0" borderId="0" xfId="2" applyFont="1" applyFill="1" applyBorder="1" applyAlignment="1">
      <alignment vertical="center"/>
    </xf>
    <xf numFmtId="4" fontId="10" fillId="0" borderId="0" xfId="0" applyNumberFormat="1" applyFont="1" applyFill="1" applyBorder="1" applyAlignment="1">
      <alignment vertical="center"/>
    </xf>
    <xf numFmtId="4" fontId="2" fillId="0" borderId="0" xfId="0" applyNumberFormat="1" applyFont="1" applyFill="1" applyBorder="1" applyAlignment="1">
      <alignment vertical="center"/>
    </xf>
    <xf numFmtId="2" fontId="10" fillId="0" borderId="0" xfId="2" applyNumberFormat="1" applyFont="1" applyFill="1" applyBorder="1" applyAlignment="1">
      <alignment vertical="center"/>
    </xf>
    <xf numFmtId="0" fontId="18" fillId="0" borderId="0" xfId="0" applyFont="1" applyFill="1" applyAlignment="1">
      <alignment vertical="center"/>
    </xf>
    <xf numFmtId="0" fontId="18" fillId="18" borderId="0" xfId="0" applyFont="1" applyFill="1" applyBorder="1" applyAlignment="1">
      <alignment horizontal="center" vertical="center"/>
    </xf>
    <xf numFmtId="0" fontId="18" fillId="0" borderId="0" xfId="0" applyFont="1" applyFill="1" applyBorder="1" applyAlignment="1">
      <alignment horizontal="center" vertical="center"/>
    </xf>
    <xf numFmtId="4" fontId="5" fillId="0" borderId="0" xfId="2" applyNumberFormat="1" applyFont="1" applyFill="1" applyBorder="1" applyAlignment="1">
      <alignment vertical="center"/>
    </xf>
    <xf numFmtId="0" fontId="18" fillId="0" borderId="0" xfId="0" applyFont="1" applyFill="1" applyBorder="1" applyAlignment="1">
      <alignment vertical="center"/>
    </xf>
    <xf numFmtId="4" fontId="11" fillId="0" borderId="0" xfId="2" applyNumberFormat="1" applyFont="1" applyFill="1" applyBorder="1" applyAlignment="1">
      <alignment vertical="center"/>
    </xf>
    <xf numFmtId="177" fontId="1" fillId="0" borderId="0" xfId="2" applyFont="1" applyAlignment="1">
      <alignment vertical="center"/>
    </xf>
    <xf numFmtId="177" fontId="3" fillId="18" borderId="7" xfId="2" applyFont="1" applyFill="1" applyBorder="1" applyAlignment="1">
      <alignment vertical="center"/>
    </xf>
    <xf numFmtId="0" fontId="3" fillId="18" borderId="18" xfId="0" applyFont="1" applyFill="1" applyBorder="1" applyAlignment="1">
      <alignment vertical="center"/>
    </xf>
    <xf numFmtId="0" fontId="2" fillId="0" borderId="18" xfId="0" applyFont="1" applyBorder="1" applyAlignment="1">
      <alignment vertical="center"/>
    </xf>
    <xf numFmtId="0" fontId="2" fillId="0" borderId="18" xfId="0" applyFont="1" applyFill="1" applyBorder="1" applyAlignment="1">
      <alignment vertical="center"/>
    </xf>
    <xf numFmtId="2" fontId="10" fillId="0" borderId="0" xfId="0" applyNumberFormat="1" applyFont="1" applyFill="1" applyBorder="1" applyAlignment="1">
      <alignment vertical="center"/>
    </xf>
    <xf numFmtId="2" fontId="1" fillId="0" borderId="0" xfId="0" applyNumberFormat="1" applyFont="1" applyBorder="1" applyAlignment="1">
      <alignment horizontal="left" vertical="center"/>
    </xf>
    <xf numFmtId="2" fontId="2" fillId="0" borderId="0" xfId="0" applyNumberFormat="1" applyFont="1" applyFill="1" applyBorder="1" applyAlignment="1">
      <alignment vertical="center"/>
    </xf>
    <xf numFmtId="2" fontId="1" fillId="5" borderId="0" xfId="0" applyNumberFormat="1" applyFont="1" applyFill="1" applyBorder="1" applyAlignment="1">
      <alignment vertical="center"/>
    </xf>
    <xf numFmtId="2" fontId="1" fillId="5" borderId="0" xfId="0" applyNumberFormat="1" applyFont="1" applyFill="1" applyBorder="1" applyAlignment="1">
      <alignment horizontal="right" vertical="center"/>
    </xf>
    <xf numFmtId="2" fontId="1" fillId="5" borderId="0" xfId="0" applyNumberFormat="1" applyFont="1" applyFill="1" applyBorder="1" applyAlignment="1">
      <alignment horizontal="center" vertical="center"/>
    </xf>
    <xf numFmtId="0" fontId="22" fillId="0" borderId="0" xfId="0" applyFont="1" applyFill="1" applyBorder="1" applyAlignment="1">
      <alignment vertical="center"/>
    </xf>
    <xf numFmtId="0" fontId="25" fillId="0" borderId="18" xfId="0" applyFont="1" applyFill="1" applyBorder="1" applyAlignment="1">
      <alignment vertical="center"/>
    </xf>
    <xf numFmtId="0" fontId="22" fillId="0" borderId="18" xfId="0" applyFont="1" applyFill="1" applyBorder="1" applyAlignment="1">
      <alignment vertical="center"/>
    </xf>
    <xf numFmtId="2" fontId="1" fillId="0" borderId="0" xfId="0" applyNumberFormat="1" applyFont="1" applyBorder="1" applyAlignment="1">
      <alignment horizontal="left" vertical="center" indent="1"/>
    </xf>
    <xf numFmtId="2" fontId="19" fillId="0" borderId="0" xfId="0" applyNumberFormat="1" applyFont="1" applyFill="1" applyBorder="1" applyAlignment="1">
      <alignment horizontal="left" vertical="center"/>
    </xf>
    <xf numFmtId="0" fontId="2" fillId="0" borderId="0" xfId="8" applyFont="1" applyFill="1" applyBorder="1" applyAlignment="1">
      <alignment horizontal="left" indent="1"/>
    </xf>
    <xf numFmtId="2" fontId="2" fillId="0" borderId="0" xfId="0" applyNumberFormat="1" applyFont="1" applyAlignment="1">
      <alignment horizontal="center" vertical="center"/>
    </xf>
    <xf numFmtId="2" fontId="10" fillId="0" borderId="0" xfId="0" applyNumberFormat="1" applyFont="1" applyFill="1" applyBorder="1" applyAlignment="1">
      <alignment horizontal="left" vertical="center" wrapText="1"/>
    </xf>
    <xf numFmtId="10" fontId="2" fillId="0" borderId="0" xfId="8" applyNumberFormat="1" applyFont="1" applyFill="1" applyBorder="1" applyAlignment="1">
      <alignment horizontal="center"/>
    </xf>
    <xf numFmtId="0" fontId="6" fillId="0" borderId="0" xfId="8" applyFont="1" applyFill="1" applyBorder="1" applyAlignment="1">
      <alignment horizontal="center"/>
    </xf>
    <xf numFmtId="2" fontId="3" fillId="0" borderId="0" xfId="0" applyNumberFormat="1" applyFont="1" applyFill="1" applyBorder="1" applyAlignment="1">
      <alignment horizontal="left" vertical="center"/>
    </xf>
    <xf numFmtId="9" fontId="2" fillId="0" borderId="0" xfId="6" applyFont="1" applyFill="1" applyBorder="1" applyAlignment="1">
      <alignment horizontal="center"/>
    </xf>
    <xf numFmtId="0" fontId="2" fillId="0" borderId="0" xfId="8" applyFont="1" applyFill="1" applyBorder="1" applyAlignment="1">
      <alignment horizontal="center"/>
    </xf>
    <xf numFmtId="0" fontId="26" fillId="0" borderId="0" xfId="0" applyFont="1" applyFill="1" applyBorder="1" applyAlignment="1">
      <alignment vertical="center"/>
    </xf>
    <xf numFmtId="2" fontId="1" fillId="5" borderId="0" xfId="2" applyNumberFormat="1" applyFont="1" applyFill="1" applyBorder="1" applyAlignment="1">
      <alignment vertical="center"/>
    </xf>
    <xf numFmtId="2" fontId="27" fillId="5" borderId="0" xfId="0" applyNumberFormat="1" applyFont="1" applyFill="1" applyBorder="1" applyAlignment="1">
      <alignment horizontal="right" vertical="center"/>
    </xf>
    <xf numFmtId="2" fontId="2" fillId="0" borderId="18" xfId="0" applyNumberFormat="1" applyFont="1" applyFill="1" applyBorder="1" applyAlignment="1">
      <alignment horizontal="center" vertical="center"/>
    </xf>
    <xf numFmtId="2" fontId="2" fillId="0" borderId="18" xfId="0" applyNumberFormat="1" applyFont="1" applyBorder="1" applyAlignment="1">
      <alignment horizontal="center" vertical="center"/>
    </xf>
    <xf numFmtId="0" fontId="2" fillId="0" borderId="0" xfId="0" applyFont="1" applyBorder="1" applyAlignment="1">
      <alignment vertical="center"/>
    </xf>
    <xf numFmtId="0" fontId="28" fillId="0" borderId="0" xfId="0" applyFont="1" applyFill="1" applyBorder="1" applyAlignment="1">
      <alignment vertical="center"/>
    </xf>
    <xf numFmtId="0" fontId="2" fillId="0" borderId="19" xfId="0" applyFont="1" applyBorder="1" applyAlignment="1">
      <alignment vertical="center"/>
    </xf>
    <xf numFmtId="2" fontId="4" fillId="19" borderId="0" xfId="0" applyNumberFormat="1" applyFont="1" applyFill="1" applyAlignment="1">
      <alignment horizontal="center" vertical="center"/>
    </xf>
    <xf numFmtId="2" fontId="4" fillId="10" borderId="0" xfId="0" applyNumberFormat="1" applyFont="1" applyFill="1" applyAlignment="1">
      <alignment horizontal="center" vertical="center"/>
    </xf>
    <xf numFmtId="0" fontId="4" fillId="19" borderId="0" xfId="0" applyNumberFormat="1" applyFont="1" applyFill="1" applyBorder="1" applyAlignment="1">
      <alignment horizontal="center" vertical="center"/>
    </xf>
    <xf numFmtId="0" fontId="4" fillId="10" borderId="0" xfId="0" applyNumberFormat="1" applyFont="1" applyFill="1" applyAlignment="1">
      <alignment horizontal="center" vertical="center"/>
    </xf>
    <xf numFmtId="0" fontId="1" fillId="0" borderId="0" xfId="0" applyFont="1" applyFill="1" applyBorder="1" applyAlignment="1">
      <alignment horizontal="left" vertical="center" indent="6"/>
    </xf>
    <xf numFmtId="0" fontId="3" fillId="12" borderId="0" xfId="8" applyFont="1" applyFill="1" applyBorder="1" applyAlignment="1">
      <alignment horizontal="left"/>
    </xf>
    <xf numFmtId="9" fontId="2" fillId="12" borderId="0" xfId="6" applyFont="1" applyFill="1" applyBorder="1" applyAlignment="1">
      <alignment horizontal="right"/>
    </xf>
    <xf numFmtId="1" fontId="4" fillId="0" borderId="0" xfId="0" applyNumberFormat="1" applyFont="1" applyFill="1" applyBorder="1" applyAlignment="1">
      <alignment horizontal="center" vertical="center"/>
    </xf>
    <xf numFmtId="1" fontId="18" fillId="0" borderId="0" xfId="0" applyNumberFormat="1" applyFont="1" applyFill="1" applyBorder="1" applyAlignment="1">
      <alignment horizontal="center" vertical="center"/>
    </xf>
    <xf numFmtId="0" fontId="3" fillId="0" borderId="0" xfId="0" applyFont="1" applyFill="1"/>
    <xf numFmtId="4" fontId="3" fillId="0" borderId="0" xfId="0" applyNumberFormat="1" applyFont="1" applyAlignment="1">
      <alignment horizontal="right"/>
    </xf>
    <xf numFmtId="0" fontId="1" fillId="0" borderId="0" xfId="0" applyFont="1" applyFill="1" applyBorder="1"/>
    <xf numFmtId="0" fontId="18" fillId="5" borderId="0" xfId="0" applyFont="1" applyFill="1" applyBorder="1"/>
    <xf numFmtId="0" fontId="1" fillId="5" borderId="0" xfId="0" applyFont="1" applyFill="1" applyBorder="1"/>
    <xf numFmtId="0" fontId="1" fillId="17" borderId="0" xfId="0" applyFont="1" applyFill="1" applyBorder="1"/>
    <xf numFmtId="0" fontId="1" fillId="14" borderId="0" xfId="0" applyFont="1" applyFill="1" applyBorder="1"/>
    <xf numFmtId="0" fontId="4" fillId="14" borderId="0" xfId="0" applyFont="1" applyFill="1" applyBorder="1"/>
    <xf numFmtId="0" fontId="4" fillId="0" borderId="0" xfId="0" applyFont="1" applyFill="1" applyBorder="1"/>
    <xf numFmtId="0" fontId="4" fillId="0" borderId="0" xfId="0" applyFont="1" applyFill="1" applyBorder="1" applyAlignment="1">
      <alignment horizontal="center"/>
    </xf>
    <xf numFmtId="0" fontId="4" fillId="3" borderId="0" xfId="0" applyFont="1" applyFill="1" applyBorder="1"/>
    <xf numFmtId="3" fontId="1" fillId="0" borderId="0" xfId="0" applyNumberFormat="1" applyFont="1" applyFill="1" applyBorder="1"/>
    <xf numFmtId="0" fontId="1" fillId="0" borderId="0" xfId="0" applyFont="1" applyBorder="1"/>
    <xf numFmtId="177" fontId="1" fillId="0" borderId="0" xfId="2" applyFont="1" applyFill="1" applyBorder="1"/>
    <xf numFmtId="2" fontId="1" fillId="0" borderId="0" xfId="0" applyNumberFormat="1" applyFont="1" applyFill="1" applyBorder="1"/>
    <xf numFmtId="177" fontId="1" fillId="0" borderId="0" xfId="2" applyFont="1" applyBorder="1"/>
    <xf numFmtId="2" fontId="1" fillId="0" borderId="0" xfId="0" applyNumberFormat="1" applyFont="1" applyBorder="1"/>
    <xf numFmtId="3" fontId="1" fillId="5" borderId="0" xfId="0" applyNumberFormat="1" applyFont="1" applyFill="1" applyBorder="1"/>
    <xf numFmtId="0" fontId="6" fillId="0" borderId="0" xfId="0" applyFont="1" applyBorder="1"/>
    <xf numFmtId="177" fontId="1" fillId="0" borderId="0" xfId="0" applyNumberFormat="1" applyFont="1" applyFill="1" applyBorder="1"/>
    <xf numFmtId="0" fontId="4" fillId="0" borderId="0" xfId="0" applyNumberFormat="1" applyFont="1" applyFill="1" applyBorder="1"/>
    <xf numFmtId="0" fontId="4" fillId="0" borderId="0" xfId="2" applyNumberFormat="1" applyFont="1" applyFill="1" applyBorder="1"/>
    <xf numFmtId="2" fontId="6" fillId="0" borderId="0" xfId="0" applyNumberFormat="1" applyFont="1" applyFill="1" applyBorder="1"/>
    <xf numFmtId="0" fontId="1" fillId="12" borderId="0" xfId="0" applyFont="1" applyFill="1" applyAlignment="1">
      <alignment vertical="center"/>
    </xf>
    <xf numFmtId="0" fontId="1" fillId="12" borderId="0" xfId="0" applyFont="1" applyFill="1" applyBorder="1" applyAlignment="1">
      <alignment vertical="center"/>
    </xf>
    <xf numFmtId="2" fontId="1" fillId="12" borderId="0" xfId="0" applyNumberFormat="1" applyFont="1" applyFill="1" applyBorder="1" applyAlignment="1">
      <alignment horizontal="center" vertical="center"/>
    </xf>
    <xf numFmtId="2" fontId="1" fillId="12" borderId="0" xfId="0" applyNumberFormat="1" applyFont="1" applyFill="1" applyAlignment="1">
      <alignment horizontal="center" vertical="center"/>
    </xf>
    <xf numFmtId="0" fontId="0" fillId="12" borderId="0" xfId="0" applyFill="1"/>
    <xf numFmtId="0" fontId="8" fillId="12" borderId="0" xfId="0" applyFont="1" applyFill="1" applyAlignment="1">
      <alignment horizontal="center"/>
    </xf>
    <xf numFmtId="0" fontId="0" fillId="12" borderId="0" xfId="0" applyFill="1" applyBorder="1"/>
    <xf numFmtId="0" fontId="2" fillId="12" borderId="0" xfId="0" applyFont="1" applyFill="1" applyBorder="1" applyAlignment="1">
      <alignment horizontal="center" vertical="center"/>
    </xf>
    <xf numFmtId="0" fontId="4" fillId="12" borderId="0" xfId="0" applyFont="1" applyFill="1" applyBorder="1" applyAlignment="1">
      <alignment horizontal="center" vertical="center"/>
    </xf>
    <xf numFmtId="0" fontId="3" fillId="12" borderId="0" xfId="0" applyFont="1" applyFill="1" applyBorder="1" applyAlignment="1">
      <alignment horizontal="center" vertical="center"/>
    </xf>
    <xf numFmtId="0" fontId="0" fillId="6" borderId="0" xfId="0" applyFill="1" applyBorder="1"/>
    <xf numFmtId="2" fontId="1" fillId="6" borderId="0" xfId="0" applyNumberFormat="1" applyFont="1" applyFill="1" applyBorder="1" applyAlignment="1">
      <alignment vertical="center"/>
    </xf>
    <xf numFmtId="2" fontId="2" fillId="6" borderId="0" xfId="0" applyNumberFormat="1" applyFont="1" applyFill="1" applyBorder="1" applyAlignment="1">
      <alignment horizontal="center" vertical="center"/>
    </xf>
    <xf numFmtId="0" fontId="1" fillId="12" borderId="0" xfId="0" applyFont="1" applyFill="1" applyBorder="1" applyAlignment="1">
      <alignment horizontal="center" vertical="center"/>
    </xf>
    <xf numFmtId="4" fontId="6" fillId="15" borderId="0" xfId="2" applyNumberFormat="1" applyFont="1" applyFill="1" applyBorder="1" applyAlignment="1">
      <alignment vertical="center"/>
    </xf>
    <xf numFmtId="4" fontId="2" fillId="15" borderId="0" xfId="2" applyNumberFormat="1" applyFont="1" applyFill="1" applyBorder="1" applyAlignment="1">
      <alignment horizontal="center" vertical="center"/>
    </xf>
    <xf numFmtId="0" fontId="2" fillId="12" borderId="0" xfId="0" applyFont="1" applyFill="1" applyBorder="1" applyAlignment="1">
      <alignment vertical="center"/>
    </xf>
    <xf numFmtId="4" fontId="2" fillId="12" borderId="0" xfId="2" applyNumberFormat="1" applyFont="1" applyFill="1" applyBorder="1" applyAlignment="1">
      <alignment vertical="center"/>
    </xf>
    <xf numFmtId="4" fontId="2" fillId="12" borderId="0" xfId="2" applyNumberFormat="1" applyFont="1" applyFill="1" applyBorder="1" applyAlignment="1">
      <alignment horizontal="center" vertical="center"/>
    </xf>
    <xf numFmtId="0" fontId="4" fillId="12" borderId="0" xfId="0" applyFont="1" applyFill="1" applyBorder="1" applyAlignment="1">
      <alignment vertical="center"/>
    </xf>
    <xf numFmtId="0" fontId="1" fillId="12" borderId="0" xfId="0" applyFont="1" applyFill="1" applyBorder="1" applyAlignment="1">
      <alignment horizontal="left" vertical="center"/>
    </xf>
    <xf numFmtId="0" fontId="1" fillId="2" borderId="0" xfId="0" applyFont="1" applyFill="1" applyBorder="1" applyAlignment="1">
      <alignment horizontal="left" vertical="center"/>
    </xf>
    <xf numFmtId="0" fontId="1" fillId="12" borderId="0" xfId="0" applyFont="1" applyFill="1" applyBorder="1" applyAlignment="1">
      <alignment horizontal="left" vertical="center" indent="2"/>
    </xf>
    <xf numFmtId="4" fontId="2" fillId="15" borderId="0" xfId="2" applyNumberFormat="1" applyFont="1" applyFill="1" applyBorder="1" applyAlignment="1">
      <alignment vertical="center" wrapText="1"/>
    </xf>
    <xf numFmtId="4" fontId="2" fillId="15" borderId="0" xfId="2" applyNumberFormat="1" applyFont="1" applyFill="1" applyBorder="1" applyAlignment="1">
      <alignment horizontal="center" vertical="center" wrapText="1"/>
    </xf>
    <xf numFmtId="0" fontId="1" fillId="12" borderId="0" xfId="0" applyFont="1" applyFill="1" applyBorder="1" applyAlignment="1">
      <alignment horizontal="left" vertical="center" indent="5"/>
    </xf>
    <xf numFmtId="0" fontId="0" fillId="2" borderId="0" xfId="0" applyFill="1" applyBorder="1"/>
    <xf numFmtId="0" fontId="13" fillId="12" borderId="0" xfId="0" applyFont="1" applyFill="1" applyBorder="1"/>
    <xf numFmtId="0" fontId="13" fillId="2" borderId="0" xfId="0" applyFont="1" applyFill="1" applyBorder="1"/>
    <xf numFmtId="2" fontId="1" fillId="2" borderId="0" xfId="0" applyNumberFormat="1" applyFont="1" applyFill="1" applyBorder="1" applyAlignment="1">
      <alignment horizontal="center" vertical="center"/>
    </xf>
    <xf numFmtId="2" fontId="1" fillId="12" borderId="0" xfId="0" applyNumberFormat="1" applyFont="1" applyFill="1" applyBorder="1" applyAlignment="1">
      <alignment horizontal="left" vertical="center" indent="2"/>
    </xf>
    <xf numFmtId="0" fontId="1" fillId="12" borderId="0" xfId="0" applyFont="1" applyFill="1" applyBorder="1" applyAlignment="1">
      <alignment horizontal="left" vertical="center" indent="1"/>
    </xf>
    <xf numFmtId="2" fontId="2" fillId="12" borderId="0" xfId="2" applyNumberFormat="1" applyFont="1" applyFill="1" applyBorder="1" applyAlignment="1">
      <alignment vertical="center" wrapText="1"/>
    </xf>
    <xf numFmtId="2" fontId="2" fillId="12" borderId="0" xfId="2" applyNumberFormat="1" applyFont="1" applyFill="1" applyBorder="1" applyAlignment="1">
      <alignment horizontal="center" vertical="center"/>
    </xf>
    <xf numFmtId="2" fontId="2" fillId="15" borderId="0" xfId="2" applyNumberFormat="1" applyFont="1" applyFill="1" applyBorder="1" applyAlignment="1">
      <alignment vertical="center" wrapText="1"/>
    </xf>
    <xf numFmtId="2" fontId="2" fillId="15" borderId="0" xfId="2" applyNumberFormat="1" applyFont="1" applyFill="1" applyBorder="1" applyAlignment="1">
      <alignment horizontal="center" vertical="center"/>
    </xf>
    <xf numFmtId="2" fontId="1" fillId="12" borderId="0" xfId="2" applyNumberFormat="1" applyFont="1" applyFill="1" applyBorder="1" applyAlignment="1">
      <alignment vertical="center"/>
    </xf>
    <xf numFmtId="0" fontId="15" fillId="2" borderId="0" xfId="0" applyFont="1" applyFill="1" applyBorder="1"/>
    <xf numFmtId="2" fontId="29" fillId="12" borderId="0" xfId="0" applyNumberFormat="1" applyFont="1" applyFill="1" applyBorder="1" applyAlignment="1">
      <alignment horizontal="left" vertical="center"/>
    </xf>
    <xf numFmtId="2" fontId="3" fillId="12" borderId="0" xfId="0" applyNumberFormat="1" applyFont="1" applyFill="1" applyBorder="1" applyAlignment="1">
      <alignment horizontal="center" vertical="center"/>
    </xf>
    <xf numFmtId="0" fontId="4" fillId="12" borderId="0" xfId="0" applyFont="1" applyFill="1" applyAlignment="1">
      <alignment horizontal="left" vertical="center" indent="1"/>
    </xf>
    <xf numFmtId="2" fontId="1" fillId="15" borderId="0" xfId="2" applyNumberFormat="1" applyFont="1" applyFill="1" applyBorder="1" applyAlignment="1">
      <alignment vertical="center"/>
    </xf>
    <xf numFmtId="0" fontId="4" fillId="12" borderId="0" xfId="0" applyFont="1" applyFill="1" applyBorder="1" applyAlignment="1">
      <alignment horizontal="left" vertical="center"/>
    </xf>
    <xf numFmtId="2" fontId="4" fillId="12" borderId="0" xfId="0" applyNumberFormat="1" applyFont="1" applyFill="1" applyBorder="1" applyAlignment="1">
      <alignment vertical="center"/>
    </xf>
    <xf numFmtId="2" fontId="6" fillId="15" borderId="0" xfId="0" applyNumberFormat="1" applyFont="1" applyFill="1" applyBorder="1" applyAlignment="1">
      <alignment vertical="center"/>
    </xf>
    <xf numFmtId="2" fontId="2" fillId="15" borderId="0" xfId="0" applyNumberFormat="1" applyFont="1" applyFill="1" applyBorder="1" applyAlignment="1">
      <alignment horizontal="center" vertical="center"/>
    </xf>
    <xf numFmtId="2" fontId="1" fillId="2" borderId="0" xfId="0" applyNumberFormat="1" applyFont="1" applyFill="1" applyAlignment="1">
      <alignment horizontal="center" vertical="center"/>
    </xf>
    <xf numFmtId="2" fontId="1" fillId="15" borderId="0" xfId="0" applyNumberFormat="1" applyFont="1" applyFill="1" applyAlignment="1">
      <alignment horizontal="center" vertical="center"/>
    </xf>
    <xf numFmtId="2" fontId="2" fillId="15" borderId="0" xfId="0" applyNumberFormat="1" applyFont="1" applyFill="1" applyAlignment="1">
      <alignment horizontal="center" vertical="center"/>
    </xf>
    <xf numFmtId="2" fontId="2" fillId="12" borderId="0" xfId="0" applyNumberFormat="1" applyFont="1" applyFill="1" applyBorder="1" applyAlignment="1">
      <alignment horizontal="center" vertical="center"/>
    </xf>
    <xf numFmtId="4" fontId="2" fillId="15" borderId="0" xfId="2" applyNumberFormat="1" applyFont="1" applyFill="1" applyBorder="1" applyAlignment="1">
      <alignment vertical="center"/>
    </xf>
    <xf numFmtId="9" fontId="2" fillId="15" borderId="0" xfId="6" applyFont="1" applyFill="1" applyBorder="1" applyAlignment="1">
      <alignment horizontal="right" vertical="center"/>
    </xf>
    <xf numFmtId="9" fontId="2" fillId="15" borderId="0" xfId="6" applyFont="1" applyFill="1" applyBorder="1" applyAlignment="1">
      <alignment horizontal="center" vertical="center"/>
    </xf>
    <xf numFmtId="2" fontId="1" fillId="12" borderId="0" xfId="0" applyNumberFormat="1" applyFont="1" applyFill="1" applyAlignment="1">
      <alignment horizontal="left" vertical="center"/>
    </xf>
    <xf numFmtId="0" fontId="18" fillId="5" borderId="0" xfId="0" applyFont="1" applyFill="1"/>
    <xf numFmtId="0" fontId="1" fillId="5" borderId="0" xfId="0" applyFont="1" applyFill="1"/>
    <xf numFmtId="0" fontId="1" fillId="17" borderId="0" xfId="0" applyFont="1" applyFill="1"/>
    <xf numFmtId="0" fontId="1" fillId="14" borderId="0" xfId="0" applyFont="1" applyFill="1"/>
    <xf numFmtId="0" fontId="4" fillId="14" borderId="0" xfId="0" applyFont="1" applyFill="1"/>
    <xf numFmtId="0" fontId="4" fillId="0" borderId="0" xfId="0" applyFont="1"/>
    <xf numFmtId="0" fontId="4" fillId="14" borderId="0" xfId="0" applyFont="1" applyFill="1" applyAlignment="1">
      <alignment horizontal="center"/>
    </xf>
    <xf numFmtId="3" fontId="1" fillId="0" borderId="0" xfId="0" applyNumberFormat="1" applyFont="1"/>
    <xf numFmtId="0" fontId="4" fillId="0" borderId="0" xfId="0" applyFont="1" applyFill="1"/>
    <xf numFmtId="0" fontId="4" fillId="0" borderId="0" xfId="0" applyFont="1" applyFill="1" applyAlignment="1">
      <alignment horizontal="center"/>
    </xf>
    <xf numFmtId="182" fontId="1" fillId="0" borderId="0" xfId="0" applyNumberFormat="1" applyFont="1"/>
    <xf numFmtId="0" fontId="4" fillId="0" borderId="0" xfId="0" applyFont="1" applyAlignment="1">
      <alignment horizontal="center"/>
    </xf>
    <xf numFmtId="0" fontId="4" fillId="3" borderId="0" xfId="0" applyFont="1" applyFill="1"/>
    <xf numFmtId="2" fontId="1" fillId="0" borderId="0" xfId="0" applyNumberFormat="1" applyFont="1"/>
    <xf numFmtId="3" fontId="1" fillId="5" borderId="0" xfId="0" applyNumberFormat="1" applyFont="1" applyFill="1"/>
    <xf numFmtId="0" fontId="6" fillId="0" borderId="0" xfId="0" applyFont="1"/>
    <xf numFmtId="177" fontId="1" fillId="0" borderId="0" xfId="0" applyNumberFormat="1" applyFont="1"/>
    <xf numFmtId="0" fontId="1" fillId="0" borderId="0" xfId="0" applyFont="1" applyProtection="1">
      <protection locked="0"/>
    </xf>
    <xf numFmtId="2" fontId="6" fillId="0" borderId="0" xfId="0" applyNumberFormat="1" applyFont="1"/>
    <xf numFmtId="0" fontId="30" fillId="0" borderId="0" xfId="0" applyFont="1" applyBorder="1" applyAlignment="1">
      <alignment horizontal="left" vertical="top" wrapText="1"/>
    </xf>
    <xf numFmtId="0" fontId="0" fillId="0" borderId="0" xfId="0" applyBorder="1" applyAlignment="1"/>
    <xf numFmtId="0" fontId="3" fillId="0" borderId="0" xfId="27" applyFont="1" applyFill="1" applyBorder="1" applyAlignment="1">
      <alignment horizontal="center" vertical="center"/>
    </xf>
    <xf numFmtId="0" fontId="3" fillId="3" borderId="7" xfId="27" applyFont="1" applyFill="1" applyBorder="1" applyAlignment="1">
      <alignment horizontal="center" vertical="center"/>
    </xf>
    <xf numFmtId="0" fontId="4" fillId="0" borderId="0" xfId="0" applyFont="1" applyFill="1" applyAlignment="1">
      <alignment vertical="center"/>
    </xf>
    <xf numFmtId="0" fontId="3" fillId="17" borderId="7" xfId="27" applyFont="1" applyFill="1" applyBorder="1" applyAlignment="1">
      <alignment horizontal="center" vertical="center"/>
    </xf>
    <xf numFmtId="177" fontId="3" fillId="17" borderId="7" xfId="2" applyFont="1" applyFill="1" applyBorder="1" applyAlignment="1">
      <alignment vertical="center"/>
    </xf>
    <xf numFmtId="0" fontId="4" fillId="0" borderId="0" xfId="0" applyFont="1" applyFill="1" applyBorder="1" applyAlignment="1">
      <alignment horizontal="center" vertical="center"/>
    </xf>
    <xf numFmtId="0" fontId="3" fillId="3" borderId="7" xfId="0" applyFont="1" applyFill="1" applyBorder="1" applyAlignment="1">
      <alignment horizontal="center" vertical="center"/>
    </xf>
    <xf numFmtId="0" fontId="3" fillId="20" borderId="0" xfId="0" applyFont="1" applyFill="1" applyBorder="1" applyAlignment="1">
      <alignment horizontal="center" vertical="center" wrapText="1"/>
    </xf>
    <xf numFmtId="0" fontId="3" fillId="20" borderId="0" xfId="0" applyFont="1" applyFill="1" applyBorder="1" applyAlignment="1">
      <alignment horizontal="center" vertical="top" wrapText="1"/>
    </xf>
    <xf numFmtId="0" fontId="3" fillId="17" borderId="0" xfId="0" applyFont="1" applyFill="1" applyBorder="1" applyAlignment="1">
      <alignment horizontal="center" vertical="center" wrapText="1"/>
    </xf>
    <xf numFmtId="177" fontId="1" fillId="0" borderId="0" xfId="2" applyFont="1" applyFill="1" applyBorder="1" applyAlignment="1">
      <alignment vertical="center"/>
    </xf>
    <xf numFmtId="3" fontId="2" fillId="3" borderId="0" xfId="2" applyNumberFormat="1" applyFont="1" applyFill="1" applyBorder="1" applyAlignment="1">
      <alignment vertical="center"/>
    </xf>
    <xf numFmtId="0" fontId="19" fillId="0" borderId="0" xfId="0" applyFont="1" applyFill="1" applyBorder="1" applyAlignment="1">
      <alignment horizontal="left" vertical="center"/>
    </xf>
    <xf numFmtId="3" fontId="11" fillId="18" borderId="0" xfId="2" applyNumberFormat="1" applyFont="1" applyFill="1" applyBorder="1" applyAlignment="1">
      <alignment vertical="center"/>
    </xf>
    <xf numFmtId="4" fontId="11" fillId="18" borderId="0" xfId="2" applyNumberFormat="1" applyFont="1" applyFill="1" applyBorder="1" applyAlignment="1">
      <alignment vertical="center"/>
    </xf>
    <xf numFmtId="4" fontId="2" fillId="3" borderId="0" xfId="2" applyNumberFormat="1" applyFont="1" applyFill="1" applyBorder="1" applyAlignment="1">
      <alignment vertical="center"/>
    </xf>
    <xf numFmtId="4" fontId="2" fillId="8" borderId="0" xfId="2" applyNumberFormat="1" applyFont="1" applyFill="1" applyBorder="1" applyAlignment="1">
      <alignment vertical="center"/>
    </xf>
    <xf numFmtId="0" fontId="27" fillId="0" borderId="0" xfId="0" applyFont="1" applyFill="1" applyBorder="1" applyAlignment="1">
      <alignment horizontal="center" vertical="center"/>
    </xf>
    <xf numFmtId="2" fontId="25" fillId="0" borderId="0" xfId="0" applyNumberFormat="1" applyFont="1" applyFill="1" applyBorder="1" applyAlignment="1">
      <alignment vertical="center"/>
    </xf>
    <xf numFmtId="0" fontId="31" fillId="0" borderId="0" xfId="27" applyFont="1" applyFill="1" applyBorder="1" applyAlignment="1">
      <alignment horizontal="center" vertical="center"/>
    </xf>
    <xf numFmtId="0" fontId="18" fillId="0" borderId="0" xfId="0" applyFont="1" applyFill="1" applyBorder="1" applyAlignment="1">
      <alignment horizontal="center" vertical="center" wrapText="1"/>
    </xf>
    <xf numFmtId="0" fontId="3" fillId="0" borderId="0" xfId="0" applyFont="1" applyFill="1" applyAlignment="1">
      <alignment vertical="center"/>
    </xf>
    <xf numFmtId="0" fontId="3" fillId="0" borderId="0" xfId="27" applyNumberFormat="1" applyFont="1" applyFill="1" applyBorder="1" applyAlignment="1">
      <alignment horizontal="center" vertical="center"/>
    </xf>
    <xf numFmtId="0" fontId="32" fillId="0" borderId="0" xfId="0" applyFont="1" applyFill="1" applyBorder="1" applyAlignment="1">
      <alignment horizontal="center" vertical="center"/>
    </xf>
    <xf numFmtId="9" fontId="1" fillId="0" borderId="0" xfId="6" applyFont="1" applyFill="1" applyBorder="1" applyAlignment="1">
      <alignment vertical="center"/>
    </xf>
    <xf numFmtId="0" fontId="3" fillId="21" borderId="0" xfId="0" applyFont="1" applyFill="1" applyBorder="1" applyAlignment="1">
      <alignment horizontal="center" vertical="center" wrapText="1"/>
    </xf>
    <xf numFmtId="2" fontId="2" fillId="5" borderId="0" xfId="0" applyNumberFormat="1" applyFont="1" applyFill="1" applyBorder="1" applyAlignment="1">
      <alignment vertical="center"/>
    </xf>
    <xf numFmtId="2" fontId="2" fillId="5" borderId="0" xfId="2" applyNumberFormat="1" applyFont="1" applyFill="1" applyBorder="1" applyAlignment="1">
      <alignment vertical="center"/>
    </xf>
    <xf numFmtId="0" fontId="2" fillId="0" borderId="0" xfId="0" applyFont="1" applyFill="1" applyBorder="1" applyAlignment="1">
      <alignment vertical="center"/>
    </xf>
    <xf numFmtId="0" fontId="13" fillId="0" borderId="0" xfId="0" applyFont="1" applyFill="1" applyBorder="1"/>
    <xf numFmtId="183" fontId="2" fillId="15" borderId="0" xfId="2" applyNumberFormat="1" applyFont="1" applyFill="1" applyBorder="1" applyAlignment="1">
      <alignment vertical="center"/>
    </xf>
    <xf numFmtId="0" fontId="10" fillId="0" borderId="0" xfId="0" applyFont="1" applyAlignment="1">
      <alignment vertical="center"/>
    </xf>
    <xf numFmtId="0" fontId="1" fillId="0" borderId="0" xfId="0" applyFont="1" applyAlignment="1">
      <alignment horizontal="left" vertical="center"/>
    </xf>
    <xf numFmtId="0" fontId="5" fillId="0" borderId="0" xfId="0" applyFont="1" applyAlignment="1">
      <alignment vertical="center"/>
    </xf>
    <xf numFmtId="2" fontId="6" fillId="0" borderId="0" xfId="0" applyNumberFormat="1" applyFont="1" applyAlignment="1">
      <alignment horizontal="center" vertical="center"/>
    </xf>
    <xf numFmtId="2" fontId="6" fillId="0" borderId="0" xfId="0" applyNumberFormat="1" applyFont="1" applyFill="1" applyBorder="1" applyAlignment="1">
      <alignment horizontal="center" vertical="center"/>
    </xf>
    <xf numFmtId="10" fontId="2" fillId="15" borderId="0" xfId="8" applyNumberFormat="1" applyFont="1" applyFill="1" applyBorder="1" applyAlignment="1">
      <alignment horizontal="center"/>
    </xf>
    <xf numFmtId="0" fontId="2" fillId="15" borderId="0" xfId="8" applyFont="1" applyFill="1" applyBorder="1" applyAlignment="1">
      <alignment horizontal="center"/>
    </xf>
    <xf numFmtId="0" fontId="33" fillId="0" borderId="0" xfId="0" applyFont="1"/>
    <xf numFmtId="0" fontId="34" fillId="0" borderId="0" xfId="0" applyFont="1" applyFill="1" applyAlignment="1"/>
    <xf numFmtId="0" fontId="35" fillId="0" borderId="0" xfId="0" applyFont="1" applyFill="1"/>
    <xf numFmtId="0" fontId="35" fillId="0" borderId="0" xfId="0" applyFont="1" applyFill="1" applyBorder="1" applyAlignment="1">
      <alignment wrapText="1"/>
    </xf>
    <xf numFmtId="0" fontId="36" fillId="0" borderId="0" xfId="0" applyFont="1" applyFill="1"/>
    <xf numFmtId="0" fontId="35" fillId="0" borderId="0" xfId="0" applyFont="1" applyFill="1" applyBorder="1"/>
    <xf numFmtId="0" fontId="35" fillId="0" borderId="0" xfId="0" applyFont="1" applyFill="1" applyBorder="1" applyAlignment="1"/>
    <xf numFmtId="0" fontId="37" fillId="0" borderId="0" xfId="0" applyFont="1"/>
    <xf numFmtId="0" fontId="33" fillId="0" borderId="0" xfId="0" applyFont="1" applyAlignment="1">
      <alignment horizontal="left"/>
    </xf>
    <xf numFmtId="0" fontId="38" fillId="0" borderId="0" xfId="0" applyFont="1"/>
    <xf numFmtId="0" fontId="0" fillId="0" borderId="20" xfId="0" applyBorder="1"/>
    <xf numFmtId="0" fontId="0" fillId="0" borderId="21" xfId="0" applyBorder="1"/>
    <xf numFmtId="0" fontId="0" fillId="0" borderId="22" xfId="0" applyBorder="1"/>
    <xf numFmtId="0" fontId="0" fillId="0" borderId="0" xfId="0" applyAlignment="1">
      <alignment horizontal="center" vertical="top"/>
    </xf>
    <xf numFmtId="0" fontId="39" fillId="0" borderId="0" xfId="0" applyFont="1" applyAlignment="1">
      <alignment horizontal="center" vertical="top"/>
    </xf>
    <xf numFmtId="0" fontId="40" fillId="0" borderId="0" xfId="0" applyFont="1" applyAlignment="1">
      <alignment horizontal="center" vertical="top"/>
    </xf>
    <xf numFmtId="0" fontId="41" fillId="0" borderId="0" xfId="0" applyFont="1" applyAlignment="1">
      <alignment horizontal="center" vertical="top"/>
    </xf>
    <xf numFmtId="0" fontId="42" fillId="0" borderId="22" xfId="0" applyFont="1" applyBorder="1" applyAlignment="1">
      <alignment horizontal="center" vertical="center" wrapText="1"/>
    </xf>
    <xf numFmtId="0" fontId="42" fillId="0" borderId="0" xfId="0" applyFont="1" applyAlignment="1">
      <alignment horizontal="center" vertical="center" wrapText="1"/>
    </xf>
    <xf numFmtId="0" fontId="15" fillId="0" borderId="0" xfId="0" applyFont="1"/>
    <xf numFmtId="0" fontId="15" fillId="0" borderId="0" xfId="0" applyFont="1"/>
    <xf numFmtId="0" fontId="15" fillId="0" borderId="22" xfId="0" applyFont="1" applyBorder="1"/>
    <xf numFmtId="0" fontId="43" fillId="0" borderId="22" xfId="0" applyFont="1" applyBorder="1" applyAlignment="1">
      <alignment horizontal="center" vertical="center" wrapText="1"/>
    </xf>
    <xf numFmtId="0" fontId="43" fillId="0" borderId="0" xfId="0" applyFont="1" applyAlignment="1">
      <alignment horizontal="center" vertical="center" wrapText="1"/>
    </xf>
    <xf numFmtId="0" fontId="44" fillId="0" borderId="22" xfId="0" applyFont="1" applyBorder="1" applyAlignment="1">
      <alignment horizontal="center" wrapText="1"/>
    </xf>
    <xf numFmtId="0" fontId="44" fillId="0" borderId="0" xfId="0" applyFont="1" applyAlignment="1">
      <alignment horizontal="center" wrapText="1"/>
    </xf>
    <xf numFmtId="0" fontId="44" fillId="0" borderId="23" xfId="0" applyFont="1" applyBorder="1" applyAlignment="1">
      <alignment horizontal="center"/>
    </xf>
    <xf numFmtId="0" fontId="44" fillId="0" borderId="24" xfId="0" applyFont="1" applyBorder="1" applyAlignment="1">
      <alignment horizontal="center"/>
    </xf>
    <xf numFmtId="0" fontId="0" fillId="0" borderId="25" xfId="0" applyBorder="1"/>
    <xf numFmtId="0" fontId="0" fillId="0" borderId="26" xfId="0" applyBorder="1"/>
    <xf numFmtId="0" fontId="42" fillId="0" borderId="26" xfId="0" applyFont="1" applyBorder="1" applyAlignment="1">
      <alignment horizontal="center" vertical="center" wrapText="1"/>
    </xf>
    <xf numFmtId="0" fontId="43" fillId="0" borderId="26" xfId="0" applyFont="1" applyBorder="1" applyAlignment="1">
      <alignment horizontal="center" vertical="center" wrapText="1"/>
    </xf>
    <xf numFmtId="0" fontId="44" fillId="0" borderId="26" xfId="0" applyFont="1" applyBorder="1" applyAlignment="1">
      <alignment horizontal="center" wrapText="1"/>
    </xf>
    <xf numFmtId="0" fontId="44" fillId="0" borderId="27" xfId="0" applyFont="1" applyBorder="1" applyAlignment="1">
      <alignment horizontal="center"/>
    </xf>
  </cellXfs>
  <cellStyles count="6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Normal_Sheet1" xfId="8"/>
    <cellStyle name="60% - Accent4" xfId="9" builtinId="44"/>
    <cellStyle name="Followed Hyperlink" xfId="10" builtinId="9"/>
    <cellStyle name="Check Cell" xfId="11" builtinId="23"/>
    <cellStyle name="Heading 2" xfId="12" builtinId="17"/>
    <cellStyle name="Note" xfId="13" builtinId="10"/>
    <cellStyle name="40% - Accent3" xfId="14" builtinId="39"/>
    <cellStyle name="Warning Text" xfId="15" builtinId="11"/>
    <cellStyle name="Normal 2 2 3 15" xfId="16"/>
    <cellStyle name="40% - Accent2" xfId="17" builtinId="35"/>
    <cellStyle name="Title" xfId="18" builtinId="15"/>
    <cellStyle name="CExplanatory Text" xfId="19" builtinId="53"/>
    <cellStyle name="Normal 4 2 11" xfId="20"/>
    <cellStyle name="Heading 1" xfId="21" builtinId="16"/>
    <cellStyle name="Normal 5 5" xfId="22"/>
    <cellStyle name="Heading 3" xfId="23" builtinId="18"/>
    <cellStyle name="Heading 4" xfId="24" builtinId="19"/>
    <cellStyle name="Input" xfId="25" builtinId="20"/>
    <cellStyle name="60% - Accent3" xfId="26" builtinId="40"/>
    <cellStyle name="Good" xfId="27" builtinId="26"/>
    <cellStyle name="Output" xfId="28" builtinId="21"/>
    <cellStyle name="20% - Accent1" xfId="29" builtinId="30"/>
    <cellStyle name="Calculation" xfId="30" builtinId="22"/>
    <cellStyle name="Linked Cell" xfId="31" builtinId="24"/>
    <cellStyle name="Total" xfId="32" builtinId="25"/>
    <cellStyle name="Bad" xfId="33" builtinId="27"/>
    <cellStyle name="Neutral" xfId="34" builtinId="28"/>
    <cellStyle name="Accent1" xfId="35" builtinId="29"/>
    <cellStyle name="Normal 2" xfId="36"/>
    <cellStyle name="20% - Accent5" xfId="37" builtinId="46"/>
    <cellStyle name="60% - Accent1" xfId="38" builtinId="32"/>
    <cellStyle name="Accent2" xfId="39" builtinId="33"/>
    <cellStyle name="Normal 348" xfId="40"/>
    <cellStyle name="20% - Accent2" xfId="41" builtinId="34"/>
    <cellStyle name="Normal 3" xfId="42"/>
    <cellStyle name="20% - Accent6" xfId="43" builtinId="50"/>
    <cellStyle name="60% - Accent2" xfId="44" builtinId="36"/>
    <cellStyle name="Accent3" xfId="45" builtinId="37"/>
    <cellStyle name="20% - Accent3" xfId="46" builtinId="38"/>
    <cellStyle name="Accent4" xfId="47" builtinId="41"/>
    <cellStyle name="20% - Accent4" xfId="48" builtinId="42"/>
    <cellStyle name="40% - Accent4" xfId="49" builtinId="43"/>
    <cellStyle name="Accent5" xfId="50" builtinId="45"/>
    <cellStyle name="Comma 2 2" xfId="51"/>
    <cellStyle name="40% - Accent5" xfId="52" builtinId="47"/>
    <cellStyle name="60% - Accent5" xfId="53" builtinId="48"/>
    <cellStyle name="Accent6" xfId="54" builtinId="49"/>
    <cellStyle name="Comma 2 3" xfId="55"/>
    <cellStyle name="40% - Accent6" xfId="56" builtinId="51"/>
    <cellStyle name="60% - Accent6" xfId="57" builtinId="52"/>
    <cellStyle name="Comma 5" xfId="58"/>
    <cellStyle name="Normal 2 36" xfId="59"/>
    <cellStyle name="Hyperlink 2" xfId="60"/>
    <cellStyle name="Normal 10 4" xfId="61"/>
    <cellStyle name="Normal 3 10 3" xfId="62"/>
    <cellStyle name="Normal 5 3 3" xfId="63"/>
    <cellStyle name="Normal 3 4 12" xfId="64"/>
    <cellStyle name="Normal 4 45" xfId="65"/>
    <cellStyle name="Percent 2" xfId="66"/>
    <cellStyle name="Percent 2 2" xfId="67"/>
    <cellStyle name="Percent 3 2 2" xfId="68"/>
  </cellStyles>
  <dxfs count="5">
    <dxf>
      <font>
        <name val="Calibri"/>
        <scheme val="none"/>
        <strike val="0"/>
        <u val="none"/>
        <sz val="10"/>
        <color auto="1"/>
      </font>
      <alignment vertical="center"/>
      <border>
        <left/>
        <right/>
        <top style="thin">
          <color auto="1"/>
        </top>
        <bottom style="thin">
          <color auto="1"/>
        </bottom>
      </border>
    </dxf>
    <dxf>
      <font>
        <name val="Calibri"/>
        <scheme val="none"/>
        <strike val="0"/>
        <u val="none"/>
        <sz val="10"/>
      </font>
      <alignment horizontal="center" vertical="center"/>
      <border>
        <left/>
        <right style="thin">
          <color auto="1"/>
        </right>
        <top style="thin">
          <color auto="1"/>
        </top>
        <bottom style="thin">
          <color auto="1"/>
        </bottom>
      </border>
    </dxf>
    <dxf>
      <font>
        <name val="Calibri"/>
        <scheme val="none"/>
        <strike val="0"/>
        <u val="none"/>
        <sz val="10"/>
      </font>
      <alignment horizontal="center" vertical="center"/>
      <border>
        <left style="thin">
          <color auto="1"/>
        </left>
        <right style="thin">
          <color auto="1"/>
        </right>
        <top style="thin">
          <color auto="1"/>
        </top>
        <bottom style="thin">
          <color auto="1"/>
        </bottom>
      </border>
    </dxf>
    <dxf>
      <font>
        <name val="Calibri"/>
        <scheme val="none"/>
        <b val="0"/>
        <i val="0"/>
        <strike val="0"/>
        <u val="none"/>
        <sz val="10"/>
        <color theme="1"/>
      </font>
      <alignment horizontal="center" vertical="center"/>
      <border>
        <left style="thin">
          <color auto="1"/>
        </left>
        <right style="thin">
          <color auto="1"/>
        </right>
        <top style="thin">
          <color auto="1"/>
        </top>
        <bottom style="thin">
          <color auto="1"/>
        </bottom>
      </border>
    </dxf>
    <dxf>
      <font>
        <name val="Calibri"/>
        <scheme val="none"/>
        <strike val="0"/>
        <u val="none"/>
        <sz val="10"/>
      </font>
      <alignment horizontal="center" vertical="center"/>
      <border>
        <left style="thin">
          <color auto="1"/>
        </left>
        <right/>
        <top style="thin">
          <color auto="1"/>
        </top>
        <bottom style="thin">
          <color auto="1"/>
        </bottom>
      </border>
    </dxf>
  </dxfs>
  <tableStyles count="0" defaultTableStyle="TableStyleMedium9" defaultPivotStyle="PivotStyleLight16"/>
  <colors>
    <mruColors>
      <color rgb="00FFFF99"/>
      <color rgb="00FFEFBD"/>
      <color rgb="00006100"/>
      <color rgb="00FF8B8B"/>
      <color rgb="00FFA7A7"/>
      <color rgb="00FFE5E5"/>
      <color rgb="00FFF7DD"/>
      <color rgb="00DAEEFF"/>
      <color rgb="00FFF2C9"/>
      <color rgb="00FFCDC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3" Type="http://schemas.openxmlformats.org/officeDocument/2006/relationships/sharedStrings" Target="sharedStrings.xml"/><Relationship Id="rId82" Type="http://schemas.openxmlformats.org/officeDocument/2006/relationships/styles" Target="styles.xml"/><Relationship Id="rId81" Type="http://schemas.openxmlformats.org/officeDocument/2006/relationships/theme" Target="theme/theme1.xml"/><Relationship Id="rId80" Type="http://schemas.openxmlformats.org/officeDocument/2006/relationships/externalLink" Target="externalLinks/externalLink62.xml"/><Relationship Id="rId8" Type="http://schemas.openxmlformats.org/officeDocument/2006/relationships/worksheet" Target="worksheets/sheet8.xml"/><Relationship Id="rId79" Type="http://schemas.openxmlformats.org/officeDocument/2006/relationships/externalLink" Target="externalLinks/externalLink61.xml"/><Relationship Id="rId78" Type="http://schemas.openxmlformats.org/officeDocument/2006/relationships/externalLink" Target="externalLinks/externalLink60.xml"/><Relationship Id="rId77" Type="http://schemas.openxmlformats.org/officeDocument/2006/relationships/externalLink" Target="externalLinks/externalLink59.xml"/><Relationship Id="rId76" Type="http://schemas.openxmlformats.org/officeDocument/2006/relationships/externalLink" Target="externalLinks/externalLink58.xml"/><Relationship Id="rId75" Type="http://schemas.openxmlformats.org/officeDocument/2006/relationships/externalLink" Target="externalLinks/externalLink57.xml"/><Relationship Id="rId74" Type="http://schemas.openxmlformats.org/officeDocument/2006/relationships/externalLink" Target="externalLinks/externalLink56.xml"/><Relationship Id="rId73" Type="http://schemas.openxmlformats.org/officeDocument/2006/relationships/externalLink" Target="externalLinks/externalLink55.xml"/><Relationship Id="rId72" Type="http://schemas.openxmlformats.org/officeDocument/2006/relationships/externalLink" Target="externalLinks/externalLink54.xml"/><Relationship Id="rId71" Type="http://schemas.openxmlformats.org/officeDocument/2006/relationships/externalLink" Target="externalLinks/externalLink53.xml"/><Relationship Id="rId70" Type="http://schemas.openxmlformats.org/officeDocument/2006/relationships/externalLink" Target="externalLinks/externalLink52.xml"/><Relationship Id="rId7" Type="http://schemas.openxmlformats.org/officeDocument/2006/relationships/worksheet" Target="worksheets/sheet7.xml"/><Relationship Id="rId69" Type="http://schemas.openxmlformats.org/officeDocument/2006/relationships/externalLink" Target="externalLinks/externalLink51.xml"/><Relationship Id="rId68" Type="http://schemas.openxmlformats.org/officeDocument/2006/relationships/externalLink" Target="externalLinks/externalLink50.xml"/><Relationship Id="rId67" Type="http://schemas.openxmlformats.org/officeDocument/2006/relationships/externalLink" Target="externalLinks/externalLink49.xml"/><Relationship Id="rId66" Type="http://schemas.openxmlformats.org/officeDocument/2006/relationships/externalLink" Target="externalLinks/externalLink48.xml"/><Relationship Id="rId65" Type="http://schemas.openxmlformats.org/officeDocument/2006/relationships/externalLink" Target="externalLinks/externalLink47.xml"/><Relationship Id="rId64" Type="http://schemas.openxmlformats.org/officeDocument/2006/relationships/externalLink" Target="externalLinks/externalLink46.xml"/><Relationship Id="rId63" Type="http://schemas.openxmlformats.org/officeDocument/2006/relationships/externalLink" Target="externalLinks/externalLink45.xml"/><Relationship Id="rId62" Type="http://schemas.openxmlformats.org/officeDocument/2006/relationships/externalLink" Target="externalLinks/externalLink44.xml"/><Relationship Id="rId61" Type="http://schemas.openxmlformats.org/officeDocument/2006/relationships/externalLink" Target="externalLinks/externalLink43.xml"/><Relationship Id="rId60" Type="http://schemas.openxmlformats.org/officeDocument/2006/relationships/externalLink" Target="externalLinks/externalLink42.xml"/><Relationship Id="rId6" Type="http://schemas.openxmlformats.org/officeDocument/2006/relationships/worksheet" Target="worksheets/sheet6.xml"/><Relationship Id="rId59" Type="http://schemas.openxmlformats.org/officeDocument/2006/relationships/externalLink" Target="externalLinks/externalLink41.xml"/><Relationship Id="rId58" Type="http://schemas.openxmlformats.org/officeDocument/2006/relationships/externalLink" Target="externalLinks/externalLink40.xml"/><Relationship Id="rId57" Type="http://schemas.openxmlformats.org/officeDocument/2006/relationships/externalLink" Target="externalLinks/externalLink39.xml"/><Relationship Id="rId56" Type="http://schemas.openxmlformats.org/officeDocument/2006/relationships/externalLink" Target="externalLinks/externalLink38.xml"/><Relationship Id="rId55" Type="http://schemas.openxmlformats.org/officeDocument/2006/relationships/externalLink" Target="externalLinks/externalLink37.xml"/><Relationship Id="rId54" Type="http://schemas.openxmlformats.org/officeDocument/2006/relationships/externalLink" Target="externalLinks/externalLink36.xml"/><Relationship Id="rId53" Type="http://schemas.openxmlformats.org/officeDocument/2006/relationships/externalLink" Target="externalLinks/externalLink35.xml"/><Relationship Id="rId52" Type="http://schemas.openxmlformats.org/officeDocument/2006/relationships/externalLink" Target="externalLinks/externalLink34.xml"/><Relationship Id="rId51" Type="http://schemas.openxmlformats.org/officeDocument/2006/relationships/externalLink" Target="externalLinks/externalLink33.xml"/><Relationship Id="rId50" Type="http://schemas.openxmlformats.org/officeDocument/2006/relationships/externalLink" Target="externalLinks/externalLink32.xml"/><Relationship Id="rId5" Type="http://schemas.openxmlformats.org/officeDocument/2006/relationships/worksheet" Target="worksheets/sheet5.xml"/><Relationship Id="rId49" Type="http://schemas.openxmlformats.org/officeDocument/2006/relationships/externalLink" Target="externalLinks/externalLink31.xml"/><Relationship Id="rId48" Type="http://schemas.openxmlformats.org/officeDocument/2006/relationships/externalLink" Target="externalLinks/externalLink30.xml"/><Relationship Id="rId47" Type="http://schemas.openxmlformats.org/officeDocument/2006/relationships/externalLink" Target="externalLinks/externalLink29.xml"/><Relationship Id="rId46" Type="http://schemas.openxmlformats.org/officeDocument/2006/relationships/externalLink" Target="externalLinks/externalLink28.xml"/><Relationship Id="rId45" Type="http://schemas.openxmlformats.org/officeDocument/2006/relationships/externalLink" Target="externalLinks/externalLink27.xml"/><Relationship Id="rId44" Type="http://schemas.openxmlformats.org/officeDocument/2006/relationships/externalLink" Target="externalLinks/externalLink26.xml"/><Relationship Id="rId43" Type="http://schemas.openxmlformats.org/officeDocument/2006/relationships/externalLink" Target="externalLinks/externalLink25.xml"/><Relationship Id="rId42" Type="http://schemas.openxmlformats.org/officeDocument/2006/relationships/externalLink" Target="externalLinks/externalLink24.xml"/><Relationship Id="rId41" Type="http://schemas.openxmlformats.org/officeDocument/2006/relationships/externalLink" Target="externalLinks/externalLink23.xml"/><Relationship Id="rId40" Type="http://schemas.openxmlformats.org/officeDocument/2006/relationships/externalLink" Target="externalLinks/externalLink22.xml"/><Relationship Id="rId4" Type="http://schemas.openxmlformats.org/officeDocument/2006/relationships/worksheet" Target="worksheets/sheet4.xml"/><Relationship Id="rId39" Type="http://schemas.openxmlformats.org/officeDocument/2006/relationships/externalLink" Target="externalLinks/externalLink21.xml"/><Relationship Id="rId38" Type="http://schemas.openxmlformats.org/officeDocument/2006/relationships/externalLink" Target="externalLinks/externalLink20.xml"/><Relationship Id="rId37" Type="http://schemas.openxmlformats.org/officeDocument/2006/relationships/externalLink" Target="externalLinks/externalLink19.xml"/><Relationship Id="rId36" Type="http://schemas.openxmlformats.org/officeDocument/2006/relationships/externalLink" Target="externalLinks/externalLink18.xml"/><Relationship Id="rId35" Type="http://schemas.openxmlformats.org/officeDocument/2006/relationships/externalLink" Target="externalLinks/externalLink17.xml"/><Relationship Id="rId34" Type="http://schemas.openxmlformats.org/officeDocument/2006/relationships/externalLink" Target="externalLinks/externalLink16.xml"/><Relationship Id="rId33" Type="http://schemas.openxmlformats.org/officeDocument/2006/relationships/externalLink" Target="externalLinks/externalLink15.xml"/><Relationship Id="rId32" Type="http://schemas.openxmlformats.org/officeDocument/2006/relationships/externalLink" Target="externalLinks/externalLink14.xml"/><Relationship Id="rId31" Type="http://schemas.openxmlformats.org/officeDocument/2006/relationships/externalLink" Target="externalLinks/externalLink13.xml"/><Relationship Id="rId30" Type="http://schemas.openxmlformats.org/officeDocument/2006/relationships/externalLink" Target="externalLinks/externalLink12.xml"/><Relationship Id="rId3" Type="http://schemas.openxmlformats.org/officeDocument/2006/relationships/worksheet" Target="worksheets/sheet3.xml"/><Relationship Id="rId29" Type="http://schemas.openxmlformats.org/officeDocument/2006/relationships/externalLink" Target="externalLinks/externalLink11.xml"/><Relationship Id="rId28" Type="http://schemas.openxmlformats.org/officeDocument/2006/relationships/externalLink" Target="externalLinks/externalLink10.xml"/><Relationship Id="rId27" Type="http://schemas.openxmlformats.org/officeDocument/2006/relationships/externalLink" Target="externalLinks/externalLink9.xml"/><Relationship Id="rId26" Type="http://schemas.openxmlformats.org/officeDocument/2006/relationships/externalLink" Target="externalLinks/externalLink8.xml"/><Relationship Id="rId25" Type="http://schemas.openxmlformats.org/officeDocument/2006/relationships/externalLink" Target="externalLinks/externalLink7.xml"/><Relationship Id="rId24" Type="http://schemas.openxmlformats.org/officeDocument/2006/relationships/externalLink" Target="externalLinks/externalLink6.xml"/><Relationship Id="rId23" Type="http://schemas.openxmlformats.org/officeDocument/2006/relationships/externalLink" Target="externalLinks/externalLink5.xml"/><Relationship Id="rId22" Type="http://schemas.openxmlformats.org/officeDocument/2006/relationships/externalLink" Target="externalLinks/externalLink4.xml"/><Relationship Id="rId21" Type="http://schemas.openxmlformats.org/officeDocument/2006/relationships/externalLink" Target="externalLinks/externalLink3.xml"/><Relationship Id="rId20" Type="http://schemas.openxmlformats.org/officeDocument/2006/relationships/externalLink" Target="externalLinks/externalLink2.xml"/><Relationship Id="rId2" Type="http://schemas.openxmlformats.org/officeDocument/2006/relationships/worksheet" Target="worksheets/sheet2.xml"/><Relationship Id="rId19" Type="http://schemas.openxmlformats.org/officeDocument/2006/relationships/externalLink" Target="externalLinks/externalLink1.xml"/><Relationship Id="rId18" Type="http://schemas.openxmlformats.org/officeDocument/2006/relationships/customXml" Target="../customXml/item3.xml"/><Relationship Id="rId17" Type="http://schemas.openxmlformats.org/officeDocument/2006/relationships/customXml" Target="../customXml/item2.xml"/><Relationship Id="rId16" Type="http://schemas.openxmlformats.org/officeDocument/2006/relationships/customXml" Target="../customXml/item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a:t>Debt as % of State GDP</a:t>
            </a:r>
            <a:endParaRPr lang="en-GB" sz="1050"/>
          </a:p>
        </c:rich>
      </c:tx>
      <c:layout/>
      <c:overlay val="0"/>
      <c:spPr>
        <a:noFill/>
        <a:ln>
          <a:noFill/>
        </a:ln>
        <a:effectLst/>
      </c:spPr>
    </c:title>
    <c:autoTitleDeleted val="0"/>
    <c:plotArea>
      <c:layout/>
      <c:barChart>
        <c:barDir val="col"/>
        <c:grouping val="clustered"/>
        <c:varyColors val="0"/>
        <c:ser>
          <c:idx val="0"/>
          <c:order val="0"/>
          <c:tx>
            <c:strRef>
              <c:f>'Charts Checking Data Request'!$N$124</c:f>
              <c:strCache>
                <c:ptCount val="1"/>
                <c:pt idx="0">
                  <c:v>Debt as % of GDP</c:v>
                </c:pt>
              </c:strCache>
            </c:strRef>
          </c:tx>
          <c:spPr>
            <a:solidFill>
              <a:schemeClr val="accent1"/>
            </a:solidFill>
            <a:ln>
              <a:noFill/>
            </a:ln>
            <a:effectLst/>
          </c:spPr>
          <c:invertIfNegative val="0"/>
          <c:dLbls>
            <c:delete val="1"/>
          </c:dLbls>
          <c:cat>
            <c:numRef>
              <c:f>'Charts Checking Data Request'!$O$123:$AC$123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Request'!$O$124:$AC$124</c:f>
              <c:numCache>
                <c:formatCode>#,##0</c:formatCode>
                <c:ptCount val="15"/>
                <c:pt idx="0">
                  <c:v>3063781.73695474</c:v>
                </c:pt>
                <c:pt idx="1">
                  <c:v>4858236.7285235</c:v>
                </c:pt>
                <c:pt idx="2">
                  <c:v>6186640.23075644</c:v>
                </c:pt>
                <c:pt idx="3">
                  <c:v>5579372.28997433</c:v>
                </c:pt>
                <c:pt idx="4">
                  <c:v>3548764.21893016</c:v>
                </c:pt>
                <c:pt idx="5">
                  <c:v>5171054.36300881</c:v>
                </c:pt>
                <c:pt idx="6">
                  <c:v>7930528.17069331</c:v>
                </c:pt>
                <c:pt idx="7">
                  <c:v>11258216.2129561</c:v>
                </c:pt>
                <c:pt idx="8">
                  <c:v>15355221.0819895</c:v>
                </c:pt>
                <c:pt idx="9">
                  <c:v>20205144.5754687</c:v>
                </c:pt>
                <c:pt idx="10">
                  <c:v>25549868.2413439</c:v>
                </c:pt>
                <c:pt idx="11">
                  <c:v>31394628.8838391</c:v>
                </c:pt>
                <c:pt idx="12">
                  <c:v>37471751.4779695</c:v>
                </c:pt>
                <c:pt idx="13">
                  <c:v>43430211.6687322</c:v>
                </c:pt>
                <c:pt idx="14">
                  <c:v>49360415.2358993</c:v>
                </c:pt>
              </c:numCache>
            </c:numRef>
          </c:val>
        </c:ser>
        <c:dLbls>
          <c:showLegendKey val="0"/>
          <c:showVal val="0"/>
          <c:showCatName val="0"/>
          <c:showSerName val="0"/>
          <c:showPercent val="0"/>
          <c:showBubbleSize val="0"/>
        </c:dLbls>
        <c:gapWidth val="150"/>
        <c:axId val="465260928"/>
        <c:axId val="465262464"/>
      </c:barChart>
      <c:lineChart>
        <c:grouping val="standard"/>
        <c:varyColors val="0"/>
        <c:ser>
          <c:idx val="1"/>
          <c:order val="1"/>
          <c:tx>
            <c:strRef>
              <c:f>'Charts Checking Data Request'!$N$125</c:f>
              <c:strCache>
                <c:ptCount val="1"/>
                <c:pt idx="0">
                  <c:v>Threshold</c:v>
                </c:pt>
              </c:strCache>
            </c:strRef>
          </c:tx>
          <c:spPr>
            <a:ln w="28575" cap="rnd">
              <a:solidFill>
                <a:srgbClr val="FF0000"/>
              </a:solidFill>
              <a:prstDash val="sysDash"/>
              <a:round/>
            </a:ln>
            <a:effectLst/>
          </c:spPr>
          <c:marker>
            <c:symbol val="none"/>
          </c:marker>
          <c:dLbls>
            <c:delete val="1"/>
          </c:dLbls>
          <c:cat>
            <c:numRef>
              <c:f>'Charts Checking Data Request'!$O$123:$AC$123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Request'!$O$125:$AC$125</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ser>
        <c:dLbls>
          <c:showLegendKey val="0"/>
          <c:showVal val="0"/>
          <c:showCatName val="0"/>
          <c:showSerName val="0"/>
          <c:showPercent val="0"/>
          <c:showBubbleSize val="0"/>
        </c:dLbls>
        <c:marker val="0"/>
        <c:smooth val="0"/>
        <c:axId val="465260928"/>
        <c:axId val="465262464"/>
      </c:lineChart>
      <c:catAx>
        <c:axId val="46526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65262464"/>
        <c:crosses val="autoZero"/>
        <c:auto val="1"/>
        <c:lblAlgn val="ctr"/>
        <c:lblOffset val="100"/>
        <c:noMultiLvlLbl val="0"/>
      </c:catAx>
      <c:valAx>
        <c:axId val="46526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65260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lang="en-US" sz="900"/>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Debt as % of State GDP</a:t>
            </a:r>
            <a:endParaRPr lang="en-GB" b="1"/>
          </a:p>
        </c:rich>
      </c:tx>
      <c:layout/>
      <c:overlay val="0"/>
      <c:spPr>
        <a:noFill/>
        <a:ln>
          <a:noFill/>
        </a:ln>
        <a:effectLst/>
      </c:spPr>
    </c:title>
    <c:autoTitleDeleted val="0"/>
    <c:plotArea>
      <c:layout/>
      <c:lineChart>
        <c:grouping val="standard"/>
        <c:varyColors val="0"/>
        <c:ser>
          <c:idx val="0"/>
          <c:order val="0"/>
          <c:tx>
            <c:strRef>
              <c:f>'Charts Checking Data Request'!$N$236</c:f>
              <c:strCache>
                <c:ptCount val="1"/>
                <c:pt idx="0">
                  <c:v>Baseline</c:v>
                </c:pt>
              </c:strCache>
            </c:strRef>
          </c:tx>
          <c:spPr>
            <a:ln w="28575" cap="rnd">
              <a:solidFill>
                <a:schemeClr val="accent1"/>
              </a:solidFill>
              <a:round/>
            </a:ln>
            <a:effectLst/>
          </c:spPr>
          <c:marker>
            <c:symbol val="none"/>
          </c:marker>
          <c:dLbls>
            <c:delete val="1"/>
          </c:dLbls>
          <c:cat>
            <c:numRef>
              <c:f>'Charts Checking Data Request'!$O$235:$AC$235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Request'!$O$236:$AC$236</c:f>
              <c:numCache>
                <c:formatCode>#,##0</c:formatCode>
                <c:ptCount val="15"/>
                <c:pt idx="0">
                  <c:v>3063781.73695474</c:v>
                </c:pt>
                <c:pt idx="1">
                  <c:v>4858236.7285235</c:v>
                </c:pt>
                <c:pt idx="2">
                  <c:v>6186640.23075644</c:v>
                </c:pt>
                <c:pt idx="3">
                  <c:v>5579372.28997433</c:v>
                </c:pt>
                <c:pt idx="4">
                  <c:v>3548764.21893016</c:v>
                </c:pt>
                <c:pt idx="5">
                  <c:v>5171054.36300881</c:v>
                </c:pt>
                <c:pt idx="6">
                  <c:v>7930528.17069331</c:v>
                </c:pt>
                <c:pt idx="7">
                  <c:v>11258216.2129561</c:v>
                </c:pt>
                <c:pt idx="8">
                  <c:v>15355221.0819895</c:v>
                </c:pt>
                <c:pt idx="9">
                  <c:v>20205144.5754687</c:v>
                </c:pt>
                <c:pt idx="10">
                  <c:v>25549868.2413439</c:v>
                </c:pt>
                <c:pt idx="11">
                  <c:v>31394628.8838391</c:v>
                </c:pt>
                <c:pt idx="12">
                  <c:v>37471751.4779695</c:v>
                </c:pt>
                <c:pt idx="13">
                  <c:v>43430211.6687322</c:v>
                </c:pt>
                <c:pt idx="14">
                  <c:v>49360415.2358993</c:v>
                </c:pt>
              </c:numCache>
            </c:numRef>
          </c:val>
          <c:smooth val="0"/>
        </c:ser>
        <c:ser>
          <c:idx val="1"/>
          <c:order val="1"/>
          <c:tx>
            <c:strRef>
              <c:f>'Charts Checking Data Request'!$N$237</c:f>
              <c:strCache>
                <c:ptCount val="1"/>
                <c:pt idx="0">
                  <c:v>ShockRevenue</c:v>
                </c:pt>
              </c:strCache>
            </c:strRef>
          </c:tx>
          <c:spPr>
            <a:ln w="28575" cap="rnd">
              <a:solidFill>
                <a:schemeClr val="accent2"/>
              </a:solidFill>
              <a:round/>
            </a:ln>
            <a:effectLst/>
          </c:spPr>
          <c:marker>
            <c:symbol val="none"/>
          </c:marker>
          <c:dLbls>
            <c:delete val="1"/>
          </c:dLbls>
          <c:cat>
            <c:numRef>
              <c:f>'Charts Checking Data Request'!$O$235:$AC$235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Request'!$O$237:$AC$237</c:f>
              <c:numCache>
                <c:formatCode>#,##0</c:formatCode>
                <c:ptCount val="15"/>
                <c:pt idx="5">
                  <c:v>5171054.36300881</c:v>
                </c:pt>
                <c:pt idx="6">
                  <c:v>8201831.50605312</c:v>
                </c:pt>
                <c:pt idx="7">
                  <c:v>11802817.2782055</c:v>
                </c:pt>
                <c:pt idx="8">
                  <c:v>16154690.5961213</c:v>
                </c:pt>
                <c:pt idx="9">
                  <c:v>21308786.7593531</c:v>
                </c:pt>
                <c:pt idx="10">
                  <c:v>26969072.4130588</c:v>
                </c:pt>
                <c:pt idx="11">
                  <c:v>33140228.9848109</c:v>
                </c:pt>
                <c:pt idx="12">
                  <c:v>39579381.6520256</c:v>
                </c:pt>
                <c:pt idx="13">
                  <c:v>45949374.9801181</c:v>
                </c:pt>
                <c:pt idx="14">
                  <c:v>52305088.2627758</c:v>
                </c:pt>
              </c:numCache>
            </c:numRef>
          </c:val>
          <c:smooth val="0"/>
        </c:ser>
        <c:ser>
          <c:idx val="2"/>
          <c:order val="2"/>
          <c:tx>
            <c:strRef>
              <c:f>'Charts Checking Data Request'!$N$238</c:f>
              <c:strCache>
                <c:ptCount val="1"/>
                <c:pt idx="0">
                  <c:v>ShockExpenditure</c:v>
                </c:pt>
              </c:strCache>
            </c:strRef>
          </c:tx>
          <c:spPr>
            <a:ln w="28575" cap="rnd">
              <a:solidFill>
                <a:schemeClr val="accent3"/>
              </a:solidFill>
              <a:round/>
            </a:ln>
            <a:effectLst/>
          </c:spPr>
          <c:marker>
            <c:symbol val="none"/>
          </c:marker>
          <c:dLbls>
            <c:delete val="1"/>
          </c:dLbls>
          <c:val>
            <c:numRef>
              <c:f>'Charts Checking Data Request'!$O$238:$AC$238</c:f>
              <c:numCache>
                <c:formatCode>#,##0</c:formatCode>
                <c:ptCount val="15"/>
                <c:pt idx="5">
                  <c:v>5171054.36300881</c:v>
                </c:pt>
                <c:pt idx="6">
                  <c:v>8312711.01487148</c:v>
                </c:pt>
                <c:pt idx="7">
                  <c:v>12012277.2986277</c:v>
                </c:pt>
                <c:pt idx="8">
                  <c:v>16468524.8702304</c:v>
                </c:pt>
                <c:pt idx="9">
                  <c:v>21715476.5756576</c:v>
                </c:pt>
                <c:pt idx="10">
                  <c:v>27464041.1547087</c:v>
                </c:pt>
                <c:pt idx="11">
                  <c:v>33714715.9390815</c:v>
                </c:pt>
                <c:pt idx="12">
                  <c:v>40200041.8369371</c:v>
                </c:pt>
                <c:pt idx="13">
                  <c:v>46564691.4937053</c:v>
                </c:pt>
                <c:pt idx="14">
                  <c:v>52899517.4010741</c:v>
                </c:pt>
              </c:numCache>
            </c:numRef>
          </c:val>
          <c:smooth val="0"/>
        </c:ser>
        <c:ser>
          <c:idx val="4"/>
          <c:order val="3"/>
          <c:tx>
            <c:strRef>
              <c:f>'Charts Checking Data Request'!$N$239</c:f>
              <c:strCache>
                <c:ptCount val="1"/>
                <c:pt idx="0">
                  <c:v>ShockExchangeRate</c:v>
                </c:pt>
              </c:strCache>
            </c:strRef>
          </c:tx>
          <c:spPr>
            <a:ln w="28575" cap="rnd">
              <a:solidFill>
                <a:schemeClr val="accent5"/>
              </a:solidFill>
              <a:round/>
            </a:ln>
            <a:effectLst/>
          </c:spPr>
          <c:marker>
            <c:symbol val="none"/>
          </c:marker>
          <c:dLbls>
            <c:delete val="1"/>
          </c:dLbls>
          <c:val>
            <c:numRef>
              <c:f>'Charts Checking Data Request'!$O$239:$AC$239</c:f>
              <c:numCache>
                <c:formatCode>#,##0</c:formatCode>
                <c:ptCount val="15"/>
                <c:pt idx="5">
                  <c:v>5171054.36300881</c:v>
                </c:pt>
                <c:pt idx="6">
                  <c:v>17151941.545417</c:v>
                </c:pt>
                <c:pt idx="7">
                  <c:v>20762432.0817264</c:v>
                </c:pt>
                <c:pt idx="8">
                  <c:v>25261353.3466033</c:v>
                </c:pt>
                <c:pt idx="9">
                  <c:v>30952658.7384938</c:v>
                </c:pt>
                <c:pt idx="10">
                  <c:v>37253442.2544125</c:v>
                </c:pt>
                <c:pt idx="11">
                  <c:v>44177136.6699231</c:v>
                </c:pt>
                <c:pt idx="12">
                  <c:v>51437376.2950094</c:v>
                </c:pt>
                <c:pt idx="13">
                  <c:v>58650755.0860977</c:v>
                </c:pt>
                <c:pt idx="14">
                  <c:v>65874384.6457399</c:v>
                </c:pt>
              </c:numCache>
            </c:numRef>
          </c:val>
          <c:smooth val="0"/>
        </c:ser>
        <c:ser>
          <c:idx val="5"/>
          <c:order val="4"/>
          <c:tx>
            <c:strRef>
              <c:f>'Charts Checking Data Request'!$N$240</c:f>
              <c:strCache>
                <c:ptCount val="1"/>
                <c:pt idx="0">
                  <c:v>ShockInterestRate</c:v>
                </c:pt>
              </c:strCache>
            </c:strRef>
          </c:tx>
          <c:spPr>
            <a:ln w="28575" cap="rnd">
              <a:solidFill>
                <a:schemeClr val="accent6"/>
              </a:solidFill>
              <a:round/>
            </a:ln>
            <a:effectLst/>
          </c:spPr>
          <c:marker>
            <c:symbol val="none"/>
          </c:marker>
          <c:dLbls>
            <c:delete val="1"/>
          </c:dLbls>
          <c:val>
            <c:numRef>
              <c:f>'Charts Checking Data Request'!$O$240:$AC$240</c:f>
              <c:numCache>
                <c:formatCode>#,##0</c:formatCode>
                <c:ptCount val="15"/>
                <c:pt idx="5">
                  <c:v>5171054.36300881</c:v>
                </c:pt>
                <c:pt idx="6">
                  <c:v>7934160.98323166</c:v>
                </c:pt>
                <c:pt idx="7">
                  <c:v>11277898.9913309</c:v>
                </c:pt>
                <c:pt idx="8">
                  <c:v>15398228.6190622</c:v>
                </c:pt>
                <c:pt idx="9">
                  <c:v>20278859.8189648</c:v>
                </c:pt>
                <c:pt idx="10">
                  <c:v>25660001.8240504</c:v>
                </c:pt>
                <c:pt idx="11">
                  <c:v>31542966.7500681</c:v>
                </c:pt>
                <c:pt idx="12">
                  <c:v>37657668.3607478</c:v>
                </c:pt>
                <c:pt idx="13">
                  <c:v>43652080.6981453</c:v>
                </c:pt>
                <c:pt idx="14">
                  <c:v>49617169.1752812</c:v>
                </c:pt>
              </c:numCache>
            </c:numRef>
          </c:val>
          <c:smooth val="0"/>
        </c:ser>
        <c:ser>
          <c:idx val="6"/>
          <c:order val="5"/>
          <c:tx>
            <c:strRef>
              <c:f>'Charts Checking Data Request'!$N$241</c:f>
              <c:strCache>
                <c:ptCount val="1"/>
                <c:pt idx="0">
                  <c:v>Historical</c:v>
                </c:pt>
              </c:strCache>
            </c:strRef>
          </c:tx>
          <c:spPr>
            <a:ln w="28575" cap="rnd">
              <a:solidFill>
                <a:schemeClr val="accent1">
                  <a:lumMod val="60000"/>
                </a:schemeClr>
              </a:solidFill>
              <a:round/>
            </a:ln>
            <a:effectLst/>
          </c:spPr>
          <c:marker>
            <c:symbol val="none"/>
          </c:marker>
          <c:dLbls>
            <c:delete val="1"/>
          </c:dLbls>
          <c:val>
            <c:numRef>
              <c:f>'Charts Checking Data Request'!$O$241:$AC$241</c:f>
              <c:numCache>
                <c:formatCode>#,##0</c:formatCode>
                <c:ptCount val="15"/>
                <c:pt idx="5">
                  <c:v>5171054.36300881</c:v>
                </c:pt>
                <c:pt idx="6">
                  <c:v>8170461.67719281</c:v>
                </c:pt>
                <c:pt idx="7">
                  <c:v>11779579.3454638</c:v>
                </c:pt>
                <c:pt idx="8">
                  <c:v>15962093.1289667</c:v>
                </c:pt>
                <c:pt idx="9">
                  <c:v>20329253.1957867</c:v>
                </c:pt>
                <c:pt idx="10">
                  <c:v>24794603.6074576</c:v>
                </c:pt>
                <c:pt idx="11">
                  <c:v>29347060.0774173</c:v>
                </c:pt>
                <c:pt idx="12">
                  <c:v>33917657.4330161</c:v>
                </c:pt>
                <c:pt idx="13">
                  <c:v>38331454.9670183</c:v>
                </c:pt>
                <c:pt idx="14">
                  <c:v>42366033.7191009</c:v>
                </c:pt>
              </c:numCache>
            </c:numRef>
          </c:val>
          <c:smooth val="0"/>
        </c:ser>
        <c:ser>
          <c:idx val="3"/>
          <c:order val="6"/>
          <c:tx>
            <c:strRef>
              <c:f>'Charts Checking Data Request'!$N$242</c:f>
              <c:strCache>
                <c:ptCount val="1"/>
                <c:pt idx="0">
                  <c:v>Threshold</c:v>
                </c:pt>
              </c:strCache>
            </c:strRef>
          </c:tx>
          <c:spPr>
            <a:ln w="28575" cap="rnd">
              <a:solidFill>
                <a:srgbClr val="FF0000"/>
              </a:solidFill>
              <a:prstDash val="sysDash"/>
              <a:round/>
            </a:ln>
            <a:effectLst/>
          </c:spPr>
          <c:marker>
            <c:symbol val="none"/>
          </c:marker>
          <c:dLbls>
            <c:delete val="1"/>
          </c:dLbls>
          <c:cat>
            <c:numRef>
              <c:f>'Charts Checking Data Request'!$O$235:$AC$235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Request'!$O$242:$AC$242</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ser>
        <c:dLbls>
          <c:showLegendKey val="0"/>
          <c:showVal val="0"/>
          <c:showCatName val="0"/>
          <c:showSerName val="0"/>
          <c:showPercent val="0"/>
          <c:showBubbleSize val="0"/>
        </c:dLbls>
        <c:marker val="0"/>
        <c:smooth val="0"/>
        <c:axId val="480502528"/>
        <c:axId val="480504064"/>
      </c:lineChart>
      <c:catAx>
        <c:axId val="48050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0504064"/>
        <c:crosses val="autoZero"/>
        <c:auto val="1"/>
        <c:lblAlgn val="ctr"/>
        <c:lblOffset val="100"/>
        <c:noMultiLvlLbl val="0"/>
      </c:catAx>
      <c:valAx>
        <c:axId val="48050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05025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Pricipal Repayments (million NGN)</a:t>
            </a:r>
            <a:endParaRPr lang="en-US"/>
          </a:p>
        </c:rich>
      </c:tx>
      <c:layout/>
      <c:overlay val="0"/>
      <c:spPr>
        <a:noFill/>
        <a:ln>
          <a:noFill/>
        </a:ln>
        <a:effectLst/>
      </c:spPr>
    </c:title>
    <c:autoTitleDeleted val="0"/>
    <c:plotArea>
      <c:layout/>
      <c:barChart>
        <c:barDir val="col"/>
        <c:grouping val="stacked"/>
        <c:varyColors val="0"/>
        <c:ser>
          <c:idx val="1"/>
          <c:order val="1"/>
          <c:tx>
            <c:strRef>
              <c:f>'Charts Checking Data Request'!$N$86</c:f>
              <c:strCache>
                <c:ptCount val="1"/>
                <c:pt idx="0">
                  <c:v>External</c:v>
                </c:pt>
              </c:strCache>
            </c:strRef>
          </c:tx>
          <c:spPr>
            <a:solidFill>
              <a:schemeClr val="accent2"/>
            </a:solidFill>
            <a:ln>
              <a:noFill/>
            </a:ln>
            <a:effectLst/>
          </c:spPr>
          <c:invertIfNegative val="0"/>
          <c:dLbls>
            <c:delete val="1"/>
          </c:dLbls>
          <c:cat>
            <c:numRef>
              <c:f>#REF!</c:f>
              <c:numCache>
                <c:ptCount val="0"/>
              </c:numCache>
            </c:numRef>
          </c:cat>
          <c:val>
            <c:numRef>
              <c:f>'Charts Checking Data Request'!$O$86:$AC$86</c:f>
              <c:numCache>
                <c:formatCode>#,##0</c:formatCode>
                <c:ptCount val="15"/>
                <c:pt idx="0">
                  <c:v>37.36373529945</c:v>
                </c:pt>
                <c:pt idx="1">
                  <c:v>96.292739578935</c:v>
                </c:pt>
                <c:pt idx="2">
                  <c:v>116.29616419401</c:v>
                </c:pt>
                <c:pt idx="3">
                  <c:v>141.36879722</c:v>
                </c:pt>
                <c:pt idx="4">
                  <c:v>88.3709716</c:v>
                </c:pt>
                <c:pt idx="5">
                  <c:v>11473.41079809</c:v>
                </c:pt>
                <c:pt idx="6">
                  <c:v>21325.2416257</c:v>
                </c:pt>
                <c:pt idx="7">
                  <c:v>21325.2416257</c:v>
                </c:pt>
                <c:pt idx="8">
                  <c:v>21325.2416257</c:v>
                </c:pt>
                <c:pt idx="9">
                  <c:v>21325.2416257</c:v>
                </c:pt>
                <c:pt idx="10">
                  <c:v>21325.2416257</c:v>
                </c:pt>
                <c:pt idx="11">
                  <c:v>241903.2416257</c:v>
                </c:pt>
                <c:pt idx="12">
                  <c:v>825563.2416257</c:v>
                </c:pt>
                <c:pt idx="13">
                  <c:v>1413013.2416257</c:v>
                </c:pt>
                <c:pt idx="14">
                  <c:v>1981513.2416257</c:v>
                </c:pt>
              </c:numCache>
            </c:numRef>
          </c:val>
        </c:ser>
        <c:ser>
          <c:idx val="2"/>
          <c:order val="2"/>
          <c:tx>
            <c:strRef>
              <c:f>'Charts Checking Data Request'!$N$87</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 Checking Data Request'!$O$87:$AC$87</c:f>
              <c:numCache>
                <c:formatCode>#,##0</c:formatCode>
                <c:ptCount val="15"/>
                <c:pt idx="0">
                  <c:v>10582.39431922</c:v>
                </c:pt>
                <c:pt idx="1">
                  <c:v>18059.0913813</c:v>
                </c:pt>
                <c:pt idx="2">
                  <c:v>49925.68679335</c:v>
                </c:pt>
                <c:pt idx="3">
                  <c:v>57154.99575475</c:v>
                </c:pt>
                <c:pt idx="4">
                  <c:v>75592.88760184</c:v>
                </c:pt>
                <c:pt idx="5">
                  <c:v>5351.06467282</c:v>
                </c:pt>
                <c:pt idx="6">
                  <c:v>5452.0546986</c:v>
                </c:pt>
                <c:pt idx="7">
                  <c:v>2353.25525077</c:v>
                </c:pt>
                <c:pt idx="8">
                  <c:v>2200.66241952</c:v>
                </c:pt>
                <c:pt idx="9">
                  <c:v>3687.96422107667</c:v>
                </c:pt>
                <c:pt idx="10">
                  <c:v>-1037751.22440353</c:v>
                </c:pt>
                <c:pt idx="11">
                  <c:v>-2809900.76007585</c:v>
                </c:pt>
                <c:pt idx="12">
                  <c:v>-2791239.62140262</c:v>
                </c:pt>
                <c:pt idx="13">
                  <c:v>-2648050.21850116</c:v>
                </c:pt>
                <c:pt idx="14">
                  <c:v>-2649157.59541732</c:v>
                </c:pt>
              </c:numCache>
            </c:numRef>
          </c:val>
        </c:ser>
        <c:dLbls>
          <c:showLegendKey val="0"/>
          <c:showVal val="0"/>
          <c:showCatName val="0"/>
          <c:showSerName val="0"/>
          <c:showPercent val="0"/>
          <c:showBubbleSize val="0"/>
        </c:dLbls>
        <c:gapWidth val="219"/>
        <c:overlap val="100"/>
        <c:axId val="482719616"/>
        <c:axId val="482721152"/>
      </c:barChart>
      <c:lineChart>
        <c:grouping val="standard"/>
        <c:varyColors val="0"/>
        <c:ser>
          <c:idx val="0"/>
          <c:order val="0"/>
          <c:tx>
            <c:strRef>
              <c:f>'Charts Checking Data Request'!$N$85</c:f>
              <c:strCache>
                <c:ptCount val="1"/>
                <c:pt idx="0">
                  <c:v>Principal Repayment (Old + New)</c:v>
                </c:pt>
              </c:strCache>
            </c:strRef>
          </c:tx>
          <c:spPr>
            <a:ln w="38100" cap="rnd">
              <a:solidFill>
                <a:schemeClr val="tx1"/>
              </a:solidFill>
              <a:round/>
            </a:ln>
            <a:effectLst/>
          </c:spPr>
          <c:marker>
            <c:symbol val="none"/>
          </c:marker>
          <c:dLbls>
            <c:delete val="1"/>
          </c:dLbls>
          <c:cat>
            <c:numRef>
              <c:f>'Charts Checking Data Request'!$O$84:$AC$84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Request'!$O$85:$AC$85</c:f>
              <c:numCache>
                <c:formatCode>#,##0</c:formatCode>
                <c:ptCount val="15"/>
                <c:pt idx="0">
                  <c:v>10619.7580545195</c:v>
                </c:pt>
                <c:pt idx="1">
                  <c:v>18155.3841208789</c:v>
                </c:pt>
                <c:pt idx="2">
                  <c:v>50041.982957544</c:v>
                </c:pt>
                <c:pt idx="3">
                  <c:v>57296.36455197</c:v>
                </c:pt>
                <c:pt idx="4">
                  <c:v>75681.25857344</c:v>
                </c:pt>
                <c:pt idx="5">
                  <c:v>16824.47547091</c:v>
                </c:pt>
                <c:pt idx="6">
                  <c:v>26777.2963243</c:v>
                </c:pt>
                <c:pt idx="7">
                  <c:v>23678.49687647</c:v>
                </c:pt>
                <c:pt idx="8">
                  <c:v>23525.90404522</c:v>
                </c:pt>
                <c:pt idx="9">
                  <c:v>25013.2058467767</c:v>
                </c:pt>
                <c:pt idx="10">
                  <c:v>-1016425.98277783</c:v>
                </c:pt>
                <c:pt idx="11">
                  <c:v>-2567997.51845015</c:v>
                </c:pt>
                <c:pt idx="12">
                  <c:v>-1965676.37977692</c:v>
                </c:pt>
                <c:pt idx="13">
                  <c:v>-1235036.97687546</c:v>
                </c:pt>
                <c:pt idx="14">
                  <c:v>-667644.353791616</c:v>
                </c:pt>
              </c:numCache>
            </c:numRef>
          </c:val>
          <c:smooth val="0"/>
        </c:ser>
        <c:dLbls>
          <c:showLegendKey val="0"/>
          <c:showVal val="0"/>
          <c:showCatName val="0"/>
          <c:showSerName val="0"/>
          <c:showPercent val="0"/>
          <c:showBubbleSize val="0"/>
        </c:dLbls>
        <c:marker val="0"/>
        <c:smooth val="0"/>
        <c:axId val="482719616"/>
        <c:axId val="482721152"/>
      </c:lineChart>
      <c:catAx>
        <c:axId val="4827196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2721152"/>
        <c:crosses val="autoZero"/>
        <c:auto val="1"/>
        <c:lblAlgn val="ctr"/>
        <c:lblOffset val="100"/>
        <c:noMultiLvlLbl val="0"/>
      </c:catAx>
      <c:valAx>
        <c:axId val="482721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27196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Interest Payments (million NGN)</a:t>
            </a:r>
            <a:endParaRPr lang="en-US"/>
          </a:p>
        </c:rich>
      </c:tx>
      <c:layout>
        <c:manualLayout>
          <c:xMode val="edge"/>
          <c:yMode val="edge"/>
          <c:x val="0.338320405630668"/>
          <c:y val="0.0324072925583594"/>
        </c:manualLayout>
      </c:layout>
      <c:overlay val="0"/>
      <c:spPr>
        <a:noFill/>
        <a:ln>
          <a:noFill/>
        </a:ln>
        <a:effectLst/>
      </c:spPr>
    </c:title>
    <c:autoTitleDeleted val="0"/>
    <c:plotArea>
      <c:layout/>
      <c:barChart>
        <c:barDir val="col"/>
        <c:grouping val="stacked"/>
        <c:varyColors val="0"/>
        <c:ser>
          <c:idx val="1"/>
          <c:order val="1"/>
          <c:tx>
            <c:strRef>
              <c:f>'Charts Checking Data Request'!$N$103</c:f>
              <c:strCache>
                <c:ptCount val="1"/>
                <c:pt idx="0">
                  <c:v>External </c:v>
                </c:pt>
              </c:strCache>
            </c:strRef>
          </c:tx>
          <c:spPr>
            <a:solidFill>
              <a:schemeClr val="accent2"/>
            </a:solidFill>
            <a:ln>
              <a:noFill/>
            </a:ln>
            <a:effectLst/>
          </c:spPr>
          <c:invertIfNegative val="0"/>
          <c:dLbls>
            <c:delete val="1"/>
          </c:dLbls>
          <c:cat>
            <c:numRef>
              <c:f>#REF!</c:f>
              <c:numCache>
                <c:ptCount val="0"/>
              </c:numCache>
            </c:numRef>
          </c:cat>
          <c:val>
            <c:numRef>
              <c:f>'Charts Checking Data Request'!$O$103:$AC$103</c:f>
              <c:numCache>
                <c:formatCode>#,##0</c:formatCode>
                <c:ptCount val="15"/>
                <c:pt idx="0">
                  <c:v>18.85203478305</c:v>
                </c:pt>
                <c:pt idx="1">
                  <c:v>51.793477535624</c:v>
                </c:pt>
                <c:pt idx="2">
                  <c:v>56.807963372988</c:v>
                </c:pt>
                <c:pt idx="3">
                  <c:v>55.478158165</c:v>
                </c:pt>
                <c:pt idx="4">
                  <c:v>28.4789036</c:v>
                </c:pt>
                <c:pt idx="5">
                  <c:v>16916.77591435</c:v>
                </c:pt>
                <c:pt idx="6">
                  <c:v>129608.1096539</c:v>
                </c:pt>
                <c:pt idx="7">
                  <c:v>391695.159856</c:v>
                </c:pt>
                <c:pt idx="8">
                  <c:v>655155.5911832</c:v>
                </c:pt>
                <c:pt idx="9">
                  <c:v>910014.5696806</c:v>
                </c:pt>
                <c:pt idx="10">
                  <c:v>1168179.4973749</c:v>
                </c:pt>
                <c:pt idx="11">
                  <c:v>1470728.0977953</c:v>
                </c:pt>
                <c:pt idx="12">
                  <c:v>1772185.1781399</c:v>
                </c:pt>
                <c:pt idx="13">
                  <c:v>2039914.5405866</c:v>
                </c:pt>
                <c:pt idx="14">
                  <c:v>2264028.3851574</c:v>
                </c:pt>
              </c:numCache>
            </c:numRef>
          </c:val>
        </c:ser>
        <c:ser>
          <c:idx val="2"/>
          <c:order val="2"/>
          <c:tx>
            <c:strRef>
              <c:f>'Charts Checking Data Request'!$N$104</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 Checking Data Request'!$O$104:$AC$104</c:f>
              <c:numCache>
                <c:formatCode>#,##0</c:formatCode>
                <c:ptCount val="15"/>
                <c:pt idx="0">
                  <c:v>811.6768695</c:v>
                </c:pt>
                <c:pt idx="1">
                  <c:v>3280.41758339</c:v>
                </c:pt>
                <c:pt idx="2">
                  <c:v>4353.18715314</c:v>
                </c:pt>
                <c:pt idx="3">
                  <c:v>5079.41907918</c:v>
                </c:pt>
                <c:pt idx="4">
                  <c:v>7450.35902085</c:v>
                </c:pt>
                <c:pt idx="5">
                  <c:v>8561.2641945</c:v>
                </c:pt>
                <c:pt idx="6">
                  <c:v>-75503.4719439306</c:v>
                </c:pt>
                <c:pt idx="7">
                  <c:v>-301518.369477009</c:v>
                </c:pt>
                <c:pt idx="8">
                  <c:v>-525562.196814012</c:v>
                </c:pt>
                <c:pt idx="9">
                  <c:v>-737694.129394794</c:v>
                </c:pt>
                <c:pt idx="10">
                  <c:v>-950014.681622254</c:v>
                </c:pt>
                <c:pt idx="11">
                  <c:v>-1198235.30498583</c:v>
                </c:pt>
                <c:pt idx="12">
                  <c:v>-1441393.16739434</c:v>
                </c:pt>
                <c:pt idx="13">
                  <c:v>-1650731.41111482</c:v>
                </c:pt>
                <c:pt idx="14">
                  <c:v>-1818530.81158528</c:v>
                </c:pt>
              </c:numCache>
            </c:numRef>
          </c:val>
        </c:ser>
        <c:dLbls>
          <c:showLegendKey val="0"/>
          <c:showVal val="0"/>
          <c:showCatName val="0"/>
          <c:showSerName val="0"/>
          <c:showPercent val="0"/>
          <c:showBubbleSize val="0"/>
        </c:dLbls>
        <c:gapWidth val="219"/>
        <c:overlap val="100"/>
        <c:axId val="485194752"/>
        <c:axId val="485204736"/>
      </c:barChart>
      <c:lineChart>
        <c:grouping val="standard"/>
        <c:varyColors val="0"/>
        <c:ser>
          <c:idx val="0"/>
          <c:order val="0"/>
          <c:tx>
            <c:strRef>
              <c:f>'Charts Checking Data Request'!$N$102</c:f>
              <c:strCache>
                <c:ptCount val="1"/>
                <c:pt idx="0">
                  <c:v>Interest Payment (Old + New)</c:v>
                </c:pt>
              </c:strCache>
            </c:strRef>
          </c:tx>
          <c:spPr>
            <a:ln w="38100" cap="rnd">
              <a:solidFill>
                <a:schemeClr val="tx1"/>
              </a:solidFill>
              <a:round/>
            </a:ln>
            <a:effectLst/>
          </c:spPr>
          <c:marker>
            <c:symbol val="none"/>
          </c:marker>
          <c:dLbls>
            <c:delete val="1"/>
          </c:dLbls>
          <c:cat>
            <c:numRef>
              <c:f>'Charts Checking Data Request'!$O$101:$AC$101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Request'!$O$102:$AC$102</c:f>
              <c:numCache>
                <c:formatCode>#,##0</c:formatCode>
                <c:ptCount val="15"/>
                <c:pt idx="0">
                  <c:v>830.52890428305</c:v>
                </c:pt>
                <c:pt idx="1">
                  <c:v>3332.21106092562</c:v>
                </c:pt>
                <c:pt idx="2">
                  <c:v>4409.99511651299</c:v>
                </c:pt>
                <c:pt idx="3">
                  <c:v>5134.897237345</c:v>
                </c:pt>
                <c:pt idx="4">
                  <c:v>7478.83792445</c:v>
                </c:pt>
                <c:pt idx="5">
                  <c:v>25478.04010885</c:v>
                </c:pt>
                <c:pt idx="6">
                  <c:v>54104.6377099693</c:v>
                </c:pt>
                <c:pt idx="7">
                  <c:v>90176.7903789908</c:v>
                </c:pt>
                <c:pt idx="8">
                  <c:v>129593.394369188</c:v>
                </c:pt>
                <c:pt idx="9">
                  <c:v>172320.440285806</c:v>
                </c:pt>
                <c:pt idx="10">
                  <c:v>218164.815752646</c:v>
                </c:pt>
                <c:pt idx="11">
                  <c:v>272492.792809471</c:v>
                </c:pt>
                <c:pt idx="12">
                  <c:v>330792.010745563</c:v>
                </c:pt>
                <c:pt idx="13">
                  <c:v>389183.129471782</c:v>
                </c:pt>
                <c:pt idx="14">
                  <c:v>445497.573572119</c:v>
                </c:pt>
              </c:numCache>
            </c:numRef>
          </c:val>
          <c:smooth val="0"/>
        </c:ser>
        <c:dLbls>
          <c:showLegendKey val="0"/>
          <c:showVal val="0"/>
          <c:showCatName val="0"/>
          <c:showSerName val="0"/>
          <c:showPercent val="0"/>
          <c:showBubbleSize val="0"/>
        </c:dLbls>
        <c:marker val="0"/>
        <c:smooth val="0"/>
        <c:axId val="485194752"/>
        <c:axId val="485204736"/>
      </c:lineChart>
      <c:catAx>
        <c:axId val="4851947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5204736"/>
        <c:crosses val="autoZero"/>
        <c:auto val="1"/>
        <c:lblAlgn val="ctr"/>
        <c:lblOffset val="100"/>
        <c:noMultiLvlLbl val="0"/>
      </c:catAx>
      <c:valAx>
        <c:axId val="485204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51947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Debt as % of Revenue</a:t>
            </a:r>
            <a:endParaRPr lang="en-GB" b="1"/>
          </a:p>
        </c:rich>
      </c:tx>
      <c:layout/>
      <c:overlay val="0"/>
      <c:spPr>
        <a:noFill/>
        <a:ln>
          <a:noFill/>
        </a:ln>
        <a:effectLst/>
      </c:spPr>
    </c:title>
    <c:autoTitleDeleted val="0"/>
    <c:plotArea>
      <c:layout/>
      <c:lineChart>
        <c:grouping val="standard"/>
        <c:varyColors val="0"/>
        <c:ser>
          <c:idx val="0"/>
          <c:order val="0"/>
          <c:tx>
            <c:strRef>
              <c:f>'Charts Checking Data Request'!$N$255</c:f>
              <c:strCache>
                <c:ptCount val="1"/>
                <c:pt idx="0">
                  <c:v>Baseline</c:v>
                </c:pt>
              </c:strCache>
            </c:strRef>
          </c:tx>
          <c:spPr>
            <a:ln w="28575" cap="rnd">
              <a:solidFill>
                <a:schemeClr val="accent1"/>
              </a:solidFill>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Request'!$O$255:$AC$255</c:f>
              <c:numCache>
                <c:formatCode>#,##0</c:formatCode>
                <c:ptCount val="15"/>
                <c:pt idx="0">
                  <c:v>92.6625189224126</c:v>
                </c:pt>
                <c:pt idx="1">
                  <c:v>129.659050890621</c:v>
                </c:pt>
                <c:pt idx="2">
                  <c:v>160.622413716242</c:v>
                </c:pt>
                <c:pt idx="3">
                  <c:v>132.471737171547</c:v>
                </c:pt>
                <c:pt idx="4">
                  <c:v>100.735500727756</c:v>
                </c:pt>
                <c:pt idx="5">
                  <c:v>198.363454263185</c:v>
                </c:pt>
                <c:pt idx="6">
                  <c:v>292.312225361167</c:v>
                </c:pt>
                <c:pt idx="7">
                  <c:v>402.701501552877</c:v>
                </c:pt>
                <c:pt idx="8">
                  <c:v>572.576941249099</c:v>
                </c:pt>
                <c:pt idx="9">
                  <c:v>678.92504855745</c:v>
                </c:pt>
                <c:pt idx="10">
                  <c:v>833.613222201178</c:v>
                </c:pt>
                <c:pt idx="11">
                  <c:v>997.488669719542</c:v>
                </c:pt>
                <c:pt idx="12">
                  <c:v>1077.73417481302</c:v>
                </c:pt>
                <c:pt idx="13">
                  <c:v>1101.67839510606</c:v>
                </c:pt>
                <c:pt idx="14">
                  <c:v>1219.33335923173</c:v>
                </c:pt>
              </c:numCache>
            </c:numRef>
          </c:val>
          <c:smooth val="0"/>
        </c:ser>
        <c:ser>
          <c:idx val="1"/>
          <c:order val="1"/>
          <c:tx>
            <c:strRef>
              <c:f>'Charts Checking Data Request'!$N$256</c:f>
              <c:strCache>
                <c:ptCount val="1"/>
                <c:pt idx="0">
                  <c:v>ShockRevenue</c:v>
                </c:pt>
              </c:strCache>
            </c:strRef>
          </c:tx>
          <c:spPr>
            <a:ln w="28575" cap="rnd">
              <a:solidFill>
                <a:schemeClr val="accent2"/>
              </a:solidFill>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Request'!$O$256:$AC$256</c:f>
              <c:numCache>
                <c:formatCode>#,##0</c:formatCode>
                <c:ptCount val="15"/>
                <c:pt idx="5">
                  <c:v>198.363454263185</c:v>
                </c:pt>
                <c:pt idx="6">
                  <c:v>335.902472623518</c:v>
                </c:pt>
                <c:pt idx="7">
                  <c:v>469.090716660359</c:v>
                </c:pt>
                <c:pt idx="8">
                  <c:v>669.320174476685</c:v>
                </c:pt>
                <c:pt idx="9">
                  <c:v>795.56576028655</c:v>
                </c:pt>
                <c:pt idx="10">
                  <c:v>977.686074832345</c:v>
                </c:pt>
                <c:pt idx="11">
                  <c:v>1169.9454510222</c:v>
                </c:pt>
                <c:pt idx="12">
                  <c:v>1264.83582200534</c:v>
                </c:pt>
                <c:pt idx="13">
                  <c:v>1295.09010584467</c:v>
                </c:pt>
                <c:pt idx="14">
                  <c:v>1435.63844905012</c:v>
                </c:pt>
              </c:numCache>
            </c:numRef>
          </c:val>
          <c:smooth val="0"/>
        </c:ser>
        <c:ser>
          <c:idx val="2"/>
          <c:order val="2"/>
          <c:tx>
            <c:strRef>
              <c:f>'Charts Checking Data Request'!$N$257</c:f>
              <c:strCache>
                <c:ptCount val="1"/>
                <c:pt idx="0">
                  <c:v>ShockExpenditure</c:v>
                </c:pt>
              </c:strCache>
            </c:strRef>
          </c:tx>
          <c:spPr>
            <a:ln w="28575" cap="rnd">
              <a:solidFill>
                <a:schemeClr val="accent3"/>
              </a:solidFill>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Request'!$O$257:$AC$257</c:f>
              <c:numCache>
                <c:formatCode>#,##0</c:formatCode>
                <c:ptCount val="15"/>
                <c:pt idx="5">
                  <c:v>198.363454263185</c:v>
                </c:pt>
                <c:pt idx="6">
                  <c:v>306.399145585399</c:v>
                </c:pt>
                <c:pt idx="7">
                  <c:v>429.673938901618</c:v>
                </c:pt>
                <c:pt idx="8">
                  <c:v>614.090643614461</c:v>
                </c:pt>
                <c:pt idx="9">
                  <c:v>729.674610023645</c:v>
                </c:pt>
                <c:pt idx="10">
                  <c:v>896.066767365774</c:v>
                </c:pt>
                <c:pt idx="11">
                  <c:v>1071.20384434161</c:v>
                </c:pt>
                <c:pt idx="12">
                  <c:v>1156.20319861622</c:v>
                </c:pt>
                <c:pt idx="13">
                  <c:v>1181.18960562947</c:v>
                </c:pt>
                <c:pt idx="14">
                  <c:v>1306.75858268464</c:v>
                </c:pt>
              </c:numCache>
            </c:numRef>
          </c:val>
          <c:smooth val="0"/>
        </c:ser>
        <c:ser>
          <c:idx val="4"/>
          <c:order val="3"/>
          <c:tx>
            <c:strRef>
              <c:f>'Charts Checking Data Request'!$N$258</c:f>
              <c:strCache>
                <c:ptCount val="1"/>
                <c:pt idx="0">
                  <c:v>ShockExchangeRate</c:v>
                </c:pt>
              </c:strCache>
            </c:strRef>
          </c:tx>
          <c:spPr>
            <a:ln w="28575" cap="rnd">
              <a:solidFill>
                <a:schemeClr val="accent5"/>
              </a:solidFill>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Request'!$O$258:$AC$258</c:f>
              <c:numCache>
                <c:formatCode>#,##0</c:formatCode>
                <c:ptCount val="15"/>
                <c:pt idx="5">
                  <c:v>198.363454263185</c:v>
                </c:pt>
                <c:pt idx="6">
                  <c:v>632.205332922639</c:v>
                </c:pt>
                <c:pt idx="7">
                  <c:v>742.66317301482</c:v>
                </c:pt>
                <c:pt idx="8">
                  <c:v>941.964192751098</c:v>
                </c:pt>
                <c:pt idx="9">
                  <c:v>1040.05864736687</c:v>
                </c:pt>
                <c:pt idx="10">
                  <c:v>1215.46466472709</c:v>
                </c:pt>
                <c:pt idx="11">
                  <c:v>1403.62204796069</c:v>
                </c:pt>
                <c:pt idx="12">
                  <c:v>1479.40291311018</c:v>
                </c:pt>
                <c:pt idx="13">
                  <c:v>1487.77238821358</c:v>
                </c:pt>
                <c:pt idx="14">
                  <c:v>1627.27226530695</c:v>
                </c:pt>
              </c:numCache>
            </c:numRef>
          </c:val>
          <c:smooth val="0"/>
        </c:ser>
        <c:ser>
          <c:idx val="5"/>
          <c:order val="4"/>
          <c:tx>
            <c:strRef>
              <c:f>'Charts Checking Data Request'!$N$259</c:f>
              <c:strCache>
                <c:ptCount val="1"/>
                <c:pt idx="0">
                  <c:v>ShockInterestRate</c:v>
                </c:pt>
              </c:strCache>
            </c:strRef>
          </c:tx>
          <c:spPr>
            <a:ln w="28575" cap="rnd">
              <a:solidFill>
                <a:schemeClr val="accent6"/>
              </a:solidFill>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Request'!$O$259:$AC$259</c:f>
              <c:numCache>
                <c:formatCode>#,##0</c:formatCode>
                <c:ptCount val="15"/>
                <c:pt idx="5">
                  <c:v>198.363454263185</c:v>
                </c:pt>
                <c:pt idx="6">
                  <c:v>292.446127605072</c:v>
                </c:pt>
                <c:pt idx="7">
                  <c:v>403.405545981972</c:v>
                </c:pt>
                <c:pt idx="8">
                  <c:v>574.180638382233</c:v>
                </c:pt>
                <c:pt idx="9">
                  <c:v>681.401998181993</c:v>
                </c:pt>
                <c:pt idx="10">
                  <c:v>837.206540565299</c:v>
                </c:pt>
                <c:pt idx="11">
                  <c:v>1002.20174791522</c:v>
                </c:pt>
                <c:pt idx="12">
                  <c:v>1083.08137558005</c:v>
                </c:pt>
                <c:pt idx="13">
                  <c:v>1107.30646613901</c:v>
                </c:pt>
                <c:pt idx="14">
                  <c:v>1225.67586348147</c:v>
                </c:pt>
              </c:numCache>
            </c:numRef>
          </c:val>
          <c:smooth val="0"/>
        </c:ser>
        <c:ser>
          <c:idx val="6"/>
          <c:order val="5"/>
          <c:tx>
            <c:strRef>
              <c:f>'Charts Checking Data Request'!$N$260</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Request'!$O$260:$AC$260</c:f>
              <c:numCache>
                <c:formatCode>#,##0</c:formatCode>
                <c:ptCount val="15"/>
                <c:pt idx="5">
                  <c:v>198.363454263185</c:v>
                </c:pt>
                <c:pt idx="6">
                  <c:v>297.560907689309</c:v>
                </c:pt>
                <c:pt idx="7">
                  <c:v>403.119874401484</c:v>
                </c:pt>
                <c:pt idx="8">
                  <c:v>510.378540392463</c:v>
                </c:pt>
                <c:pt idx="9">
                  <c:v>605.239399527643</c:v>
                </c:pt>
                <c:pt idx="10">
                  <c:v>685.744233949863</c:v>
                </c:pt>
                <c:pt idx="11">
                  <c:v>752.69789691221</c:v>
                </c:pt>
                <c:pt idx="12">
                  <c:v>805.615223185934</c:v>
                </c:pt>
                <c:pt idx="13">
                  <c:v>842.140438828626</c:v>
                </c:pt>
                <c:pt idx="14">
                  <c:v>860.032092018177</c:v>
                </c:pt>
              </c:numCache>
            </c:numRef>
          </c:val>
          <c:smooth val="0"/>
        </c:ser>
        <c:ser>
          <c:idx val="3"/>
          <c:order val="6"/>
          <c:tx>
            <c:strRef>
              <c:f>'Charts Checking Data Request'!$N$261</c:f>
              <c:strCache>
                <c:ptCount val="1"/>
                <c:pt idx="0">
                  <c:v>Threshold</c:v>
                </c:pt>
              </c:strCache>
            </c:strRef>
          </c:tx>
          <c:spPr>
            <a:ln w="28575" cap="rnd">
              <a:solidFill>
                <a:srgbClr val="FF0000"/>
              </a:solidFill>
              <a:prstDash val="sysDash"/>
              <a:round/>
            </a:ln>
            <a:effectLst/>
          </c:spPr>
          <c:marker>
            <c:symbol val="none"/>
          </c:marker>
          <c:dLbls>
            <c:delete val="1"/>
          </c:dLbls>
          <c:cat>
            <c:numRef>
              <c:f>'Charts Checking Data Request'!$O$254:$AC$254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Request'!$O$261:$AC$261</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ser>
        <c:dLbls>
          <c:showLegendKey val="0"/>
          <c:showVal val="0"/>
          <c:showCatName val="0"/>
          <c:showSerName val="0"/>
          <c:showPercent val="0"/>
          <c:showBubbleSize val="0"/>
        </c:dLbls>
        <c:marker val="0"/>
        <c:smooth val="0"/>
        <c:axId val="486896768"/>
        <c:axId val="486898304"/>
      </c:lineChart>
      <c:catAx>
        <c:axId val="48689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6898304"/>
        <c:crosses val="autoZero"/>
        <c:auto val="1"/>
        <c:lblAlgn val="ctr"/>
        <c:lblOffset val="100"/>
        <c:noMultiLvlLbl val="0"/>
      </c:catAx>
      <c:valAx>
        <c:axId val="486898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689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Debt Service as % of Revenue</a:t>
            </a:r>
            <a:endParaRPr lang="en-GB" b="1"/>
          </a:p>
        </c:rich>
      </c:tx>
      <c:layout/>
      <c:overlay val="0"/>
      <c:spPr>
        <a:noFill/>
        <a:ln>
          <a:noFill/>
        </a:ln>
        <a:effectLst/>
      </c:spPr>
    </c:title>
    <c:autoTitleDeleted val="0"/>
    <c:plotArea>
      <c:layout/>
      <c:lineChart>
        <c:grouping val="standard"/>
        <c:varyColors val="0"/>
        <c:ser>
          <c:idx val="0"/>
          <c:order val="0"/>
          <c:tx>
            <c:strRef>
              <c:f>'Charts Checking Data Request'!$N$277</c:f>
              <c:strCache>
                <c:ptCount val="1"/>
                <c:pt idx="0">
                  <c:v>Baseline</c:v>
                </c:pt>
              </c:strCache>
            </c:strRef>
          </c:tx>
          <c:spPr>
            <a:ln w="28575" cap="rnd">
              <a:solidFill>
                <a:schemeClr val="accent1"/>
              </a:solidFill>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Request'!$O$277:$AC$277</c:f>
              <c:numCache>
                <c:formatCode>#,##0</c:formatCode>
                <c:ptCount val="15"/>
                <c:pt idx="0">
                  <c:v>21.8113859920551</c:v>
                </c:pt>
                <c:pt idx="1">
                  <c:v>35.0580172406519</c:v>
                </c:pt>
                <c:pt idx="2">
                  <c:v>77.7721926647335</c:v>
                </c:pt>
                <c:pt idx="3">
                  <c:v>72.7790053571128</c:v>
                </c:pt>
                <c:pt idx="4">
                  <c:v>102.661087736873</c:v>
                </c:pt>
                <c:pt idx="5">
                  <c:v>67.3279654094325</c:v>
                </c:pt>
                <c:pt idx="6">
                  <c:v>112.554399493434</c:v>
                </c:pt>
                <c:pt idx="7">
                  <c:v>139.076996852116</c:v>
                </c:pt>
                <c:pt idx="8">
                  <c:v>176.127533670497</c:v>
                </c:pt>
                <c:pt idx="9">
                  <c:v>190.945752047528</c:v>
                </c:pt>
                <c:pt idx="10">
                  <c:v>-700.163323459661</c:v>
                </c:pt>
                <c:pt idx="11">
                  <c:v>-1830.36952257145</c:v>
                </c:pt>
                <c:pt idx="12">
                  <c:v>-1101.62056252416</c:v>
                </c:pt>
                <c:pt idx="13">
                  <c:v>-469.27240586118</c:v>
                </c:pt>
                <c:pt idx="14">
                  <c:v>-112.041748697747</c:v>
                </c:pt>
              </c:numCache>
            </c:numRef>
          </c:val>
          <c:smooth val="0"/>
        </c:ser>
        <c:ser>
          <c:idx val="1"/>
          <c:order val="1"/>
          <c:tx>
            <c:strRef>
              <c:f>'Charts Checking Data Request'!$N$278</c:f>
              <c:strCache>
                <c:ptCount val="1"/>
                <c:pt idx="0">
                  <c:v>ShockRevenue</c:v>
                </c:pt>
              </c:strCache>
            </c:strRef>
          </c:tx>
          <c:spPr>
            <a:ln w="28575" cap="rnd">
              <a:solidFill>
                <a:schemeClr val="accent2"/>
              </a:solidFill>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Request'!$O$278:$AC$278</c:f>
              <c:numCache>
                <c:formatCode>#,##0</c:formatCode>
                <c:ptCount val="15"/>
                <c:pt idx="5">
                  <c:v>67.3279654094325</c:v>
                </c:pt>
                <c:pt idx="6">
                  <c:v>125.060443881593</c:v>
                </c:pt>
                <c:pt idx="7">
                  <c:v>155.310255221812</c:v>
                </c:pt>
                <c:pt idx="8">
                  <c:v>197.327812372973</c:v>
                </c:pt>
                <c:pt idx="9">
                  <c:v>214.391093690706</c:v>
                </c:pt>
                <c:pt idx="10">
                  <c:v>-774.971244572633</c:v>
                </c:pt>
                <c:pt idx="11">
                  <c:v>-2023.63557254699</c:v>
                </c:pt>
                <c:pt idx="12">
                  <c:v>-1213.29719032893</c:v>
                </c:pt>
                <c:pt idx="13">
                  <c:v>-510.831829869572</c:v>
                </c:pt>
                <c:pt idx="14">
                  <c:v>-112.373575227427</c:v>
                </c:pt>
              </c:numCache>
            </c:numRef>
          </c:val>
          <c:smooth val="0"/>
        </c:ser>
        <c:ser>
          <c:idx val="2"/>
          <c:order val="2"/>
          <c:tx>
            <c:strRef>
              <c:f>'Charts Checking Data Request'!$N$279</c:f>
              <c:strCache>
                <c:ptCount val="1"/>
                <c:pt idx="0">
                  <c:v>ShockExpenditure</c:v>
                </c:pt>
              </c:strCache>
            </c:strRef>
          </c:tx>
          <c:spPr>
            <a:ln w="28575" cap="rnd">
              <a:solidFill>
                <a:schemeClr val="accent3"/>
              </a:solidFill>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Request'!$O$279:$AC$279</c:f>
              <c:numCache>
                <c:formatCode>#,##0</c:formatCode>
                <c:ptCount val="15"/>
                <c:pt idx="5">
                  <c:v>67.3279654094325</c:v>
                </c:pt>
                <c:pt idx="6">
                  <c:v>112.554399493434</c:v>
                </c:pt>
                <c:pt idx="7">
                  <c:v>140.066226662293</c:v>
                </c:pt>
                <c:pt idx="8">
                  <c:v>178.159448043096</c:v>
                </c:pt>
                <c:pt idx="9">
                  <c:v>193.739537115468</c:v>
                </c:pt>
                <c:pt idx="10">
                  <c:v>-696.483154356662</c:v>
                </c:pt>
                <c:pt idx="11">
                  <c:v>-1817.75574527223</c:v>
                </c:pt>
                <c:pt idx="12">
                  <c:v>-1088.57949628135</c:v>
                </c:pt>
                <c:pt idx="13">
                  <c:v>-456.331380568947</c:v>
                </c:pt>
                <c:pt idx="14">
                  <c:v>-98.0094104766522</c:v>
                </c:pt>
              </c:numCache>
            </c:numRef>
          </c:val>
          <c:smooth val="0"/>
        </c:ser>
        <c:ser>
          <c:idx val="4"/>
          <c:order val="3"/>
          <c:tx>
            <c:strRef>
              <c:f>'Charts Checking Data Request'!$N$280</c:f>
              <c:strCache>
                <c:ptCount val="1"/>
                <c:pt idx="0">
                  <c:v>ShockExchangeRate</c:v>
                </c:pt>
              </c:strCache>
            </c:strRef>
          </c:tx>
          <c:spPr>
            <a:ln w="28575" cap="rnd">
              <a:solidFill>
                <a:schemeClr val="accent5"/>
              </a:solidFill>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Request'!$O$280:$AC$280</c:f>
              <c:numCache>
                <c:formatCode>#,##0</c:formatCode>
                <c:ptCount val="15"/>
                <c:pt idx="5">
                  <c:v>67.3279654094325</c:v>
                </c:pt>
                <c:pt idx="6">
                  <c:v>154.561833958611</c:v>
                </c:pt>
                <c:pt idx="7">
                  <c:v>185.893397396629</c:v>
                </c:pt>
                <c:pt idx="8">
                  <c:v>230.291596372275</c:v>
                </c:pt>
                <c:pt idx="9">
                  <c:v>245.468997626067</c:v>
                </c:pt>
                <c:pt idx="10">
                  <c:v>-641.921749254867</c:v>
                </c:pt>
                <c:pt idx="11">
                  <c:v>-2174.11934585423</c:v>
                </c:pt>
                <c:pt idx="12">
                  <c:v>-1301.911454294</c:v>
                </c:pt>
                <c:pt idx="13">
                  <c:v>-546.381670170218</c:v>
                </c:pt>
                <c:pt idx="14">
                  <c:v>-117.352773619092</c:v>
                </c:pt>
              </c:numCache>
            </c:numRef>
          </c:val>
          <c:smooth val="0"/>
        </c:ser>
        <c:ser>
          <c:idx val="5"/>
          <c:order val="4"/>
          <c:tx>
            <c:strRef>
              <c:f>'Charts Checking Data Request'!$N$281</c:f>
              <c:strCache>
                <c:ptCount val="1"/>
                <c:pt idx="0">
                  <c:v>ShockInterestRate</c:v>
                </c:pt>
              </c:strCache>
            </c:strRef>
          </c:tx>
          <c:spPr>
            <a:ln w="28575" cap="rnd">
              <a:solidFill>
                <a:schemeClr val="accent6"/>
              </a:solidFill>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Request'!$O$281:$AC$281</c:f>
              <c:numCache>
                <c:formatCode>#,##0</c:formatCode>
                <c:ptCount val="15"/>
                <c:pt idx="5">
                  <c:v>67.3279654094325</c:v>
                </c:pt>
                <c:pt idx="6">
                  <c:v>112.688301737338</c:v>
                </c:pt>
                <c:pt idx="7">
                  <c:v>139.663503088679</c:v>
                </c:pt>
                <c:pt idx="8">
                  <c:v>177.068258648048</c:v>
                </c:pt>
                <c:pt idx="9">
                  <c:v>192.073633518436</c:v>
                </c:pt>
                <c:pt idx="10">
                  <c:v>-698.815244565243</c:v>
                </c:pt>
                <c:pt idx="11">
                  <c:v>-1828.84636416775</c:v>
                </c:pt>
                <c:pt idx="12">
                  <c:v>-1099.93263612008</c:v>
                </c:pt>
                <c:pt idx="13">
                  <c:v>-467.593227238145</c:v>
                </c:pt>
                <c:pt idx="14">
                  <c:v>-110.227818448277</c:v>
                </c:pt>
              </c:numCache>
            </c:numRef>
          </c:val>
          <c:smooth val="0"/>
        </c:ser>
        <c:ser>
          <c:idx val="6"/>
          <c:order val="5"/>
          <c:tx>
            <c:strRef>
              <c:f>'Charts Checking Data Request'!$N$282</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Request'!$O$282:$AC$282</c:f>
              <c:numCache>
                <c:formatCode>#,##0</c:formatCode>
                <c:ptCount val="15"/>
                <c:pt idx="5">
                  <c:v>67.3279654094325</c:v>
                </c:pt>
                <c:pt idx="6">
                  <c:v>109.101547285377</c:v>
                </c:pt>
                <c:pt idx="7">
                  <c:v>129.782243371876</c:v>
                </c:pt>
                <c:pt idx="8">
                  <c:v>146.515180040631</c:v>
                </c:pt>
                <c:pt idx="9">
                  <c:v>157.49817567194</c:v>
                </c:pt>
                <c:pt idx="10">
                  <c:v>-515.656172952976</c:v>
                </c:pt>
                <c:pt idx="11">
                  <c:v>-1226.09119016864</c:v>
                </c:pt>
                <c:pt idx="12">
                  <c:v>-715.505741074634</c:v>
                </c:pt>
                <c:pt idx="13">
                  <c:v>-298.741444859582</c:v>
                </c:pt>
                <c:pt idx="14">
                  <c:v>-51.8084629606265</c:v>
                </c:pt>
              </c:numCache>
            </c:numRef>
          </c:val>
          <c:smooth val="0"/>
        </c:ser>
        <c:ser>
          <c:idx val="3"/>
          <c:order val="6"/>
          <c:tx>
            <c:strRef>
              <c:f>'Charts Checking Data Request'!$N$283</c:f>
              <c:strCache>
                <c:ptCount val="1"/>
                <c:pt idx="0">
                  <c:v>Threshold</c:v>
                </c:pt>
              </c:strCache>
            </c:strRef>
          </c:tx>
          <c:spPr>
            <a:ln w="28575" cap="rnd">
              <a:solidFill>
                <a:srgbClr val="FF0000"/>
              </a:solidFill>
              <a:prstDash val="sysDash"/>
              <a:round/>
            </a:ln>
            <a:effectLst/>
          </c:spPr>
          <c:marker>
            <c:symbol val="none"/>
          </c:marker>
          <c:dLbls>
            <c:delete val="1"/>
          </c:dLbls>
          <c:cat>
            <c:numRef>
              <c:f>'Charts Checking Data Request'!$O$276:$AC$276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Request'!$O$283:$AC$283</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ser>
        <c:dLbls>
          <c:showLegendKey val="0"/>
          <c:showVal val="0"/>
          <c:showCatName val="0"/>
          <c:showSerName val="0"/>
          <c:showPercent val="0"/>
          <c:showBubbleSize val="0"/>
        </c:dLbls>
        <c:marker val="0"/>
        <c:smooth val="0"/>
        <c:axId val="491223680"/>
        <c:axId val="491233664"/>
      </c:lineChart>
      <c:catAx>
        <c:axId val="49122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1233664"/>
        <c:crosses val="autoZero"/>
        <c:auto val="1"/>
        <c:lblAlgn val="ctr"/>
        <c:lblOffset val="100"/>
        <c:noMultiLvlLbl val="0"/>
      </c:catAx>
      <c:valAx>
        <c:axId val="491233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12236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Personnel Cost</a:t>
            </a:r>
            <a:r>
              <a:rPr lang="en-GB" b="1" baseline="0"/>
              <a:t> </a:t>
            </a:r>
            <a:r>
              <a:rPr lang="en-GB" b="1"/>
              <a:t>as % of Revenue</a:t>
            </a:r>
            <a:endParaRPr lang="en-GB" b="1"/>
          </a:p>
        </c:rich>
      </c:tx>
      <c:layout/>
      <c:overlay val="0"/>
      <c:spPr>
        <a:noFill/>
        <a:ln>
          <a:noFill/>
        </a:ln>
        <a:effectLst/>
      </c:spPr>
    </c:title>
    <c:autoTitleDeleted val="0"/>
    <c:plotArea>
      <c:layout/>
      <c:lineChart>
        <c:grouping val="standard"/>
        <c:varyColors val="0"/>
        <c:ser>
          <c:idx val="0"/>
          <c:order val="0"/>
          <c:tx>
            <c:strRef>
              <c:f>'Charts Checking Data Request'!$N$294</c:f>
              <c:strCache>
                <c:ptCount val="1"/>
                <c:pt idx="0">
                  <c:v>Baseline</c:v>
                </c:pt>
              </c:strCache>
            </c:strRef>
          </c:tx>
          <c:spPr>
            <a:ln w="28575" cap="rnd">
              <a:solidFill>
                <a:schemeClr val="accent1"/>
              </a:solidFill>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Request'!$O$294:$AC$294</c:f>
              <c:numCache>
                <c:formatCode>#,##0</c:formatCode>
                <c:ptCount val="15"/>
                <c:pt idx="0">
                  <c:v>51.8595802060407</c:v>
                </c:pt>
                <c:pt idx="1">
                  <c:v>65.7054489890361</c:v>
                </c:pt>
                <c:pt idx="2">
                  <c:v>75.7206863209764</c:v>
                </c:pt>
                <c:pt idx="3">
                  <c:v>35.5247800858247</c:v>
                </c:pt>
                <c:pt idx="4">
                  <c:v>73.2646236400571</c:v>
                </c:pt>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mooth val="0"/>
        </c:ser>
        <c:ser>
          <c:idx val="1"/>
          <c:order val="1"/>
          <c:tx>
            <c:strRef>
              <c:f>'Charts Checking Data Request'!$N$295</c:f>
              <c:strCache>
                <c:ptCount val="1"/>
                <c:pt idx="0">
                  <c:v>ShockRevenue</c:v>
                </c:pt>
              </c:strCache>
            </c:strRef>
          </c:tx>
          <c:spPr>
            <a:ln w="28575" cap="rnd">
              <a:solidFill>
                <a:schemeClr val="accent2"/>
              </a:solidFill>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Request'!$O$295:$AC$295</c:f>
              <c:numCache>
                <c:formatCode>#,##0</c:formatCode>
                <c:ptCount val="15"/>
                <c:pt idx="5">
                  <c:v>60.7959243587331</c:v>
                </c:pt>
                <c:pt idx="6">
                  <c:v>59.6533697514854</c:v>
                </c:pt>
                <c:pt idx="7">
                  <c:v>57.599195767501</c:v>
                </c:pt>
                <c:pt idx="8">
                  <c:v>59.4083590675784</c:v>
                </c:pt>
                <c:pt idx="9">
                  <c:v>54.9950933505979</c:v>
                </c:pt>
                <c:pt idx="10">
                  <c:v>52.3429408610537</c:v>
                </c:pt>
                <c:pt idx="11">
                  <c:v>49.9636126402273</c:v>
                </c:pt>
                <c:pt idx="12">
                  <c:v>44.3336155809742</c:v>
                </c:pt>
                <c:pt idx="13">
                  <c:v>37.5972200125866</c:v>
                </c:pt>
                <c:pt idx="14">
                  <c:v>35.2048403978292</c:v>
                </c:pt>
              </c:numCache>
            </c:numRef>
          </c:val>
          <c:smooth val="0"/>
        </c:ser>
        <c:ser>
          <c:idx val="2"/>
          <c:order val="2"/>
          <c:tx>
            <c:strRef>
              <c:f>'Charts Checking Data Request'!$N$296</c:f>
              <c:strCache>
                <c:ptCount val="1"/>
                <c:pt idx="0">
                  <c:v>ShockExpenditure</c:v>
                </c:pt>
              </c:strCache>
            </c:strRef>
          </c:tx>
          <c:spPr>
            <a:ln w="28575" cap="rnd">
              <a:solidFill>
                <a:schemeClr val="accent3"/>
              </a:solidFill>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Request'!$O$296:$AC$296</c:f>
              <c:numCache>
                <c:formatCode>#,##0</c:formatCode>
                <c:ptCount val="15"/>
                <c:pt idx="5">
                  <c:v>60.7959243587331</c:v>
                </c:pt>
                <c:pt idx="6">
                  <c:v>59.0568360539706</c:v>
                </c:pt>
                <c:pt idx="7">
                  <c:v>57.023203809826</c:v>
                </c:pt>
                <c:pt idx="8">
                  <c:v>58.8142754769026</c:v>
                </c:pt>
                <c:pt idx="9">
                  <c:v>54.445142417092</c:v>
                </c:pt>
                <c:pt idx="10">
                  <c:v>51.8195114524432</c:v>
                </c:pt>
                <c:pt idx="11">
                  <c:v>49.463976513825</c:v>
                </c:pt>
                <c:pt idx="12">
                  <c:v>43.8902794251645</c:v>
                </c:pt>
                <c:pt idx="13">
                  <c:v>37.2212478124607</c:v>
                </c:pt>
                <c:pt idx="14">
                  <c:v>34.8527919938509</c:v>
                </c:pt>
              </c:numCache>
            </c:numRef>
          </c:val>
          <c:smooth val="0"/>
        </c:ser>
        <c:ser>
          <c:idx val="4"/>
          <c:order val="3"/>
          <c:tx>
            <c:strRef>
              <c:f>'Charts Checking Data Request'!$N$297</c:f>
              <c:strCache>
                <c:ptCount val="1"/>
                <c:pt idx="0">
                  <c:v>ShockExchangeRate</c:v>
                </c:pt>
              </c:strCache>
            </c:strRef>
          </c:tx>
          <c:spPr>
            <a:ln w="28575" cap="rnd">
              <a:solidFill>
                <a:schemeClr val="accent5"/>
              </a:solidFill>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Request'!$O$297:$AC$297</c:f>
              <c:numCache>
                <c:formatCode>#,##0</c:formatCode>
                <c:ptCount val="15"/>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mooth val="0"/>
        </c:ser>
        <c:ser>
          <c:idx val="5"/>
          <c:order val="4"/>
          <c:tx>
            <c:strRef>
              <c:f>'Charts Checking Data Request'!$N$298</c:f>
              <c:strCache>
                <c:ptCount val="1"/>
                <c:pt idx="0">
                  <c:v>ShockInterestRate</c:v>
                </c:pt>
              </c:strCache>
            </c:strRef>
          </c:tx>
          <c:spPr>
            <a:ln w="28575" cap="rnd">
              <a:solidFill>
                <a:schemeClr val="accent6"/>
              </a:solidFill>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Request'!$O$298:$AC$298</c:f>
              <c:numCache>
                <c:formatCode>#,##0</c:formatCode>
                <c:ptCount val="15"/>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mooth val="0"/>
        </c:ser>
        <c:ser>
          <c:idx val="6"/>
          <c:order val="5"/>
          <c:tx>
            <c:strRef>
              <c:f>'Charts Checking Data Request'!$N$299</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Request'!$O$299:$AC$299</c:f>
              <c:numCache>
                <c:formatCode>#,##0</c:formatCode>
                <c:ptCount val="15"/>
                <c:pt idx="5">
                  <c:v>60.7959243587331</c:v>
                </c:pt>
                <c:pt idx="6">
                  <c:v>58.6352008241795</c:v>
                </c:pt>
                <c:pt idx="7">
                  <c:v>55.9719967116437</c:v>
                </c:pt>
                <c:pt idx="8">
                  <c:v>53.1258839613616</c:v>
                </c:pt>
                <c:pt idx="9">
                  <c:v>50.2512192148361</c:v>
                </c:pt>
                <c:pt idx="10">
                  <c:v>47.4223491518659</c:v>
                </c:pt>
                <c:pt idx="11">
                  <c:v>44.6757037687725</c:v>
                </c:pt>
                <c:pt idx="12">
                  <c:v>42.029512064914</c:v>
                </c:pt>
                <c:pt idx="13">
                  <c:v>39.4928962017995</c:v>
                </c:pt>
                <c:pt idx="14">
                  <c:v>37.0701077023043</c:v>
                </c:pt>
              </c:numCache>
            </c:numRef>
          </c:val>
          <c:smooth val="0"/>
        </c:ser>
        <c:ser>
          <c:idx val="3"/>
          <c:order val="6"/>
          <c:tx>
            <c:strRef>
              <c:f>'Charts Checking Data Request'!$N$300</c:f>
              <c:strCache>
                <c:ptCount val="1"/>
                <c:pt idx="0">
                  <c:v>Threshold</c:v>
                </c:pt>
              </c:strCache>
            </c:strRef>
          </c:tx>
          <c:spPr>
            <a:ln w="28575" cap="rnd">
              <a:solidFill>
                <a:srgbClr val="FF0000"/>
              </a:solidFill>
              <a:prstDash val="sysDash"/>
              <a:round/>
            </a:ln>
            <a:effectLst/>
          </c:spPr>
          <c:marker>
            <c:symbol val="none"/>
          </c:marker>
          <c:dLbls>
            <c:delete val="1"/>
          </c:dLbls>
          <c:cat>
            <c:numRef>
              <c:f>'Charts Checking Data Request'!$O$293:$AC$293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Request'!$O$300:$AC$300</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ser>
        <c:dLbls>
          <c:showLegendKey val="0"/>
          <c:showVal val="0"/>
          <c:showCatName val="0"/>
          <c:showSerName val="0"/>
          <c:showPercent val="0"/>
          <c:showBubbleSize val="0"/>
        </c:dLbls>
        <c:marker val="0"/>
        <c:smooth val="0"/>
        <c:axId val="495606016"/>
        <c:axId val="495632384"/>
      </c:lineChart>
      <c:catAx>
        <c:axId val="49560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5632384"/>
        <c:crosses val="autoZero"/>
        <c:auto val="1"/>
        <c:lblAlgn val="ctr"/>
        <c:lblOffset val="100"/>
        <c:noMultiLvlLbl val="0"/>
      </c:catAx>
      <c:valAx>
        <c:axId val="495632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56060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State GDP</a:t>
            </a:r>
            <a:endParaRPr lang="en-US"/>
          </a:p>
        </c:rich>
      </c:tx>
      <c:layout/>
      <c:overlay val="0"/>
      <c:spPr>
        <a:noFill/>
        <a:ln>
          <a:noFill/>
        </a:ln>
        <a:effectLst/>
      </c:spPr>
    </c:title>
    <c:autoTitleDeleted val="0"/>
    <c:plotArea>
      <c:layout/>
      <c:barChart>
        <c:barDir val="col"/>
        <c:grouping val="clustered"/>
        <c:varyColors val="0"/>
        <c:ser>
          <c:idx val="3"/>
          <c:order val="1"/>
          <c:tx>
            <c:strRef>
              <c:f>'Charts Checking Data Request'!$N$7</c:f>
              <c:strCache>
                <c:ptCount val="1"/>
                <c:pt idx="0">
                  <c:v>State GDP (% growth)</c:v>
                </c:pt>
              </c:strCache>
            </c:strRef>
          </c:tx>
          <c:spPr>
            <a:solidFill>
              <a:schemeClr val="accent4"/>
            </a:solidFill>
            <a:ln>
              <a:noFill/>
            </a:ln>
            <a:effectLst/>
          </c:spPr>
          <c:invertIfNegative val="0"/>
          <c:dLbls>
            <c:delete val="1"/>
          </c:dLbls>
          <c:val>
            <c:numRef>
              <c:f>'Charts Checking Data Request'!$O$7:$AC$7</c:f>
              <c:numCache>
                <c:formatCode>#,##0</c:formatCode>
                <c:ptCount val="15"/>
                <c:pt idx="1" c:formatCode="#,##0.0">
                  <c:v>3.02562132339048</c:v>
                </c:pt>
                <c:pt idx="2" c:formatCode="#,##0.0">
                  <c:v>11.1260750993869</c:v>
                </c:pt>
                <c:pt idx="3" c:formatCode="#,##0.0">
                  <c:v>12.0452068653086</c:v>
                </c:pt>
                <c:pt idx="4" c:formatCode="#,##0.0">
                  <c:v>12.8965421076509</c:v>
                </c:pt>
                <c:pt idx="5" c:formatCode="#,##0.0">
                  <c:v>4.818691832652</c:v>
                </c:pt>
                <c:pt idx="6" c:formatCode="#,##0.0">
                  <c:v>9.89568919770591</c:v>
                </c:pt>
                <c:pt idx="7" c:formatCode="#,##0.0">
                  <c:v>10.5548103282092</c:v>
                </c:pt>
                <c:pt idx="8" c:formatCode="#,##0.0">
                  <c:v>10.7054226159924</c:v>
                </c:pt>
                <c:pt idx="9" c:formatCode="#,##0.0">
                  <c:v>7.11999696460901</c:v>
                </c:pt>
                <c:pt idx="10" c:formatCode="#,##0.0">
                  <c:v>7.12000046075385</c:v>
                </c:pt>
                <c:pt idx="11" c:formatCode="#,##0.0">
                  <c:v>7.11997391269517</c:v>
                </c:pt>
                <c:pt idx="12" c:formatCode="#,##0.0">
                  <c:v>7.12001780826352</c:v>
                </c:pt>
                <c:pt idx="13" c:formatCode="#,##0.0">
                  <c:v>7.11999130348404</c:v>
                </c:pt>
                <c:pt idx="14" c:formatCode="#,##0.0">
                  <c:v>7.1200082934481</c:v>
                </c:pt>
              </c:numCache>
            </c:numRef>
          </c:val>
        </c:ser>
        <c:dLbls>
          <c:showLegendKey val="0"/>
          <c:showVal val="0"/>
          <c:showCatName val="0"/>
          <c:showSerName val="0"/>
          <c:showPercent val="0"/>
          <c:showBubbleSize val="0"/>
        </c:dLbls>
        <c:gapWidth val="150"/>
        <c:axId val="499937280"/>
        <c:axId val="499927296"/>
      </c:barChart>
      <c:lineChart>
        <c:grouping val="standard"/>
        <c:varyColors val="0"/>
        <c:ser>
          <c:idx val="0"/>
          <c:order val="0"/>
          <c:tx>
            <c:strRef>
              <c:f>'Charts Checking Data Request'!$N$6</c:f>
              <c:strCache>
                <c:ptCount val="1"/>
                <c:pt idx="0">
                  <c:v>State GDP (million NGN)</c:v>
                </c:pt>
              </c:strCache>
            </c:strRef>
          </c:tx>
          <c:spPr>
            <a:ln w="38100" cap="rnd">
              <a:solidFill>
                <a:schemeClr val="tx1"/>
              </a:solidFill>
              <a:round/>
            </a:ln>
            <a:effectLst/>
          </c:spPr>
          <c:marker>
            <c:symbol val="none"/>
          </c:marker>
          <c:dLbls>
            <c:delete val="1"/>
          </c:dLbls>
          <c:cat>
            <c:numRef>
              <c:f>'Charts Checking Data Request'!$O$5:$AC$5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Request'!$O$6:$AC$6</c:f>
              <c:numCache>
                <c:formatCode>#,##0</c:formatCode>
                <c:ptCount val="15"/>
                <c:pt idx="0">
                  <c:v>1.58774</c:v>
                </c:pt>
                <c:pt idx="1">
                  <c:v>1.635779</c:v>
                </c:pt>
                <c:pt idx="2">
                  <c:v>1.817777</c:v>
                </c:pt>
                <c:pt idx="3">
                  <c:v>2.036732</c:v>
                </c:pt>
                <c:pt idx="4">
                  <c:v>2.2994</c:v>
                </c:pt>
                <c:pt idx="5">
                  <c:v>2.410201</c:v>
                </c:pt>
                <c:pt idx="6">
                  <c:v>2.648707</c:v>
                </c:pt>
                <c:pt idx="7">
                  <c:v>2.928273</c:v>
                </c:pt>
                <c:pt idx="8">
                  <c:v>3.241757</c:v>
                </c:pt>
                <c:pt idx="9">
                  <c:v>3.47257</c:v>
                </c:pt>
                <c:pt idx="10">
                  <c:v>3.719817</c:v>
                </c:pt>
                <c:pt idx="11">
                  <c:v>3.984667</c:v>
                </c:pt>
                <c:pt idx="12">
                  <c:v>4.268376</c:v>
                </c:pt>
                <c:pt idx="13">
                  <c:v>4.572284</c:v>
                </c:pt>
                <c:pt idx="14">
                  <c:v>4.897831</c:v>
                </c:pt>
              </c:numCache>
            </c:numRef>
          </c:val>
          <c:smooth val="0"/>
        </c:ser>
        <c:dLbls>
          <c:showLegendKey val="0"/>
          <c:showVal val="0"/>
          <c:showCatName val="0"/>
          <c:showSerName val="0"/>
          <c:showPercent val="0"/>
          <c:showBubbleSize val="0"/>
        </c:dLbls>
        <c:marker val="0"/>
        <c:smooth val="0"/>
        <c:axId val="499919872"/>
        <c:axId val="499925760"/>
      </c:lineChart>
      <c:catAx>
        <c:axId val="49991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9925760"/>
        <c:crosses val="autoZero"/>
        <c:auto val="1"/>
        <c:lblAlgn val="ctr"/>
        <c:lblOffset val="100"/>
        <c:noMultiLvlLbl val="0"/>
      </c:catAx>
      <c:valAx>
        <c:axId val="49992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9919872"/>
        <c:crosses val="autoZero"/>
        <c:crossBetween val="between"/>
      </c:valAx>
      <c:catAx>
        <c:axId val="499937280"/>
        <c:scaling>
          <c:orientation val="minMax"/>
        </c:scaling>
        <c:delete val="1"/>
        <c:axPos val="b"/>
        <c:majorTickMark val="out"/>
        <c:minorTickMark val="none"/>
        <c:tickLblPos val="nextTo"/>
        <c:txPr>
          <a:bodyPr rot="-60000000" spcFirstLastPara="0"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9927296"/>
        <c:crosses val="autoZero"/>
        <c:auto val="1"/>
        <c:lblAlgn val="ctr"/>
        <c:lblOffset val="100"/>
        <c:noMultiLvlLbl val="0"/>
      </c:catAx>
      <c:valAx>
        <c:axId val="49992729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99937280"/>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a:t>Chart 21: Debt as % of State GDP</a:t>
            </a:r>
            <a:endParaRPr lang="en-GB" sz="1050"/>
          </a:p>
        </c:rich>
      </c:tx>
      <c:layout/>
      <c:overlay val="0"/>
      <c:spPr>
        <a:noFill/>
        <a:ln>
          <a:noFill/>
        </a:ln>
        <a:effectLst/>
      </c:spPr>
    </c:title>
    <c:autoTitleDeleted val="0"/>
    <c:plotArea>
      <c:layout/>
      <c:barChart>
        <c:barDir val="col"/>
        <c:grouping val="clustered"/>
        <c:varyColors val="0"/>
        <c:ser>
          <c:idx val="0"/>
          <c:order val="0"/>
          <c:tx>
            <c:strRef>
              <c:f>Charts!$Y$102</c:f>
              <c:strCache>
                <c:ptCount val="1"/>
                <c:pt idx="0">
                  <c:v>Debt as % of GDP</c:v>
                </c:pt>
              </c:strCache>
            </c:strRef>
          </c:tx>
          <c:spPr>
            <a:solidFill>
              <a:schemeClr val="accent1"/>
            </a:solidFill>
            <a:ln>
              <a:noFill/>
            </a:ln>
            <a:effectLst/>
          </c:spPr>
          <c:invertIfNegative val="0"/>
          <c:dLbls>
            <c:delete val="1"/>
          </c:dLbls>
          <c:cat>
            <c:numRef>
              <c:f>Charts!$Z$101:$AN$101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Charts!$Z$102:$AN$102</c:f>
              <c:numCache>
                <c:formatCode>#,##0</c:formatCode>
                <c:ptCount val="15"/>
                <c:pt idx="0">
                  <c:v>3063781.73695474</c:v>
                </c:pt>
                <c:pt idx="1">
                  <c:v>4858236.7285235</c:v>
                </c:pt>
                <c:pt idx="2">
                  <c:v>6186640.23075644</c:v>
                </c:pt>
                <c:pt idx="3">
                  <c:v>5579372.28997433</c:v>
                </c:pt>
                <c:pt idx="4">
                  <c:v>3548764.21893016</c:v>
                </c:pt>
                <c:pt idx="5">
                  <c:v>5171054.36300881</c:v>
                </c:pt>
                <c:pt idx="6">
                  <c:v>7930528.17069331</c:v>
                </c:pt>
                <c:pt idx="7">
                  <c:v>11258216.2129561</c:v>
                </c:pt>
                <c:pt idx="8">
                  <c:v>15355221.0819895</c:v>
                </c:pt>
                <c:pt idx="9">
                  <c:v>20205144.5754687</c:v>
                </c:pt>
                <c:pt idx="10">
                  <c:v>25549868.2413439</c:v>
                </c:pt>
                <c:pt idx="11">
                  <c:v>31394628.8838391</c:v>
                </c:pt>
                <c:pt idx="12">
                  <c:v>37471751.4779695</c:v>
                </c:pt>
                <c:pt idx="13">
                  <c:v>43430211.6687322</c:v>
                </c:pt>
                <c:pt idx="14">
                  <c:v>49360415.2358993</c:v>
                </c:pt>
              </c:numCache>
            </c:numRef>
          </c:val>
        </c:ser>
        <c:dLbls>
          <c:showLegendKey val="0"/>
          <c:showVal val="0"/>
          <c:showCatName val="0"/>
          <c:showSerName val="0"/>
          <c:showPercent val="0"/>
          <c:showBubbleSize val="0"/>
        </c:dLbls>
        <c:gapWidth val="150"/>
        <c:axId val="501218688"/>
        <c:axId val="501220480"/>
      </c:barChart>
      <c:lineChart>
        <c:grouping val="standard"/>
        <c:varyColors val="0"/>
        <c:ser>
          <c:idx val="1"/>
          <c:order val="1"/>
          <c:tx>
            <c:strRef>
              <c:f>Charts!$Y$103</c:f>
              <c:strCache>
                <c:ptCount val="1"/>
                <c:pt idx="0">
                  <c:v>Threshold</c:v>
                </c:pt>
              </c:strCache>
            </c:strRef>
          </c:tx>
          <c:spPr>
            <a:ln w="28575" cap="rnd">
              <a:solidFill>
                <a:srgbClr val="FF0000"/>
              </a:solidFill>
              <a:prstDash val="sysDash"/>
              <a:round/>
            </a:ln>
            <a:effectLst/>
          </c:spPr>
          <c:marker>
            <c:symbol val="none"/>
          </c:marker>
          <c:dLbls>
            <c:delete val="1"/>
          </c:dLbls>
          <c:cat>
            <c:numRef>
              <c:f>Charts!$Z$101:$AN$101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Charts!$Z$103:$AN$103</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ser>
        <c:dLbls>
          <c:showLegendKey val="0"/>
          <c:showVal val="0"/>
          <c:showCatName val="0"/>
          <c:showSerName val="0"/>
          <c:showPercent val="0"/>
          <c:showBubbleSize val="0"/>
        </c:dLbls>
        <c:marker val="0"/>
        <c:smooth val="0"/>
        <c:axId val="501218688"/>
        <c:axId val="501220480"/>
      </c:lineChart>
      <c:catAx>
        <c:axId val="50121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1220480"/>
        <c:crosses val="autoZero"/>
        <c:auto val="1"/>
        <c:lblAlgn val="ctr"/>
        <c:lblOffset val="100"/>
        <c:noMultiLvlLbl val="0"/>
      </c:catAx>
      <c:valAx>
        <c:axId val="50122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1218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lang="en-US" sz="900"/>
      </a:pP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60" b="0" i="0" u="none" strike="noStrike" kern="1200" spc="0" baseline="0">
                <a:solidFill>
                  <a:schemeClr val="tx1">
                    <a:lumMod val="65000"/>
                    <a:lumOff val="35000"/>
                  </a:schemeClr>
                </a:solidFill>
                <a:latin typeface="+mn-lt"/>
                <a:ea typeface="+mn-ea"/>
                <a:cs typeface="+mn-cs"/>
              </a:defRPr>
            </a:pPr>
            <a:r>
              <a:rPr lang="es-ES_tradnl"/>
              <a:t>Chart</a:t>
            </a:r>
            <a:r>
              <a:rPr lang="es-ES_tradnl" baseline="0"/>
              <a:t> 26: Fiscal Outturns </a:t>
            </a:r>
            <a:endParaRPr lang="es-ES_tradnl"/>
          </a:p>
        </c:rich>
      </c:tx>
      <c:layout/>
      <c:overlay val="0"/>
      <c:spPr>
        <a:noFill/>
        <a:ln>
          <a:noFill/>
        </a:ln>
        <a:effectLst/>
      </c:spPr>
    </c:title>
    <c:autoTitleDeleted val="0"/>
    <c:plotArea>
      <c:layout>
        <c:manualLayout>
          <c:layoutTarget val="inner"/>
          <c:xMode val="edge"/>
          <c:yMode val="edge"/>
          <c:x val="0.0899055118110236"/>
          <c:y val="0.156942889193602"/>
          <c:w val="0.810702755905512"/>
          <c:h val="0.589517430098519"/>
        </c:manualLayout>
      </c:layout>
      <c:barChart>
        <c:barDir val="col"/>
        <c:grouping val="clustered"/>
        <c:varyColors val="0"/>
        <c:ser>
          <c:idx val="0"/>
          <c:order val="0"/>
          <c:tx>
            <c:strRef>
              <c:f>Charts!$Y$192</c:f>
              <c:strCache>
                <c:ptCount val="1"/>
                <c:pt idx="0">
                  <c:v>Gross Financing Needs as % of State GDP</c:v>
                </c:pt>
              </c:strCache>
            </c:strRef>
          </c:tx>
          <c:spPr>
            <a:solidFill>
              <a:schemeClr val="accent1"/>
            </a:solidFill>
            <a:ln>
              <a:noFill/>
            </a:ln>
            <a:effectLst/>
          </c:spPr>
          <c:invertIfNegative val="0"/>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Charts!$Z$192:$AN$192</c:f>
              <c:numCache>
                <c:formatCode>#,##0</c:formatCode>
                <c:ptCount val="15"/>
                <c:pt idx="0">
                  <c:v>0</c:v>
                </c:pt>
                <c:pt idx="1">
                  <c:v>0</c:v>
                </c:pt>
                <c:pt idx="2">
                  <c:v>0</c:v>
                </c:pt>
                <c:pt idx="3">
                  <c:v>0</c:v>
                </c:pt>
                <c:pt idx="4">
                  <c:v>0</c:v>
                </c:pt>
                <c:pt idx="5">
                  <c:v>2482229.98827658</c:v>
                </c:pt>
                <c:pt idx="6">
                  <c:v>4236064.88564585</c:v>
                </c:pt>
                <c:pt idx="7">
                  <c:v>4893442.23465365</c:v>
                </c:pt>
                <c:pt idx="8">
                  <c:v>5911410.16092437</c:v>
                </c:pt>
                <c:pt idx="9">
                  <c:v>6590854.62755993</c:v>
                </c:pt>
                <c:pt idx="10">
                  <c:v>-20636913.8439625</c:v>
                </c:pt>
                <c:pt idx="11">
                  <c:v>-56903988.3097499</c:v>
                </c:pt>
                <c:pt idx="12">
                  <c:v>-37888240.1601553</c:v>
                </c:pt>
                <c:pt idx="13">
                  <c:v>-18562267.8828608</c:v>
                </c:pt>
                <c:pt idx="14">
                  <c:v>-4814524.10127244</c:v>
                </c:pt>
              </c:numCache>
            </c:numRef>
          </c:val>
        </c:ser>
        <c:ser>
          <c:idx val="1"/>
          <c:order val="1"/>
          <c:tx>
            <c:strRef>
              <c:f>Charts!$Y$193</c:f>
              <c:strCache>
                <c:ptCount val="1"/>
                <c:pt idx="0">
                  <c:v>Overall Balance as % of State GDP</c:v>
                </c:pt>
              </c:strCache>
            </c:strRef>
          </c:tx>
          <c:spPr>
            <a:solidFill>
              <a:schemeClr val="accent2"/>
            </a:solidFill>
            <a:ln>
              <a:noFill/>
            </a:ln>
            <a:effectLst/>
          </c:spPr>
          <c:invertIfNegative val="0"/>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Charts!$Z$193:$AN$193</c:f>
              <c:numCache>
                <c:formatCode>#,##0</c:formatCode>
                <c:ptCount val="15"/>
                <c:pt idx="0">
                  <c:v>897669.751199188</c:v>
                </c:pt>
                <c:pt idx="1">
                  <c:v>-1041826.53365766</c:v>
                </c:pt>
                <c:pt idx="2">
                  <c:v>-1881924.64747986</c:v>
                </c:pt>
                <c:pt idx="3">
                  <c:v>666328.423647786</c:v>
                </c:pt>
                <c:pt idx="4">
                  <c:v>-1923172.43776637</c:v>
                </c:pt>
                <c:pt idx="5">
                  <c:v>-3202945.09755584</c:v>
                </c:pt>
                <c:pt idx="6">
                  <c:v>-4162433.48738247</c:v>
                </c:pt>
                <c:pt idx="7">
                  <c:v>-4899565.98062952</c:v>
                </c:pt>
                <c:pt idx="8">
                  <c:v>-5818273.32185839</c:v>
                </c:pt>
                <c:pt idx="9">
                  <c:v>-6585413.41255202</c:v>
                </c:pt>
                <c:pt idx="10">
                  <c:v>20610309.8470455</c:v>
                </c:pt>
                <c:pt idx="11">
                  <c:v>56853926.9118966</c:v>
                </c:pt>
                <c:pt idx="12">
                  <c:v>37887718.8846163</c:v>
                </c:pt>
                <c:pt idx="13">
                  <c:v>18604016.1644636</c:v>
                </c:pt>
                <c:pt idx="14">
                  <c:v>4795037.51629228</c:v>
                </c:pt>
              </c:numCache>
            </c:numRef>
          </c:val>
        </c:ser>
        <c:ser>
          <c:idx val="2"/>
          <c:order val="2"/>
          <c:tx>
            <c:strRef>
              <c:f>Charts!$Y$194</c:f>
              <c:strCache>
                <c:ptCount val="1"/>
                <c:pt idx="0">
                  <c:v>Primary Balance as % of State GDP</c:v>
                </c:pt>
              </c:strCache>
            </c:strRef>
          </c:tx>
          <c:spPr>
            <a:solidFill>
              <a:schemeClr val="accent3"/>
            </a:solidFill>
            <a:ln>
              <a:noFill/>
            </a:ln>
            <a:effectLst/>
          </c:spPr>
          <c:invertIfNegative val="0"/>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Charts!$Z$194:$AN$194</c:f>
              <c:numCache>
                <c:formatCode>#,##0</c:formatCode>
                <c:ptCount val="15"/>
                <c:pt idx="0">
                  <c:v>897669.751199188</c:v>
                </c:pt>
                <c:pt idx="1">
                  <c:v>-1041826.53365766</c:v>
                </c:pt>
                <c:pt idx="2">
                  <c:v>-1881924.64747986</c:v>
                </c:pt>
                <c:pt idx="3">
                  <c:v>666328.423647786</c:v>
                </c:pt>
                <c:pt idx="4">
                  <c:v>-1836397.19296338</c:v>
                </c:pt>
                <c:pt idx="5">
                  <c:v>-2145853.17414987</c:v>
                </c:pt>
                <c:pt idx="6">
                  <c:v>-2119752.37127679</c:v>
                </c:pt>
                <c:pt idx="7">
                  <c:v>-1820044.69354355</c:v>
                </c:pt>
                <c:pt idx="8">
                  <c:v>-1820645.0490055</c:v>
                </c:pt>
                <c:pt idx="9">
                  <c:v>-1623081.75945919</c:v>
                </c:pt>
                <c:pt idx="10">
                  <c:v>26475243.9487135</c:v>
                </c:pt>
                <c:pt idx="11">
                  <c:v>63692460.5411678</c:v>
                </c:pt>
                <c:pt idx="12">
                  <c:v>45637551.8596298</c:v>
                </c:pt>
                <c:pt idx="13">
                  <c:v>27115804.353294</c:v>
                </c:pt>
                <c:pt idx="14">
                  <c:v>13890851.0217423</c:v>
                </c:pt>
              </c:numCache>
            </c:numRef>
          </c:val>
        </c:ser>
        <c:dLbls>
          <c:showLegendKey val="0"/>
          <c:showVal val="0"/>
          <c:showCatName val="0"/>
          <c:showSerName val="0"/>
          <c:showPercent val="0"/>
          <c:showBubbleSize val="0"/>
        </c:dLbls>
        <c:gapWidth val="219"/>
        <c:overlap val="-27"/>
        <c:axId val="501258880"/>
        <c:axId val="501268864"/>
      </c:barChart>
      <c:lineChart>
        <c:grouping val="standard"/>
        <c:varyColors val="0"/>
        <c:ser>
          <c:idx val="3"/>
          <c:order val="3"/>
          <c:tx>
            <c:strRef>
              <c:f>Charts!$Y$195</c:f>
              <c:strCache>
                <c:ptCount val="1"/>
                <c:pt idx="0">
                  <c:v>Revenue as % of State GDP</c:v>
                </c:pt>
              </c:strCache>
            </c:strRef>
          </c:tx>
          <c:spPr>
            <a:ln w="28575" cap="rnd">
              <a:solidFill>
                <a:schemeClr val="accent4"/>
              </a:solidFill>
              <a:round/>
            </a:ln>
            <a:effectLst/>
          </c:spPr>
          <c:marker>
            <c:symbol val="none"/>
          </c:marker>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Charts!$Z$195:$AN$195</c:f>
              <c:numCache>
                <c:formatCode>#,##0</c:formatCode>
                <c:ptCount val="15"/>
                <c:pt idx="0">
                  <c:v>3306387.27781627</c:v>
                </c:pt>
                <c:pt idx="1">
                  <c:v>3746932.2003767</c:v>
                </c:pt>
                <c:pt idx="2">
                  <c:v>3851666.83006386</c:v>
                </c:pt>
                <c:pt idx="3">
                  <c:v>4211745.39498127</c:v>
                </c:pt>
                <c:pt idx="4">
                  <c:v>3522853.6050274</c:v>
                </c:pt>
                <c:pt idx="5">
                  <c:v>2606858.39648061</c:v>
                </c:pt>
                <c:pt idx="6">
                  <c:v>2713033.35359809</c:v>
                </c:pt>
                <c:pt idx="7">
                  <c:v>2795672.76743263</c:v>
                </c:pt>
                <c:pt idx="8">
                  <c:v>2681774.26923471</c:v>
                </c:pt>
                <c:pt idx="9">
                  <c:v>2976049.36191405</c:v>
                </c:pt>
                <c:pt idx="10">
                  <c:v>3064954.77289561</c:v>
                </c:pt>
                <c:pt idx="11">
                  <c:v>3147366.96635022</c:v>
                </c:pt>
                <c:pt idx="12">
                  <c:v>3476901.10916921</c:v>
                </c:pt>
                <c:pt idx="13">
                  <c:v>3942186.0192285</c:v>
                </c:pt>
                <c:pt idx="14">
                  <c:v>4048147.69170261</c:v>
                </c:pt>
              </c:numCache>
            </c:numRef>
          </c:val>
          <c:smooth val="0"/>
        </c:ser>
        <c:ser>
          <c:idx val="4"/>
          <c:order val="4"/>
          <c:tx>
            <c:strRef>
              <c:f>Charts!$Y$196</c:f>
              <c:strCache>
                <c:ptCount val="1"/>
                <c:pt idx="0">
                  <c:v>Expenditures as % of State GDP</c:v>
                </c:pt>
              </c:strCache>
            </c:strRef>
          </c:tx>
          <c:spPr>
            <a:ln w="28575" cap="rnd">
              <a:solidFill>
                <a:schemeClr val="accent5"/>
              </a:solidFill>
              <a:round/>
            </a:ln>
            <a:effectLst/>
          </c:spPr>
          <c:marker>
            <c:symbol val="none"/>
          </c:marker>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Charts!$Z$196:$AN$196</c:f>
              <c:numCache>
                <c:formatCode>#,##0</c:formatCode>
                <c:ptCount val="15"/>
                <c:pt idx="0">
                  <c:v>2408717.52661708</c:v>
                </c:pt>
                <c:pt idx="1">
                  <c:v>4788758.73403437</c:v>
                </c:pt>
                <c:pt idx="2">
                  <c:v>5733591.47754372</c:v>
                </c:pt>
                <c:pt idx="3">
                  <c:v>3545416.97133349</c:v>
                </c:pt>
                <c:pt idx="4">
                  <c:v>5446026.04279377</c:v>
                </c:pt>
                <c:pt idx="5">
                  <c:v>5809803.49403645</c:v>
                </c:pt>
                <c:pt idx="6">
                  <c:v>6875466.84098057</c:v>
                </c:pt>
                <c:pt idx="7">
                  <c:v>7695238.74806215</c:v>
                </c:pt>
                <c:pt idx="8">
                  <c:v>8500047.5910931</c:v>
                </c:pt>
                <c:pt idx="9">
                  <c:v>9561462.77446607</c:v>
                </c:pt>
                <c:pt idx="10">
                  <c:v>-17545355.0741498</c:v>
                </c:pt>
                <c:pt idx="11">
                  <c:v>-53706559.9455464</c:v>
                </c:pt>
                <c:pt idx="12">
                  <c:v>-34410817.7754471</c:v>
                </c:pt>
                <c:pt idx="13">
                  <c:v>-14661830.1452351</c:v>
                </c:pt>
                <c:pt idx="14">
                  <c:v>-746889.824589664</c:v>
                </c:pt>
              </c:numCache>
            </c:numRef>
          </c:val>
          <c:smooth val="0"/>
        </c:ser>
        <c:dLbls>
          <c:showLegendKey val="0"/>
          <c:showVal val="0"/>
          <c:showCatName val="0"/>
          <c:showSerName val="0"/>
          <c:showPercent val="0"/>
          <c:showBubbleSize val="0"/>
        </c:dLbls>
        <c:marker val="0"/>
        <c:smooth val="0"/>
        <c:axId val="501258880"/>
        <c:axId val="501268864"/>
      </c:lineChart>
      <c:catAx>
        <c:axId val="5012588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crossAx val="501268864"/>
        <c:crosses val="autoZero"/>
        <c:auto val="1"/>
        <c:lblAlgn val="ctr"/>
        <c:lblOffset val="100"/>
        <c:noMultiLvlLbl val="0"/>
      </c:catAx>
      <c:valAx>
        <c:axId val="501268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crossAx val="501258880"/>
        <c:crosses val="autoZero"/>
        <c:crossBetween val="between"/>
      </c:valAx>
      <c:spPr>
        <a:noFill/>
        <a:ln>
          <a:noFill/>
        </a:ln>
        <a:effectLst/>
      </c:spPr>
    </c:plotArea>
    <c:legend>
      <c:legendPos val="b"/>
      <c:layout>
        <c:manualLayout>
          <c:xMode val="edge"/>
          <c:yMode val="edge"/>
          <c:x val="0.020484908136483"/>
          <c:y val="0.833909303003791"/>
          <c:w val="0.959029965004374"/>
          <c:h val="0.13831291921843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800"/>
      </a:pP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s-ES_tradnl"/>
              <a:t>Chart 25: Debt service indicators</a:t>
            </a:r>
            <a:endParaRPr lang="es-ES_tradnl"/>
          </a:p>
        </c:rich>
      </c:tx>
      <c:layout/>
      <c:overlay val="0"/>
      <c:spPr>
        <a:noFill/>
        <a:ln>
          <a:noFill/>
        </a:ln>
        <a:effectLst/>
      </c:spPr>
    </c:title>
    <c:autoTitleDeleted val="0"/>
    <c:plotArea>
      <c:layout>
        <c:manualLayout>
          <c:layoutTarget val="inner"/>
          <c:xMode val="edge"/>
          <c:yMode val="edge"/>
          <c:x val="0.0968589238845144"/>
          <c:y val="0.127113613814282"/>
          <c:w val="0.87258552055993"/>
          <c:h val="0.58871803895965"/>
        </c:manualLayout>
      </c:layout>
      <c:lineChart>
        <c:grouping val="standard"/>
        <c:varyColors val="0"/>
        <c:ser>
          <c:idx val="0"/>
          <c:order val="0"/>
          <c:tx>
            <c:strRef>
              <c:f>Charts!$Y$174</c:f>
              <c:strCache>
                <c:ptCount val="1"/>
                <c:pt idx="0">
                  <c:v>Debt Service as % of Gross FAAC Allocation</c:v>
                </c:pt>
              </c:strCache>
            </c:strRef>
          </c:tx>
          <c:spPr>
            <a:ln w="28575" cap="rnd">
              <a:solidFill>
                <a:schemeClr val="accent1"/>
              </a:solidFill>
              <a:round/>
            </a:ln>
            <a:effectLst/>
          </c:spPr>
          <c:marker>
            <c:symbol val="none"/>
          </c:marker>
          <c:dLbls>
            <c:delete val="1"/>
          </c:dLbls>
          <c:cat>
            <c:numRef>
              <c:f>Charts!$Z$173:$AN$173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Charts!$Z$174:$AN$174</c:f>
              <c:numCache>
                <c:formatCode>#,##0</c:formatCode>
                <c:ptCount val="15"/>
                <c:pt idx="0">
                  <c:v>25.2793217128939</c:v>
                </c:pt>
                <c:pt idx="1">
                  <c:v>42.0678618117626</c:v>
                </c:pt>
                <c:pt idx="2">
                  <c:v>91.6367791708433</c:v>
                </c:pt>
                <c:pt idx="3">
                  <c:v>84.0461879994013</c:v>
                </c:pt>
                <c:pt idx="4">
                  <c:v>136.713739587856</c:v>
                </c:pt>
                <c:pt idx="5">
                  <c:v>98.9266954405508</c:v>
                </c:pt>
                <c:pt idx="6">
                  <c:v>164.475416613577</c:v>
                </c:pt>
                <c:pt idx="7">
                  <c:v>201.328301969528</c:v>
                </c:pt>
                <c:pt idx="8">
                  <c:v>261.599916852587</c:v>
                </c:pt>
                <c:pt idx="9">
                  <c:v>275.840309525552</c:v>
                </c:pt>
                <c:pt idx="10">
                  <c:v>-1014.40432315929</c:v>
                </c:pt>
                <c:pt idx="11">
                  <c:v>-2651.83456050437</c:v>
                </c:pt>
                <c:pt idx="12">
                  <c:v>-1590.00833175763</c:v>
                </c:pt>
                <c:pt idx="13">
                  <c:v>-676.026876937051</c:v>
                </c:pt>
                <c:pt idx="14">
                  <c:v>-161.406832201764</c:v>
                </c:pt>
              </c:numCache>
            </c:numRef>
          </c:val>
          <c:smooth val="0"/>
        </c:ser>
        <c:ser>
          <c:idx val="1"/>
          <c:order val="1"/>
          <c:tx>
            <c:strRef>
              <c:f>Charts!$Y$175</c:f>
              <c:strCache>
                <c:ptCount val="1"/>
                <c:pt idx="0">
                  <c:v>Interest as % of Revenue</c:v>
                </c:pt>
              </c:strCache>
            </c:strRef>
          </c:tx>
          <c:spPr>
            <a:ln w="28575" cap="rnd">
              <a:solidFill>
                <a:schemeClr val="accent2"/>
              </a:solidFill>
              <a:round/>
            </a:ln>
            <a:effectLst/>
          </c:spPr>
          <c:marker>
            <c:symbol val="none"/>
          </c:marker>
          <c:dLbls>
            <c:delete val="1"/>
          </c:dLbls>
          <c:cat>
            <c:numRef>
              <c:f>Charts!$Z$173:$AN$173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Charts!$Z$175:$AN$175</c:f>
              <c:numCache>
                <c:formatCode>#,##0</c:formatCode>
                <c:ptCount val="15"/>
                <c:pt idx="0">
                  <c:v>1.58205524228807</c:v>
                </c:pt>
                <c:pt idx="1">
                  <c:v>5.43665830610695</c:v>
                </c:pt>
                <c:pt idx="2">
                  <c:v>6.29866906553002</c:v>
                </c:pt>
                <c:pt idx="3">
                  <c:v>5.9859868731488</c:v>
                </c:pt>
                <c:pt idx="4">
                  <c:v>9.23262079609655</c:v>
                </c:pt>
                <c:pt idx="5">
                  <c:v>40.5504159655585</c:v>
                </c:pt>
                <c:pt idx="6">
                  <c:v>75.2914118581192</c:v>
                </c:pt>
                <c:pt idx="7">
                  <c:v>110.153138198431</c:v>
                </c:pt>
                <c:pt idx="8">
                  <c:v>149.066545932432</c:v>
                </c:pt>
                <c:pt idx="9">
                  <c:v>166.742249527115</c:v>
                </c:pt>
                <c:pt idx="10">
                  <c:v>191.354670337507</c:v>
                </c:pt>
                <c:pt idx="11">
                  <c:v>217.277924766471</c:v>
                </c:pt>
                <c:pt idx="12">
                  <c:v>222.894834557585</c:v>
                </c:pt>
                <c:pt idx="13">
                  <c:v>215.915437458129</c:v>
                </c:pt>
                <c:pt idx="14">
                  <c:v>224.690752367892</c:v>
                </c:pt>
              </c:numCache>
            </c:numRef>
          </c:val>
          <c:smooth val="0"/>
        </c:ser>
        <c:ser>
          <c:idx val="2"/>
          <c:order val="2"/>
          <c:tx>
            <c:strRef>
              <c:f>Charts!$Y$176</c:f>
              <c:strCache>
                <c:ptCount val="1"/>
                <c:pt idx="0">
                  <c:v>External Debt Service as % of Revenue</c:v>
                </c:pt>
              </c:strCache>
            </c:strRef>
          </c:tx>
          <c:spPr>
            <a:ln w="28575" cap="rnd">
              <a:solidFill>
                <a:schemeClr val="accent3"/>
              </a:solidFill>
              <a:round/>
            </a:ln>
            <a:effectLst/>
          </c:spPr>
          <c:marker>
            <c:symbol val="none"/>
          </c:marker>
          <c:dLbls>
            <c:delete val="1"/>
          </c:dLbls>
          <c:cat>
            <c:numRef>
              <c:f>Charts!$Z$173:$AN$173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Charts!$Z$176:$AN$176</c:f>
              <c:numCache>
                <c:formatCode>#,##0</c:formatCode>
                <c:ptCount val="15"/>
                <c:pt idx="0">
                  <c:v>0.107084116277752</c:v>
                </c:pt>
                <c:pt idx="1">
                  <c:v>0.241609594223057</c:v>
                </c:pt>
                <c:pt idx="2">
                  <c:v>0.247239641907799</c:v>
                </c:pt>
                <c:pt idx="3">
                  <c:v>0.229473587588905</c:v>
                </c:pt>
                <c:pt idx="4">
                  <c:v>0.144251098725628</c:v>
                </c:pt>
                <c:pt idx="5">
                  <c:v>45.1853390453461</c:v>
                </c:pt>
                <c:pt idx="6">
                  <c:v>210.037172325887</c:v>
                </c:pt>
                <c:pt idx="7">
                  <c:v>504.514445146903</c:v>
                </c:pt>
                <c:pt idx="8">
                  <c:v>778.131181972448</c:v>
                </c:pt>
                <c:pt idx="9">
                  <c:v>901.191379001848</c:v>
                </c:pt>
                <c:pt idx="10">
                  <c:v>1043.32720384405</c:v>
                </c:pt>
                <c:pt idx="11">
                  <c:v>1365.60302928673</c:v>
                </c:pt>
                <c:pt idx="12">
                  <c:v>1750.41925269245</c:v>
                </c:pt>
                <c:pt idx="13">
                  <c:v>1915.65449822961</c:v>
                </c:pt>
                <c:pt idx="14">
                  <c:v>2141.27752634476</c:v>
                </c:pt>
              </c:numCache>
            </c:numRef>
          </c:val>
          <c:smooth val="0"/>
        </c:ser>
        <c:dLbls>
          <c:showLegendKey val="0"/>
          <c:showVal val="0"/>
          <c:showCatName val="0"/>
          <c:showSerName val="0"/>
          <c:showPercent val="0"/>
          <c:showBubbleSize val="0"/>
        </c:dLbls>
        <c:marker val="0"/>
        <c:smooth val="0"/>
        <c:axId val="505859456"/>
        <c:axId val="505861248"/>
      </c:lineChart>
      <c:catAx>
        <c:axId val="505859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5861248"/>
        <c:crosses val="autoZero"/>
        <c:auto val="1"/>
        <c:lblAlgn val="ctr"/>
        <c:lblOffset val="100"/>
        <c:noMultiLvlLbl val="0"/>
      </c:catAx>
      <c:valAx>
        <c:axId val="505861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5859456"/>
        <c:crosses val="autoZero"/>
        <c:crossBetween val="between"/>
      </c:valAx>
      <c:spPr>
        <a:noFill/>
        <a:ln>
          <a:noFill/>
        </a:ln>
        <a:effectLst/>
      </c:spPr>
    </c:plotArea>
    <c:legend>
      <c:legendPos val="b"/>
      <c:layout>
        <c:manualLayout>
          <c:xMode val="edge"/>
          <c:yMode val="edge"/>
          <c:x val="0.0169083552055993"/>
          <c:y val="0.837382618839312"/>
          <c:w val="0.963405511811024"/>
          <c:h val="0.1348396033829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9055118110236"/>
          <c:y val="0.0682449481490244"/>
          <c:w val="0.810702755905512"/>
          <c:h val="0.678215162808419"/>
        </c:manualLayout>
      </c:layout>
      <c:barChart>
        <c:barDir val="col"/>
        <c:grouping val="clustered"/>
        <c:varyColors val="0"/>
        <c:ser>
          <c:idx val="0"/>
          <c:order val="0"/>
          <c:tx>
            <c:strRef>
              <c:f>'Charts Checking Data Request'!$N$214</c:f>
              <c:strCache>
                <c:ptCount val="1"/>
                <c:pt idx="0">
                  <c:v>Gross Financing Needs as % of State GDP</c:v>
                </c:pt>
              </c:strCache>
            </c:strRef>
          </c:tx>
          <c:spPr>
            <a:solidFill>
              <a:schemeClr val="accent1"/>
            </a:solidFill>
            <a:ln>
              <a:noFill/>
            </a:ln>
            <a:effectLst/>
          </c:spPr>
          <c:invertIfNegative val="0"/>
          <c:dLbls>
            <c:delete val="1"/>
          </c:dLbls>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Request'!$O$214:$AC$214</c:f>
              <c:numCache>
                <c:formatCode>#,##0</c:formatCode>
                <c:ptCount val="15"/>
                <c:pt idx="0">
                  <c:v>0</c:v>
                </c:pt>
                <c:pt idx="1">
                  <c:v>0</c:v>
                </c:pt>
                <c:pt idx="2">
                  <c:v>0</c:v>
                </c:pt>
                <c:pt idx="3">
                  <c:v>0</c:v>
                </c:pt>
                <c:pt idx="4">
                  <c:v>0</c:v>
                </c:pt>
                <c:pt idx="5">
                  <c:v>2482229.98827658</c:v>
                </c:pt>
                <c:pt idx="6">
                  <c:v>4236064.88564585</c:v>
                </c:pt>
                <c:pt idx="7">
                  <c:v>4893442.23465365</c:v>
                </c:pt>
                <c:pt idx="8">
                  <c:v>5911410.16092437</c:v>
                </c:pt>
                <c:pt idx="9">
                  <c:v>6590854.62755993</c:v>
                </c:pt>
                <c:pt idx="10">
                  <c:v>-20636913.8439625</c:v>
                </c:pt>
                <c:pt idx="11">
                  <c:v>-56903988.3097499</c:v>
                </c:pt>
                <c:pt idx="12">
                  <c:v>-37888240.1601553</c:v>
                </c:pt>
                <c:pt idx="13">
                  <c:v>-18562267.8828608</c:v>
                </c:pt>
                <c:pt idx="14">
                  <c:v>-4814524.10127244</c:v>
                </c:pt>
              </c:numCache>
            </c:numRef>
          </c:val>
        </c:ser>
        <c:ser>
          <c:idx val="1"/>
          <c:order val="1"/>
          <c:tx>
            <c:strRef>
              <c:f>'Charts Checking Data Request'!$N$215</c:f>
              <c:strCache>
                <c:ptCount val="1"/>
                <c:pt idx="0">
                  <c:v>Overall Balance as % of State GDP</c:v>
                </c:pt>
              </c:strCache>
            </c:strRef>
          </c:tx>
          <c:spPr>
            <a:solidFill>
              <a:schemeClr val="accent2"/>
            </a:solidFill>
            <a:ln>
              <a:noFill/>
            </a:ln>
            <a:effectLst/>
          </c:spPr>
          <c:invertIfNegative val="0"/>
          <c:dLbls>
            <c:delete val="1"/>
          </c:dLbls>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Request'!$O$215:$AC$215</c:f>
              <c:numCache>
                <c:formatCode>#,##0</c:formatCode>
                <c:ptCount val="15"/>
                <c:pt idx="0">
                  <c:v>897669.751199188</c:v>
                </c:pt>
                <c:pt idx="1">
                  <c:v>-1041826.53365766</c:v>
                </c:pt>
                <c:pt idx="2">
                  <c:v>-1881924.64747986</c:v>
                </c:pt>
                <c:pt idx="3">
                  <c:v>666328.423647786</c:v>
                </c:pt>
                <c:pt idx="4">
                  <c:v>-1923172.43776637</c:v>
                </c:pt>
                <c:pt idx="5">
                  <c:v>-3202945.09755584</c:v>
                </c:pt>
                <c:pt idx="6">
                  <c:v>-4162433.48738247</c:v>
                </c:pt>
                <c:pt idx="7">
                  <c:v>-4899565.98062952</c:v>
                </c:pt>
                <c:pt idx="8">
                  <c:v>-5818273.32185839</c:v>
                </c:pt>
                <c:pt idx="9">
                  <c:v>-6585413.41255202</c:v>
                </c:pt>
                <c:pt idx="10">
                  <c:v>20610309.8470455</c:v>
                </c:pt>
                <c:pt idx="11">
                  <c:v>56853926.9118966</c:v>
                </c:pt>
                <c:pt idx="12">
                  <c:v>37887718.8846163</c:v>
                </c:pt>
                <c:pt idx="13">
                  <c:v>18604016.1644636</c:v>
                </c:pt>
                <c:pt idx="14">
                  <c:v>4795037.51629228</c:v>
                </c:pt>
              </c:numCache>
            </c:numRef>
          </c:val>
        </c:ser>
        <c:ser>
          <c:idx val="2"/>
          <c:order val="2"/>
          <c:tx>
            <c:strRef>
              <c:f>'Charts Checking Data Request'!$N$216</c:f>
              <c:strCache>
                <c:ptCount val="1"/>
                <c:pt idx="0">
                  <c:v>Primary Balance as % of State GDP</c:v>
                </c:pt>
              </c:strCache>
            </c:strRef>
          </c:tx>
          <c:spPr>
            <a:solidFill>
              <a:schemeClr val="accent3"/>
            </a:solidFill>
            <a:ln>
              <a:noFill/>
            </a:ln>
            <a:effectLst/>
          </c:spPr>
          <c:invertIfNegative val="0"/>
          <c:dLbls>
            <c:delete val="1"/>
          </c:dLbls>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Request'!$O$216:$AC$216</c:f>
              <c:numCache>
                <c:formatCode>#,##0</c:formatCode>
                <c:ptCount val="15"/>
                <c:pt idx="0">
                  <c:v>897669.751199188</c:v>
                </c:pt>
                <c:pt idx="1">
                  <c:v>-1041826.53365766</c:v>
                </c:pt>
                <c:pt idx="2">
                  <c:v>-1881924.64747986</c:v>
                </c:pt>
                <c:pt idx="3">
                  <c:v>666328.423647786</c:v>
                </c:pt>
                <c:pt idx="4">
                  <c:v>-1836397.19296338</c:v>
                </c:pt>
                <c:pt idx="5">
                  <c:v>-2145853.17414987</c:v>
                </c:pt>
                <c:pt idx="6">
                  <c:v>-2119752.37127679</c:v>
                </c:pt>
                <c:pt idx="7">
                  <c:v>-1820044.69354355</c:v>
                </c:pt>
                <c:pt idx="8">
                  <c:v>-1820645.0490055</c:v>
                </c:pt>
                <c:pt idx="9">
                  <c:v>-1623081.75945919</c:v>
                </c:pt>
                <c:pt idx="10">
                  <c:v>26475243.9487135</c:v>
                </c:pt>
                <c:pt idx="11">
                  <c:v>63692460.5411678</c:v>
                </c:pt>
                <c:pt idx="12">
                  <c:v>45637551.8596298</c:v>
                </c:pt>
                <c:pt idx="13">
                  <c:v>27115804.353294</c:v>
                </c:pt>
                <c:pt idx="14">
                  <c:v>13890851.0217423</c:v>
                </c:pt>
              </c:numCache>
            </c:numRef>
          </c:val>
        </c:ser>
        <c:dLbls>
          <c:showLegendKey val="0"/>
          <c:showVal val="0"/>
          <c:showCatName val="0"/>
          <c:showSerName val="0"/>
          <c:showPercent val="0"/>
          <c:showBubbleSize val="0"/>
        </c:dLbls>
        <c:gapWidth val="219"/>
        <c:overlap val="-27"/>
        <c:axId val="467288064"/>
        <c:axId val="467289600"/>
      </c:barChart>
      <c:lineChart>
        <c:grouping val="standard"/>
        <c:varyColors val="0"/>
        <c:ser>
          <c:idx val="3"/>
          <c:order val="3"/>
          <c:tx>
            <c:strRef>
              <c:f>'Charts Checking Data Request'!$N$217</c:f>
              <c:strCache>
                <c:ptCount val="1"/>
                <c:pt idx="0">
                  <c:v>Revenue as % of State GDP</c:v>
                </c:pt>
              </c:strCache>
            </c:strRef>
          </c:tx>
          <c:spPr>
            <a:ln w="28575" cap="rnd">
              <a:solidFill>
                <a:schemeClr val="accent4"/>
              </a:solidFill>
              <a:round/>
            </a:ln>
            <a:effectLst/>
          </c:spPr>
          <c:marker>
            <c:symbol val="none"/>
          </c:marker>
          <c:dLbls>
            <c:delete val="1"/>
          </c:dLbls>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Request'!$O$217:$AC$217</c:f>
              <c:numCache>
                <c:formatCode>#,##0</c:formatCode>
                <c:ptCount val="15"/>
                <c:pt idx="0">
                  <c:v>3306387.27781627</c:v>
                </c:pt>
                <c:pt idx="1">
                  <c:v>3746932.2003767</c:v>
                </c:pt>
                <c:pt idx="2">
                  <c:v>3851666.83006386</c:v>
                </c:pt>
                <c:pt idx="3">
                  <c:v>4211745.39498127</c:v>
                </c:pt>
                <c:pt idx="4">
                  <c:v>3522853.6050274</c:v>
                </c:pt>
                <c:pt idx="5">
                  <c:v>2606858.39648061</c:v>
                </c:pt>
                <c:pt idx="6">
                  <c:v>2713033.35359809</c:v>
                </c:pt>
                <c:pt idx="7">
                  <c:v>2795672.76743263</c:v>
                </c:pt>
                <c:pt idx="8">
                  <c:v>2681774.26923471</c:v>
                </c:pt>
                <c:pt idx="9">
                  <c:v>2976049.36191405</c:v>
                </c:pt>
                <c:pt idx="10">
                  <c:v>3064954.77289561</c:v>
                </c:pt>
                <c:pt idx="11">
                  <c:v>3147366.96635022</c:v>
                </c:pt>
                <c:pt idx="12">
                  <c:v>3476901.10916921</c:v>
                </c:pt>
                <c:pt idx="13">
                  <c:v>3942186.0192285</c:v>
                </c:pt>
                <c:pt idx="14">
                  <c:v>4048147.69170261</c:v>
                </c:pt>
              </c:numCache>
            </c:numRef>
          </c:val>
          <c:smooth val="0"/>
        </c:ser>
        <c:ser>
          <c:idx val="4"/>
          <c:order val="4"/>
          <c:tx>
            <c:strRef>
              <c:f>'Charts Checking Data Request'!$N$218</c:f>
              <c:strCache>
                <c:ptCount val="1"/>
                <c:pt idx="0">
                  <c:v>Expenditures as % of State GDP</c:v>
                </c:pt>
              </c:strCache>
            </c:strRef>
          </c:tx>
          <c:spPr>
            <a:ln w="28575" cap="rnd">
              <a:solidFill>
                <a:schemeClr val="accent5"/>
              </a:solidFill>
              <a:round/>
            </a:ln>
            <a:effectLst/>
          </c:spPr>
          <c:marker>
            <c:symbol val="none"/>
          </c:marker>
          <c:dLbls>
            <c:delete val="1"/>
          </c:dLbls>
          <c:cat>
            <c:numRef>
              <c:f>'Charts Checking Data Request'!$O$213:$AC$213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Request'!$O$218:$AC$218</c:f>
              <c:numCache>
                <c:formatCode>#,##0</c:formatCode>
                <c:ptCount val="15"/>
                <c:pt idx="0">
                  <c:v>2408717.52661708</c:v>
                </c:pt>
                <c:pt idx="1">
                  <c:v>4788758.73403437</c:v>
                </c:pt>
                <c:pt idx="2">
                  <c:v>5733591.47754372</c:v>
                </c:pt>
                <c:pt idx="3">
                  <c:v>3545416.97133349</c:v>
                </c:pt>
                <c:pt idx="4">
                  <c:v>5446026.04279377</c:v>
                </c:pt>
                <c:pt idx="5">
                  <c:v>5809803.49403645</c:v>
                </c:pt>
                <c:pt idx="6">
                  <c:v>6875466.84098057</c:v>
                </c:pt>
                <c:pt idx="7">
                  <c:v>7695238.74806215</c:v>
                </c:pt>
                <c:pt idx="8">
                  <c:v>8500047.5910931</c:v>
                </c:pt>
                <c:pt idx="9">
                  <c:v>9561462.77446607</c:v>
                </c:pt>
                <c:pt idx="10">
                  <c:v>-17545355.0741498</c:v>
                </c:pt>
                <c:pt idx="11">
                  <c:v>-53706559.9455464</c:v>
                </c:pt>
                <c:pt idx="12">
                  <c:v>-34410817.7754471</c:v>
                </c:pt>
                <c:pt idx="13">
                  <c:v>-14661830.1452351</c:v>
                </c:pt>
                <c:pt idx="14">
                  <c:v>-746889.824589664</c:v>
                </c:pt>
              </c:numCache>
            </c:numRef>
          </c:val>
          <c:smooth val="0"/>
        </c:ser>
        <c:dLbls>
          <c:showLegendKey val="0"/>
          <c:showVal val="0"/>
          <c:showCatName val="0"/>
          <c:showSerName val="0"/>
          <c:showPercent val="0"/>
          <c:showBubbleSize val="0"/>
        </c:dLbls>
        <c:marker val="0"/>
        <c:smooth val="0"/>
        <c:axId val="467288064"/>
        <c:axId val="467289600"/>
      </c:lineChart>
      <c:catAx>
        <c:axId val="467288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crossAx val="467289600"/>
        <c:crosses val="autoZero"/>
        <c:auto val="1"/>
        <c:lblAlgn val="ctr"/>
        <c:lblOffset val="100"/>
        <c:noMultiLvlLbl val="0"/>
      </c:catAx>
      <c:valAx>
        <c:axId val="467289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crossAx val="467288064"/>
        <c:crosses val="autoZero"/>
        <c:crossBetween val="between"/>
      </c:valAx>
      <c:spPr>
        <a:noFill/>
        <a:ln>
          <a:noFill/>
        </a:ln>
        <a:effectLst/>
      </c:spPr>
    </c:plotArea>
    <c:legend>
      <c:legendPos val="b"/>
      <c:layout>
        <c:manualLayout>
          <c:xMode val="edge"/>
          <c:yMode val="edge"/>
          <c:x val="0.020484908136483"/>
          <c:y val="0.833909303003791"/>
          <c:w val="0.959029965004374"/>
          <c:h val="0.13831291921843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800"/>
      </a:pP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US" sz="1050"/>
              <a:t>Chart 22: Debt as % of Revenue</a:t>
            </a:r>
            <a:endParaRPr lang="en-US" sz="1050"/>
          </a:p>
        </c:rich>
      </c:tx>
      <c:layout/>
      <c:overlay val="0"/>
      <c:spPr>
        <a:noFill/>
        <a:ln>
          <a:noFill/>
        </a:ln>
        <a:effectLst/>
      </c:spPr>
    </c:title>
    <c:autoTitleDeleted val="0"/>
    <c:plotArea>
      <c:layout/>
      <c:barChart>
        <c:barDir val="col"/>
        <c:grouping val="clustered"/>
        <c:varyColors val="0"/>
        <c:ser>
          <c:idx val="0"/>
          <c:order val="0"/>
          <c:tx>
            <c:strRef>
              <c:f>Charts!$Y$120</c:f>
              <c:strCache>
                <c:ptCount val="1"/>
                <c:pt idx="0">
                  <c:v>Debt as % of Revenue</c:v>
                </c:pt>
              </c:strCache>
            </c:strRef>
          </c:tx>
          <c:spPr>
            <a:solidFill>
              <a:schemeClr val="accent1"/>
            </a:solidFill>
            <a:ln>
              <a:noFill/>
            </a:ln>
            <a:effectLst/>
          </c:spPr>
          <c:invertIfNegative val="0"/>
          <c:dLbls>
            <c:delete val="1"/>
          </c:dLbls>
          <c:cat>
            <c:numRef>
              <c:f>Charts!$Z$119:$AN$119</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Charts!$Z$120:$AN$120</c:f>
              <c:numCache>
                <c:formatCode>#,##0</c:formatCode>
                <c:ptCount val="15"/>
                <c:pt idx="0">
                  <c:v>92.6625189224126</c:v>
                </c:pt>
                <c:pt idx="1">
                  <c:v>129.659050890621</c:v>
                </c:pt>
                <c:pt idx="2">
                  <c:v>160.622413716242</c:v>
                </c:pt>
                <c:pt idx="3">
                  <c:v>132.471737171547</c:v>
                </c:pt>
                <c:pt idx="4">
                  <c:v>100.735500727756</c:v>
                </c:pt>
                <c:pt idx="5">
                  <c:v>198.363454263185</c:v>
                </c:pt>
                <c:pt idx="6">
                  <c:v>292.312225361167</c:v>
                </c:pt>
                <c:pt idx="7">
                  <c:v>402.701501552877</c:v>
                </c:pt>
                <c:pt idx="8">
                  <c:v>572.576941249099</c:v>
                </c:pt>
                <c:pt idx="9">
                  <c:v>678.92504855745</c:v>
                </c:pt>
                <c:pt idx="10">
                  <c:v>833.613222201178</c:v>
                </c:pt>
                <c:pt idx="11">
                  <c:v>997.488669719542</c:v>
                </c:pt>
                <c:pt idx="12">
                  <c:v>1077.73417481302</c:v>
                </c:pt>
                <c:pt idx="13">
                  <c:v>1101.67839510606</c:v>
                </c:pt>
                <c:pt idx="14">
                  <c:v>1219.33335923173</c:v>
                </c:pt>
              </c:numCache>
            </c:numRef>
          </c:val>
        </c:ser>
        <c:dLbls>
          <c:showLegendKey val="0"/>
          <c:showVal val="0"/>
          <c:showCatName val="0"/>
          <c:showSerName val="0"/>
          <c:showPercent val="0"/>
          <c:showBubbleSize val="0"/>
        </c:dLbls>
        <c:gapWidth val="219"/>
        <c:overlap val="-27"/>
        <c:axId val="508714368"/>
        <c:axId val="508716160"/>
      </c:barChart>
      <c:lineChart>
        <c:grouping val="standard"/>
        <c:varyColors val="0"/>
        <c:ser>
          <c:idx val="1"/>
          <c:order val="1"/>
          <c:tx>
            <c:strRef>
              <c:f>Charts!$Y$121</c:f>
              <c:strCache>
                <c:ptCount val="1"/>
                <c:pt idx="0">
                  <c:v>Threshold</c:v>
                </c:pt>
              </c:strCache>
            </c:strRef>
          </c:tx>
          <c:spPr>
            <a:ln w="28575" cap="rnd">
              <a:solidFill>
                <a:schemeClr val="accent2"/>
              </a:solidFill>
              <a:prstDash val="sysDash"/>
              <a:round/>
            </a:ln>
            <a:effectLst/>
          </c:spPr>
          <c:marker>
            <c:symbol val="none"/>
          </c:marker>
          <c:dLbls>
            <c:delete val="1"/>
          </c:dLbls>
          <c:cat>
            <c:numRef>
              <c:f>Charts!$Z$119:$AN$119</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Charts!$Z$121:$AN$121</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ser>
        <c:dLbls>
          <c:showLegendKey val="0"/>
          <c:showVal val="0"/>
          <c:showCatName val="0"/>
          <c:showSerName val="0"/>
          <c:showPercent val="0"/>
          <c:showBubbleSize val="0"/>
        </c:dLbls>
        <c:marker val="0"/>
        <c:smooth val="0"/>
        <c:axId val="508714368"/>
        <c:axId val="508716160"/>
      </c:lineChart>
      <c:catAx>
        <c:axId val="5087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8716160"/>
        <c:crosses val="autoZero"/>
        <c:auto val="1"/>
        <c:lblAlgn val="ctr"/>
        <c:lblOffset val="100"/>
        <c:noMultiLvlLbl val="0"/>
      </c:catAx>
      <c:valAx>
        <c:axId val="50871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871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b="0" i="0" baseline="0">
                <a:effectLst/>
              </a:rPr>
              <a:t>Chart 24: Personnel Cost as % of Revenue</a:t>
            </a:r>
            <a:endParaRPr lang="en-GB" sz="1050">
              <a:effectLst/>
            </a:endParaRPr>
          </a:p>
        </c:rich>
      </c:tx>
      <c:layout/>
      <c:overlay val="0"/>
      <c:spPr>
        <a:noFill/>
        <a:ln>
          <a:noFill/>
        </a:ln>
        <a:effectLst/>
      </c:spPr>
    </c:title>
    <c:autoTitleDeleted val="0"/>
    <c:plotArea>
      <c:layout/>
      <c:barChart>
        <c:barDir val="col"/>
        <c:grouping val="clustered"/>
        <c:varyColors val="0"/>
        <c:ser>
          <c:idx val="0"/>
          <c:order val="0"/>
          <c:tx>
            <c:strRef>
              <c:f>Charts!$Y$157</c:f>
              <c:strCache>
                <c:ptCount val="1"/>
                <c:pt idx="0">
                  <c:v>Personnel Cost as % of Revenue</c:v>
                </c:pt>
              </c:strCache>
            </c:strRef>
          </c:tx>
          <c:spPr>
            <a:solidFill>
              <a:schemeClr val="accent1"/>
            </a:solidFill>
            <a:ln>
              <a:noFill/>
            </a:ln>
            <a:effectLst/>
          </c:spPr>
          <c:invertIfNegative val="0"/>
          <c:dLbls>
            <c:delete val="1"/>
          </c:dLbls>
          <c:cat>
            <c:numRef>
              <c:f>Charts!$Z$156:$AN$156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Charts!$Z$157:$AN$157</c:f>
              <c:numCache>
                <c:formatCode>#,##0</c:formatCode>
                <c:ptCount val="15"/>
                <c:pt idx="0">
                  <c:v>51.8595802060407</c:v>
                </c:pt>
                <c:pt idx="1">
                  <c:v>65.7054489890361</c:v>
                </c:pt>
                <c:pt idx="2">
                  <c:v>75.7206863209764</c:v>
                </c:pt>
                <c:pt idx="3">
                  <c:v>35.5247800858247</c:v>
                </c:pt>
                <c:pt idx="4">
                  <c:v>73.2646236400571</c:v>
                </c:pt>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er>
        <c:dLbls>
          <c:showLegendKey val="0"/>
          <c:showVal val="0"/>
          <c:showCatName val="0"/>
          <c:showSerName val="0"/>
          <c:showPercent val="0"/>
          <c:showBubbleSize val="0"/>
        </c:dLbls>
        <c:gapWidth val="219"/>
        <c:overlap val="-27"/>
        <c:axId val="508742656"/>
        <c:axId val="511116032"/>
      </c:barChart>
      <c:lineChart>
        <c:grouping val="standard"/>
        <c:varyColors val="0"/>
        <c:ser>
          <c:idx val="1"/>
          <c:order val="1"/>
          <c:tx>
            <c:strRef>
              <c:f>Charts!$Y$158</c:f>
              <c:strCache>
                <c:ptCount val="1"/>
                <c:pt idx="0">
                  <c:v>Threshold</c:v>
                </c:pt>
              </c:strCache>
            </c:strRef>
          </c:tx>
          <c:spPr>
            <a:ln w="28575" cap="rnd">
              <a:solidFill>
                <a:schemeClr val="accent2"/>
              </a:solidFill>
              <a:prstDash val="sysDash"/>
              <a:round/>
            </a:ln>
            <a:effectLst/>
          </c:spPr>
          <c:marker>
            <c:symbol val="none"/>
          </c:marker>
          <c:dLbls>
            <c:delete val="1"/>
          </c:dLbls>
          <c:cat>
            <c:numRef>
              <c:f>Charts!$Z$156:$AN$156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Charts!$Z$158:$AN$158</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ser>
        <c:dLbls>
          <c:showLegendKey val="0"/>
          <c:showVal val="0"/>
          <c:showCatName val="0"/>
          <c:showSerName val="0"/>
          <c:showPercent val="0"/>
          <c:showBubbleSize val="0"/>
        </c:dLbls>
        <c:marker val="0"/>
        <c:smooth val="0"/>
        <c:axId val="508742656"/>
        <c:axId val="511116032"/>
      </c:lineChart>
      <c:catAx>
        <c:axId val="50874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1116032"/>
        <c:crosses val="autoZero"/>
        <c:auto val="1"/>
        <c:lblAlgn val="ctr"/>
        <c:lblOffset val="100"/>
        <c:noMultiLvlLbl val="0"/>
      </c:catAx>
      <c:valAx>
        <c:axId val="51111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0874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b="0" i="0" baseline="0">
                <a:effectLst/>
              </a:rPr>
              <a:t>Chart 23: Debt Service as % of Revenue</a:t>
            </a:r>
            <a:endParaRPr lang="en-GB" sz="1050">
              <a:effectLst/>
            </a:endParaRPr>
          </a:p>
        </c:rich>
      </c:tx>
      <c:layout/>
      <c:overlay val="0"/>
      <c:spPr>
        <a:noFill/>
        <a:ln>
          <a:noFill/>
        </a:ln>
        <a:effectLst/>
      </c:spPr>
    </c:title>
    <c:autoTitleDeleted val="0"/>
    <c:plotArea>
      <c:layout/>
      <c:barChart>
        <c:barDir val="col"/>
        <c:grouping val="clustered"/>
        <c:varyColors val="0"/>
        <c:ser>
          <c:idx val="0"/>
          <c:order val="0"/>
          <c:tx>
            <c:strRef>
              <c:f>Charts!$Y$139</c:f>
              <c:strCache>
                <c:ptCount val="1"/>
                <c:pt idx="0">
                  <c:v>Debt Service as % of Revenue</c:v>
                </c:pt>
              </c:strCache>
            </c:strRef>
          </c:tx>
          <c:spPr>
            <a:solidFill>
              <a:schemeClr val="accent1"/>
            </a:solidFill>
            <a:ln>
              <a:noFill/>
            </a:ln>
            <a:effectLst/>
          </c:spPr>
          <c:invertIfNegative val="0"/>
          <c:dLbls>
            <c:delete val="1"/>
          </c:dLbls>
          <c:cat>
            <c:numRef>
              <c:f>Charts!$Z$138:$AN$138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Charts!$Z$139:$AN$139</c:f>
              <c:numCache>
                <c:formatCode>#,##0</c:formatCode>
                <c:ptCount val="15"/>
                <c:pt idx="0">
                  <c:v>21.8113859920551</c:v>
                </c:pt>
                <c:pt idx="1">
                  <c:v>35.0580172406519</c:v>
                </c:pt>
                <c:pt idx="2">
                  <c:v>77.7721926647335</c:v>
                </c:pt>
                <c:pt idx="3">
                  <c:v>72.7790053571128</c:v>
                </c:pt>
                <c:pt idx="4">
                  <c:v>102.661087736873</c:v>
                </c:pt>
                <c:pt idx="5">
                  <c:v>67.3279654094325</c:v>
                </c:pt>
                <c:pt idx="6">
                  <c:v>112.554399493434</c:v>
                </c:pt>
                <c:pt idx="7">
                  <c:v>139.076996852116</c:v>
                </c:pt>
                <c:pt idx="8">
                  <c:v>176.127533670497</c:v>
                </c:pt>
                <c:pt idx="9">
                  <c:v>190.945752047528</c:v>
                </c:pt>
                <c:pt idx="10">
                  <c:v>-700.163323459661</c:v>
                </c:pt>
                <c:pt idx="11">
                  <c:v>-1830.36952257145</c:v>
                </c:pt>
                <c:pt idx="12">
                  <c:v>-1101.62056252416</c:v>
                </c:pt>
                <c:pt idx="13">
                  <c:v>-469.27240586118</c:v>
                </c:pt>
                <c:pt idx="14">
                  <c:v>-112.041748697747</c:v>
                </c:pt>
              </c:numCache>
            </c:numRef>
          </c:val>
        </c:ser>
        <c:dLbls>
          <c:showLegendKey val="0"/>
          <c:showVal val="0"/>
          <c:showCatName val="0"/>
          <c:showSerName val="0"/>
          <c:showPercent val="0"/>
          <c:showBubbleSize val="0"/>
        </c:dLbls>
        <c:gapWidth val="219"/>
        <c:overlap val="-27"/>
        <c:axId val="511146624"/>
        <c:axId val="511152512"/>
      </c:barChart>
      <c:lineChart>
        <c:grouping val="standard"/>
        <c:varyColors val="0"/>
        <c:ser>
          <c:idx val="1"/>
          <c:order val="1"/>
          <c:tx>
            <c:strRef>
              <c:f>Charts!$Y$140</c:f>
              <c:strCache>
                <c:ptCount val="1"/>
                <c:pt idx="0">
                  <c:v>Threshold</c:v>
                </c:pt>
              </c:strCache>
            </c:strRef>
          </c:tx>
          <c:spPr>
            <a:ln w="28575" cap="rnd">
              <a:solidFill>
                <a:schemeClr val="accent2"/>
              </a:solidFill>
              <a:prstDash val="sysDash"/>
              <a:round/>
            </a:ln>
            <a:effectLst/>
          </c:spPr>
          <c:marker>
            <c:symbol val="none"/>
          </c:marker>
          <c:dLbls>
            <c:delete val="1"/>
          </c:dLbls>
          <c:cat>
            <c:numRef>
              <c:f>Charts!$Z$138:$AN$138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Charts!$Z$140:$AN$140</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ser>
        <c:dLbls>
          <c:showLegendKey val="0"/>
          <c:showVal val="0"/>
          <c:showCatName val="0"/>
          <c:showSerName val="0"/>
          <c:showPercent val="0"/>
          <c:showBubbleSize val="0"/>
        </c:dLbls>
        <c:marker val="0"/>
        <c:smooth val="0"/>
        <c:axId val="511146624"/>
        <c:axId val="511152512"/>
      </c:lineChart>
      <c:catAx>
        <c:axId val="51114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1152512"/>
        <c:crosses val="autoZero"/>
        <c:auto val="1"/>
        <c:lblAlgn val="ctr"/>
        <c:lblOffset val="100"/>
        <c:noMultiLvlLbl val="0"/>
      </c:catAx>
      <c:valAx>
        <c:axId val="51115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114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17: Expenditure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Charts!$Y$27</c:f>
              <c:strCache>
                <c:ptCount val="1"/>
                <c:pt idx="0">
                  <c:v>Personnel</c:v>
                </c:pt>
              </c:strCache>
            </c:strRef>
          </c:tx>
          <c:spPr>
            <a:solidFill>
              <a:schemeClr val="accent2"/>
            </a:solidFill>
            <a:ln>
              <a:noFill/>
            </a:ln>
            <a:effectLst/>
          </c:spPr>
          <c:invertIfNegative val="0"/>
          <c:dLbls>
            <c:delete val="1"/>
          </c:dLbls>
          <c:cat>
            <c:numRef>
              <c:f>#REF!</c:f>
              <c:numCache>
                <c:ptCount val="0"/>
              </c:numCache>
            </c:numRef>
          </c:cat>
          <c:val>
            <c:numRef>
              <c:f>Charts!$Z$27:$AN$27</c:f>
              <c:numCache>
                <c:formatCode>#,##0</c:formatCode>
                <c:ptCount val="15"/>
                <c:pt idx="0">
                  <c:v>27224.63740445</c:v>
                </c:pt>
                <c:pt idx="1">
                  <c:v>40271.87503</c:v>
                </c:pt>
                <c:pt idx="2">
                  <c:v>53015.62177984</c:v>
                </c:pt>
                <c:pt idx="3">
                  <c:v>30473.85485228</c:v>
                </c:pt>
                <c:pt idx="4">
                  <c:v>59347.638975</c:v>
                </c:pt>
                <c:pt idx="5">
                  <c:v>38198.3997545678</c:v>
                </c:pt>
                <c:pt idx="6">
                  <c:v>38580.3837521135</c:v>
                </c:pt>
                <c:pt idx="7">
                  <c:v>42438.1875896346</c:v>
                </c:pt>
                <c:pt idx="8">
                  <c:v>46482.849465531</c:v>
                </c:pt>
                <c:pt idx="9">
                  <c:v>51151.4079601863</c:v>
                </c:pt>
                <c:pt idx="10">
                  <c:v>53708.9020397882</c:v>
                </c:pt>
                <c:pt idx="11">
                  <c:v>56394.371060186</c:v>
                </c:pt>
                <c:pt idx="12">
                  <c:v>59214.8547707879</c:v>
                </c:pt>
                <c:pt idx="13">
                  <c:v>60991.3933184958</c:v>
                </c:pt>
                <c:pt idx="14">
                  <c:v>62821.0272516807</c:v>
                </c:pt>
              </c:numCache>
            </c:numRef>
          </c:val>
        </c:ser>
        <c:ser>
          <c:idx val="2"/>
          <c:order val="2"/>
          <c:tx>
            <c:strRef>
              <c:f>Charts!$Y$28</c:f>
              <c:strCache>
                <c:ptCount val="1"/>
                <c:pt idx="0">
                  <c:v>Overhead Costs</c:v>
                </c:pt>
              </c:strCache>
            </c:strRef>
          </c:tx>
          <c:spPr>
            <a:solidFill>
              <a:schemeClr val="accent3"/>
            </a:solidFill>
            <a:ln>
              <a:noFill/>
            </a:ln>
            <a:effectLst/>
          </c:spPr>
          <c:invertIfNegative val="0"/>
          <c:dLbls>
            <c:delete val="1"/>
          </c:dLbls>
          <c:cat>
            <c:numRef>
              <c:f>#REF!</c:f>
              <c:numCache>
                <c:ptCount val="0"/>
              </c:numCache>
            </c:numRef>
          </c:cat>
          <c:val>
            <c:numRef>
              <c:f>Charts!$Z$28:$AN$28</c:f>
              <c:numCache>
                <c:formatCode>#,##0</c:formatCode>
                <c:ptCount val="15"/>
                <c:pt idx="0">
                  <c:v>11017.94651266</c:v>
                </c:pt>
                <c:pt idx="1">
                  <c:v>19737.962449</c:v>
                </c:pt>
                <c:pt idx="2">
                  <c:v>27320.68478619</c:v>
                </c:pt>
                <c:pt idx="3">
                  <c:v>25045.0828298</c:v>
                </c:pt>
                <c:pt idx="4">
                  <c:v>29826.174501</c:v>
                </c:pt>
                <c:pt idx="5">
                  <c:v>27320.4543859247</c:v>
                </c:pt>
                <c:pt idx="6">
                  <c:v>27375.0952946965</c:v>
                </c:pt>
                <c:pt idx="7">
                  <c:v>30112.8462476435</c:v>
                </c:pt>
                <c:pt idx="8">
                  <c:v>33124.3347101199</c:v>
                </c:pt>
                <c:pt idx="9">
                  <c:v>36436.5880572211</c:v>
                </c:pt>
                <c:pt idx="10">
                  <c:v>40079.6339377933</c:v>
                </c:pt>
                <c:pt idx="11">
                  <c:v>42083.5002771713</c:v>
                </c:pt>
                <c:pt idx="12">
                  <c:v>44187.215279943</c:v>
                </c:pt>
                <c:pt idx="13">
                  <c:v>45512.8074327424</c:v>
                </c:pt>
                <c:pt idx="14">
                  <c:v>46878.3055070698</c:v>
                </c:pt>
              </c:numCache>
            </c:numRef>
          </c:val>
        </c:ser>
        <c:ser>
          <c:idx val="3"/>
          <c:order val="3"/>
          <c:tx>
            <c:strRef>
              <c:f>Charts!$Y$29</c:f>
              <c:strCache>
                <c:ptCount val="1"/>
                <c:pt idx="0">
                  <c:v>Debt Service (Interests+Amortizations)</c:v>
                </c:pt>
              </c:strCache>
            </c:strRef>
          </c:tx>
          <c:spPr>
            <a:solidFill>
              <a:schemeClr val="accent4"/>
            </a:solidFill>
            <a:ln>
              <a:noFill/>
            </a:ln>
            <a:effectLst/>
          </c:spPr>
          <c:invertIfNegative val="0"/>
          <c:dLbls>
            <c:delete val="1"/>
          </c:dLbls>
          <c:cat>
            <c:numRef>
              <c:f>#REF!</c:f>
              <c:numCache>
                <c:ptCount val="0"/>
              </c:numCache>
            </c:numRef>
          </c:cat>
          <c:val>
            <c:numRef>
              <c:f>Charts!$Z$29:$AN$29</c:f>
              <c:numCache>
                <c:formatCode>#,##0</c:formatCode>
                <c:ptCount val="15"/>
                <c:pt idx="0">
                  <c:v>1.58774000000267</c:v>
                </c:pt>
                <c:pt idx="1">
                  <c:v>2494.84897600001</c:v>
                </c:pt>
                <c:pt idx="2">
                  <c:v>3999.48077588</c:v>
                </c:pt>
                <c:pt idx="3">
                  <c:v>522.563906169991</c:v>
                </c:pt>
                <c:pt idx="4">
                  <c:v>7462.34439700002</c:v>
                </c:pt>
                <c:pt idx="5">
                  <c:v>42302.51557976</c:v>
                </c:pt>
                <c:pt idx="6">
                  <c:v>80881.9340342694</c:v>
                </c:pt>
                <c:pt idx="7">
                  <c:v>113855.287255461</c:v>
                </c:pt>
                <c:pt idx="8">
                  <c:v>153119.298414408</c:v>
                </c:pt>
                <c:pt idx="9">
                  <c:v>197333.646132582</c:v>
                </c:pt>
                <c:pt idx="10">
                  <c:v>-798261.167025185</c:v>
                </c:pt>
                <c:pt idx="11">
                  <c:v>-2295504.72564068</c:v>
                </c:pt>
                <c:pt idx="12">
                  <c:v>-1634884.36903136</c:v>
                </c:pt>
                <c:pt idx="13">
                  <c:v>-845853.847403677</c:v>
                </c:pt>
                <c:pt idx="14">
                  <c:v>-222146.780219496</c:v>
                </c:pt>
              </c:numCache>
            </c:numRef>
          </c:val>
        </c:ser>
        <c:ser>
          <c:idx val="4"/>
          <c:order val="4"/>
          <c:tx>
            <c:strRef>
              <c:f>Charts!$Y$30</c:f>
              <c:strCache>
                <c:ptCount val="1"/>
                <c:pt idx="0">
                  <c:v>Other Recurrent Expenditures</c:v>
                </c:pt>
              </c:strCache>
            </c:strRef>
          </c:tx>
          <c:spPr>
            <a:solidFill>
              <a:schemeClr val="accent5"/>
            </a:solidFill>
            <a:ln>
              <a:noFill/>
            </a:ln>
            <a:effectLst/>
          </c:spPr>
          <c:invertIfNegative val="0"/>
          <c:dLbls>
            <c:delete val="1"/>
          </c:dLbls>
          <c:val>
            <c:numRef>
              <c:f>Charts!$Z$30:$AN$30</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5"/>
          <c:order val="5"/>
          <c:tx>
            <c:strRef>
              <c:f>Charts!$Y$31</c:f>
              <c:strCache>
                <c:ptCount val="1"/>
                <c:pt idx="0">
                  <c:v>Capital Expenditure</c:v>
                </c:pt>
              </c:strCache>
            </c:strRef>
          </c:tx>
          <c:spPr>
            <a:solidFill>
              <a:schemeClr val="accent6"/>
            </a:solidFill>
            <a:ln>
              <a:noFill/>
            </a:ln>
            <a:effectLst/>
          </c:spPr>
          <c:invertIfNegative val="0"/>
          <c:dLbls>
            <c:delete val="1"/>
          </c:dLbls>
          <c:val>
            <c:numRef>
              <c:f>Charts!$Z$31:$AN$31</c:f>
              <c:numCache>
                <c:formatCode>#,##0</c:formatCode>
                <c:ptCount val="15"/>
                <c:pt idx="0">
                  <c:v>0</c:v>
                </c:pt>
                <c:pt idx="1">
                  <c:v>15828.823277</c:v>
                </c:pt>
                <c:pt idx="2">
                  <c:v>19888.11981084</c:v>
                </c:pt>
                <c:pt idx="3">
                  <c:v>16169.14040033</c:v>
                </c:pt>
                <c:pt idx="4">
                  <c:v>28589.764955</c:v>
                </c:pt>
                <c:pt idx="5">
                  <c:v>32206.5721910489</c:v>
                </c:pt>
                <c:pt idx="6">
                  <c:v>35273.5584186517</c:v>
                </c:pt>
                <c:pt idx="7">
                  <c:v>38931.2774523031</c:v>
                </c:pt>
                <c:pt idx="8">
                  <c:v>42824.4051975334</c:v>
                </c:pt>
                <c:pt idx="9">
                  <c:v>47106.8457172868</c:v>
                </c:pt>
                <c:pt idx="10">
                  <c:v>51817.5302890154</c:v>
                </c:pt>
                <c:pt idx="11">
                  <c:v>56999.283317917</c:v>
                </c:pt>
                <c:pt idx="12">
                  <c:v>62699.2116497087</c:v>
                </c:pt>
                <c:pt idx="13">
                  <c:v>68969.1328146795</c:v>
                </c:pt>
                <c:pt idx="14">
                  <c:v>75866.0460961475</c:v>
                </c:pt>
              </c:numCache>
            </c:numRef>
          </c:val>
        </c:ser>
        <c:dLbls>
          <c:showLegendKey val="0"/>
          <c:showVal val="0"/>
          <c:showCatName val="0"/>
          <c:showSerName val="0"/>
          <c:showPercent val="0"/>
          <c:showBubbleSize val="0"/>
        </c:dLbls>
        <c:gapWidth val="150"/>
        <c:overlap val="100"/>
        <c:axId val="513698816"/>
        <c:axId val="513704704"/>
      </c:barChart>
      <c:lineChart>
        <c:grouping val="standard"/>
        <c:varyColors val="0"/>
        <c:ser>
          <c:idx val="0"/>
          <c:order val="0"/>
          <c:tx>
            <c:strRef>
              <c:f>Charts!$Y$26</c:f>
              <c:strCache>
                <c:ptCount val="1"/>
                <c:pt idx="0">
                  <c:v>Total Expenditure</c:v>
                </c:pt>
              </c:strCache>
            </c:strRef>
          </c:tx>
          <c:spPr>
            <a:ln w="38100" cap="rnd">
              <a:solidFill>
                <a:schemeClr val="tx1"/>
              </a:solidFill>
              <a:round/>
            </a:ln>
            <a:effectLst/>
          </c:spPr>
          <c:marker>
            <c:symbol val="none"/>
          </c:marker>
          <c:dLbls>
            <c:delete val="1"/>
          </c:dLbls>
          <c:cat>
            <c:numRef>
              <c:f>Charts!$Z$25:$AN$25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Charts!$Z$26:$AN$26</c:f>
              <c:numCache>
                <c:formatCode>#,##0</c:formatCode>
                <c:ptCount val="15"/>
                <c:pt idx="0">
                  <c:v>38244.17165711</c:v>
                </c:pt>
                <c:pt idx="1">
                  <c:v>78333.509732</c:v>
                </c:pt>
                <c:pt idx="2">
                  <c:v>104223.90715275</c:v>
                </c:pt>
                <c:pt idx="3">
                  <c:v>72210.64198858</c:v>
                </c:pt>
                <c:pt idx="4">
                  <c:v>125225.922828</c:v>
                </c:pt>
                <c:pt idx="5">
                  <c:v>140027.941911301</c:v>
                </c:pt>
                <c:pt idx="6">
                  <c:v>182110.971499731</c:v>
                </c:pt>
                <c:pt idx="7">
                  <c:v>225337.598545042</c:v>
                </c:pt>
                <c:pt idx="8">
                  <c:v>275550.887787592</c:v>
                </c:pt>
                <c:pt idx="9">
                  <c:v>332028.487867277</c:v>
                </c:pt>
                <c:pt idx="10">
                  <c:v>-652655.100758588</c:v>
                </c:pt>
                <c:pt idx="11">
                  <c:v>-2140027.5709854</c:v>
                </c:pt>
                <c:pt idx="12">
                  <c:v>-1468783.08733092</c:v>
                </c:pt>
                <c:pt idx="13">
                  <c:v>-670380.51383776</c:v>
                </c:pt>
                <c:pt idx="14">
                  <c:v>-36581.4013645982</c:v>
                </c:pt>
              </c:numCache>
            </c:numRef>
          </c:val>
          <c:smooth val="0"/>
        </c:ser>
        <c:dLbls>
          <c:showLegendKey val="0"/>
          <c:showVal val="0"/>
          <c:showCatName val="0"/>
          <c:showSerName val="0"/>
          <c:showPercent val="0"/>
          <c:showBubbleSize val="0"/>
        </c:dLbls>
        <c:marker val="0"/>
        <c:smooth val="0"/>
        <c:axId val="513698816"/>
        <c:axId val="513704704"/>
      </c:lineChart>
      <c:catAx>
        <c:axId val="5136988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3704704"/>
        <c:crosses val="autoZero"/>
        <c:auto val="1"/>
        <c:lblAlgn val="ctr"/>
        <c:lblOffset val="100"/>
        <c:noMultiLvlLbl val="0"/>
      </c:catAx>
      <c:valAx>
        <c:axId val="513704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36988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18: Debt Stock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Charts!$Y$45</c:f>
              <c:strCache>
                <c:ptCount val="1"/>
                <c:pt idx="0">
                  <c:v>External</c:v>
                </c:pt>
              </c:strCache>
            </c:strRef>
          </c:tx>
          <c:spPr>
            <a:solidFill>
              <a:schemeClr val="accent2"/>
            </a:solidFill>
            <a:ln>
              <a:noFill/>
            </a:ln>
            <a:effectLst/>
          </c:spPr>
          <c:invertIfNegative val="0"/>
          <c:dLbls>
            <c:delete val="1"/>
          </c:dLbls>
          <c:cat>
            <c:numRef>
              <c:f>#REF!</c:f>
              <c:numCache>
                <c:ptCount val="0"/>
              </c:numCache>
            </c:numRef>
          </c:cat>
          <c:val>
            <c:numRef>
              <c:f>Charts!$Z$45:$AN$45</c:f>
              <c:numCache>
                <c:formatCode>#,##0</c:formatCode>
                <c:ptCount val="15"/>
                <c:pt idx="0">
                  <c:v>6608.25492328522</c:v>
                </c:pt>
                <c:pt idx="1">
                  <c:v>8088.75772608435</c:v>
                </c:pt>
                <c:pt idx="2">
                  <c:v>10100.1301177775</c:v>
                </c:pt>
                <c:pt idx="3">
                  <c:v>9680.54453734</c:v>
                </c:pt>
                <c:pt idx="4">
                  <c:v>186.14593154</c:v>
                </c:pt>
                <c:pt idx="5">
                  <c:v>1091632.99812232</c:v>
                </c:pt>
                <c:pt idx="6">
                  <c:v>3988607.75649662</c:v>
                </c:pt>
                <c:pt idx="7">
                  <c:v>6904532.51487092</c:v>
                </c:pt>
                <c:pt idx="8">
                  <c:v>9725707.27324522</c:v>
                </c:pt>
                <c:pt idx="9">
                  <c:v>12584782.0316195</c:v>
                </c:pt>
                <c:pt idx="10">
                  <c:v>15936556.7899938</c:v>
                </c:pt>
                <c:pt idx="11">
                  <c:v>19276203.5483681</c:v>
                </c:pt>
                <c:pt idx="12">
                  <c:v>22240640.3067424</c:v>
                </c:pt>
                <c:pt idx="13">
                  <c:v>24723747.0651167</c:v>
                </c:pt>
                <c:pt idx="14">
                  <c:v>27081783.823491</c:v>
                </c:pt>
              </c:numCache>
            </c:numRef>
          </c:val>
        </c:ser>
        <c:ser>
          <c:idx val="2"/>
          <c:order val="2"/>
          <c:tx>
            <c:strRef>
              <c:f>Charts!$Y$46</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Charts!$Z$46:$AN$46</c:f>
              <c:numCache>
                <c:formatCode>#,##0</c:formatCode>
                <c:ptCount val="15"/>
                <c:pt idx="0">
                  <c:v>42036.63322704</c:v>
                </c:pt>
                <c:pt idx="1">
                  <c:v>71381.25844939</c:v>
                </c:pt>
                <c:pt idx="2">
                  <c:v>102359.19306966</c:v>
                </c:pt>
                <c:pt idx="3">
                  <c:v>103956.3162917</c:v>
                </c:pt>
                <c:pt idx="4">
                  <c:v>81414.13851854</c:v>
                </c:pt>
                <c:pt idx="5">
                  <c:v>-967000.194154538</c:v>
                </c:pt>
                <c:pt idx="6">
                  <c:v>-3778551.30170249</c:v>
                </c:pt>
                <c:pt idx="7">
                  <c:v>-6574861.20922531</c:v>
                </c:pt>
                <c:pt idx="8">
                  <c:v>-9227928.31895435</c:v>
                </c:pt>
                <c:pt idx="9">
                  <c:v>-11883144.2426352</c:v>
                </c:pt>
                <c:pt idx="10">
                  <c:v>-14986148.4476747</c:v>
                </c:pt>
                <c:pt idx="11">
                  <c:v>-18025232.1314613</c:v>
                </c:pt>
                <c:pt idx="12">
                  <c:v>-20641205.0598771</c:v>
                </c:pt>
                <c:pt idx="13">
                  <c:v>-22737994.4458211</c:v>
                </c:pt>
                <c:pt idx="14">
                  <c:v>-24664194.1043384</c:v>
                </c:pt>
              </c:numCache>
            </c:numRef>
          </c:val>
        </c:ser>
        <c:dLbls>
          <c:showLegendKey val="0"/>
          <c:showVal val="0"/>
          <c:showCatName val="0"/>
          <c:showSerName val="0"/>
          <c:showPercent val="0"/>
          <c:showBubbleSize val="0"/>
        </c:dLbls>
        <c:gapWidth val="219"/>
        <c:overlap val="100"/>
        <c:axId val="513614208"/>
        <c:axId val="513615744"/>
      </c:barChart>
      <c:lineChart>
        <c:grouping val="standard"/>
        <c:varyColors val="0"/>
        <c:ser>
          <c:idx val="0"/>
          <c:order val="0"/>
          <c:tx>
            <c:strRef>
              <c:f>Charts!$Y$44</c:f>
              <c:strCache>
                <c:ptCount val="1"/>
                <c:pt idx="0">
                  <c:v>Outstanding Debt (Old + New)</c:v>
                </c:pt>
              </c:strCache>
            </c:strRef>
          </c:tx>
          <c:spPr>
            <a:ln w="38100" cap="rnd">
              <a:solidFill>
                <a:schemeClr val="tx1"/>
              </a:solidFill>
              <a:round/>
            </a:ln>
            <a:effectLst/>
          </c:spPr>
          <c:marker>
            <c:symbol val="none"/>
          </c:marker>
          <c:dLbls>
            <c:delete val="1"/>
          </c:dLbls>
          <c:cat>
            <c:numRef>
              <c:f>Charts!$Z$43:$AN$43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Charts!$Z$44:$AN$44</c:f>
              <c:numCache>
                <c:formatCode>#,##0</c:formatCode>
                <c:ptCount val="15"/>
                <c:pt idx="0">
                  <c:v>48644.8881503252</c:v>
                </c:pt>
                <c:pt idx="1">
                  <c:v>79470.0161754744</c:v>
                </c:pt>
                <c:pt idx="2">
                  <c:v>112459.323187438</c:v>
                </c:pt>
                <c:pt idx="3">
                  <c:v>113636.86082904</c:v>
                </c:pt>
                <c:pt idx="4">
                  <c:v>81600.28445008</c:v>
                </c:pt>
                <c:pt idx="5">
                  <c:v>124632.803967782</c:v>
                </c:pt>
                <c:pt idx="6">
                  <c:v>210056.454794125</c:v>
                </c:pt>
                <c:pt idx="7">
                  <c:v>329671.305645615</c:v>
                </c:pt>
                <c:pt idx="8">
                  <c:v>497778.954290872</c:v>
                </c:pt>
                <c:pt idx="9">
                  <c:v>701637.788984351</c:v>
                </c:pt>
                <c:pt idx="10">
                  <c:v>950408.342319113</c:v>
                </c:pt>
                <c:pt idx="11">
                  <c:v>1250971.4169068</c:v>
                </c:pt>
                <c:pt idx="12">
                  <c:v>1599435.2468653</c:v>
                </c:pt>
                <c:pt idx="13">
                  <c:v>1985752.61929558</c:v>
                </c:pt>
                <c:pt idx="14">
                  <c:v>2417589.7191526</c:v>
                </c:pt>
              </c:numCache>
            </c:numRef>
          </c:val>
          <c:smooth val="0"/>
        </c:ser>
        <c:dLbls>
          <c:showLegendKey val="0"/>
          <c:showVal val="0"/>
          <c:showCatName val="0"/>
          <c:showSerName val="0"/>
          <c:showPercent val="0"/>
          <c:showBubbleSize val="0"/>
        </c:dLbls>
        <c:marker val="0"/>
        <c:smooth val="0"/>
        <c:axId val="513614208"/>
        <c:axId val="513615744"/>
      </c:lineChart>
      <c:catAx>
        <c:axId val="5136142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3615744"/>
        <c:crosses val="autoZero"/>
        <c:auto val="1"/>
        <c:lblAlgn val="ctr"/>
        <c:lblOffset val="100"/>
        <c:noMultiLvlLbl val="0"/>
      </c:catAx>
      <c:valAx>
        <c:axId val="51361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36142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16: Revenue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Charts!$Y$7</c:f>
              <c:strCache>
                <c:ptCount val="1"/>
                <c:pt idx="0">
                  <c:v>Gross FAAC Allocation</c:v>
                </c:pt>
              </c:strCache>
            </c:strRef>
          </c:tx>
          <c:spPr>
            <a:solidFill>
              <a:schemeClr val="accent2"/>
            </a:solidFill>
            <a:ln>
              <a:noFill/>
            </a:ln>
            <a:effectLst/>
          </c:spPr>
          <c:invertIfNegative val="0"/>
          <c:dLbls>
            <c:delete val="1"/>
          </c:dLbls>
          <c:cat>
            <c:numRef>
              <c:f>#REF!</c:f>
              <c:numCache>
                <c:ptCount val="0"/>
              </c:numCache>
            </c:numRef>
          </c:cat>
          <c:val>
            <c:numRef>
              <c:f>Charts!$Z$7:$AN$7</c:f>
              <c:numCache>
                <c:formatCode>#,##0</c:formatCode>
                <c:ptCount val="15"/>
                <c:pt idx="0">
                  <c:v>45295.07195188</c:v>
                </c:pt>
                <c:pt idx="1">
                  <c:v>51078.410588</c:v>
                </c:pt>
                <c:pt idx="2">
                  <c:v>59421.53201668</c:v>
                </c:pt>
                <c:pt idx="3">
                  <c:v>74282.08616643</c:v>
                </c:pt>
                <c:pt idx="4">
                  <c:v>60827.899777</c:v>
                </c:pt>
                <c:pt idx="5">
                  <c:v>42761.4764562528</c:v>
                </c:pt>
                <c:pt idx="6">
                  <c:v>49175.6979246907</c:v>
                </c:pt>
                <c:pt idx="7">
                  <c:v>56552.0526133943</c:v>
                </c:pt>
                <c:pt idx="8">
                  <c:v>58531.8605054034</c:v>
                </c:pt>
                <c:pt idx="9">
                  <c:v>71539.089581214</c:v>
                </c:pt>
                <c:pt idx="10">
                  <c:v>78692.603018396</c:v>
                </c:pt>
                <c:pt idx="11">
                  <c:v>86562.8934711555</c:v>
                </c:pt>
                <c:pt idx="12">
                  <c:v>102822.377491829</c:v>
                </c:pt>
                <c:pt idx="13">
                  <c:v>125121.334115602</c:v>
                </c:pt>
                <c:pt idx="14">
                  <c:v>137631.584232944</c:v>
                </c:pt>
              </c:numCache>
            </c:numRef>
          </c:val>
        </c:ser>
        <c:ser>
          <c:idx val="2"/>
          <c:order val="2"/>
          <c:tx>
            <c:strRef>
              <c:f>Charts!$Y$8</c:f>
              <c:strCache>
                <c:ptCount val="1"/>
                <c:pt idx="0">
                  <c:v>IGR </c:v>
                </c:pt>
              </c:strCache>
            </c:strRef>
          </c:tx>
          <c:spPr>
            <a:solidFill>
              <a:schemeClr val="accent3"/>
            </a:solidFill>
            <a:ln>
              <a:noFill/>
            </a:ln>
            <a:effectLst/>
          </c:spPr>
          <c:invertIfNegative val="0"/>
          <c:dLbls>
            <c:delete val="1"/>
          </c:dLbls>
          <c:cat>
            <c:numRef>
              <c:f>#REF!</c:f>
              <c:numCache>
                <c:ptCount val="0"/>
              </c:numCache>
            </c:numRef>
          </c:cat>
          <c:val>
            <c:numRef>
              <c:f>Charts!$Z$8:$AN$8</c:f>
              <c:numCache>
                <c:formatCode>#,##0</c:formatCode>
                <c:ptCount val="15"/>
                <c:pt idx="0">
                  <c:v>7201.76141292</c:v>
                </c:pt>
                <c:pt idx="1">
                  <c:v>10213.11949</c:v>
                </c:pt>
                <c:pt idx="2">
                  <c:v>10493.18173685</c:v>
                </c:pt>
                <c:pt idx="3">
                  <c:v>11463.18880975</c:v>
                </c:pt>
                <c:pt idx="4">
                  <c:v>17199.206405</c:v>
                </c:pt>
                <c:pt idx="5">
                  <c:v>17032.1132800668</c:v>
                </c:pt>
                <c:pt idx="6">
                  <c:v>19586.9302720768</c:v>
                </c:pt>
                <c:pt idx="7">
                  <c:v>22524.9698128883</c:v>
                </c:pt>
                <c:pt idx="8">
                  <c:v>25644.7152848215</c:v>
                </c:pt>
                <c:pt idx="9">
                  <c:v>28494.2725775448</c:v>
                </c:pt>
                <c:pt idx="10">
                  <c:v>31343.6634641765</c:v>
                </c:pt>
                <c:pt idx="11">
                  <c:v>34477.3129838029</c:v>
                </c:pt>
                <c:pt idx="12">
                  <c:v>40775.7599313734</c:v>
                </c:pt>
                <c:pt idx="13">
                  <c:v>49836.6239210794</c:v>
                </c:pt>
                <c:pt idx="14">
                  <c:v>54820.8675092413</c:v>
                </c:pt>
              </c:numCache>
            </c:numRef>
          </c:val>
        </c:ser>
        <c:ser>
          <c:idx val="3"/>
          <c:order val="3"/>
          <c:tx>
            <c:strRef>
              <c:f>Charts!$Y$9</c:f>
              <c:strCache>
                <c:ptCount val="1"/>
                <c:pt idx="0">
                  <c:v>Grants</c:v>
                </c:pt>
              </c:strCache>
            </c:strRef>
          </c:tx>
          <c:spPr>
            <a:solidFill>
              <a:schemeClr val="accent4"/>
            </a:solidFill>
            <a:ln>
              <a:noFill/>
            </a:ln>
            <a:effectLst/>
          </c:spPr>
          <c:invertIfNegative val="0"/>
          <c:dLbls>
            <c:delete val="1"/>
          </c:dLbls>
          <c:val>
            <c:numRef>
              <c:f>Charts!$Z$9:$AN$9</c:f>
              <c:numCache>
                <c:formatCode>#,##0</c:formatCode>
                <c:ptCount val="15"/>
                <c:pt idx="0">
                  <c:v>0</c:v>
                </c:pt>
                <c:pt idx="1">
                  <c:v>0</c:v>
                </c:pt>
                <c:pt idx="2">
                  <c:v>100</c:v>
                </c:pt>
                <c:pt idx="3">
                  <c:v>36.69124193</c:v>
                </c:pt>
                <c:pt idx="4">
                  <c:v>2977.389612</c:v>
                </c:pt>
                <c:pt idx="5">
                  <c:v>3036.93740424</c:v>
                </c:pt>
                <c:pt idx="6">
                  <c:v>3097.67615232</c:v>
                </c:pt>
                <c:pt idx="7">
                  <c:v>2787.9083908</c:v>
                </c:pt>
                <c:pt idx="8">
                  <c:v>2760.02930689</c:v>
                </c:pt>
                <c:pt idx="9">
                  <c:v>3312.03516826</c:v>
                </c:pt>
                <c:pt idx="10">
                  <c:v>3974.44220191</c:v>
                </c:pt>
                <c:pt idx="11">
                  <c:v>4371.8864221</c:v>
                </c:pt>
                <c:pt idx="12">
                  <c:v>4809.07506431</c:v>
                </c:pt>
                <c:pt idx="13">
                  <c:v>5289.98257074</c:v>
                </c:pt>
                <c:pt idx="14">
                  <c:v>5818.98082781</c:v>
                </c:pt>
              </c:numCache>
            </c:numRef>
          </c:val>
        </c:ser>
        <c:dLbls>
          <c:showLegendKey val="0"/>
          <c:showVal val="0"/>
          <c:showCatName val="0"/>
          <c:showSerName val="0"/>
          <c:showPercent val="0"/>
          <c:showBubbleSize val="0"/>
        </c:dLbls>
        <c:gapWidth val="150"/>
        <c:overlap val="100"/>
        <c:axId val="513669760"/>
        <c:axId val="516424064"/>
      </c:barChart>
      <c:lineChart>
        <c:grouping val="standard"/>
        <c:varyColors val="0"/>
        <c:ser>
          <c:idx val="0"/>
          <c:order val="0"/>
          <c:tx>
            <c:strRef>
              <c:f>Charts!$Y$6</c:f>
              <c:strCache>
                <c:ptCount val="1"/>
                <c:pt idx="0">
                  <c:v>Total Revenue</c:v>
                </c:pt>
              </c:strCache>
            </c:strRef>
          </c:tx>
          <c:spPr>
            <a:ln w="38100" cap="rnd">
              <a:solidFill>
                <a:schemeClr val="tx1"/>
              </a:solidFill>
              <a:round/>
            </a:ln>
            <a:effectLst/>
          </c:spPr>
          <c:marker>
            <c:symbol val="none"/>
          </c:marker>
          <c:dLbls>
            <c:delete val="1"/>
          </c:dLbls>
          <c:cat>
            <c:numRef>
              <c:f>Charts!$Z$5:$AN$5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Charts!$Z$6:$AN$6</c:f>
              <c:numCache>
                <c:formatCode>#,##0</c:formatCode>
                <c:ptCount val="15"/>
                <c:pt idx="0">
                  <c:v>52496.8333648</c:v>
                </c:pt>
                <c:pt idx="1">
                  <c:v>61291.530078</c:v>
                </c:pt>
                <c:pt idx="2">
                  <c:v>70014.71375353</c:v>
                </c:pt>
                <c:pt idx="3">
                  <c:v>85781.96621811</c:v>
                </c:pt>
                <c:pt idx="4">
                  <c:v>81004.495794</c:v>
                </c:pt>
                <c:pt idx="5">
                  <c:v>62830.5271405595</c:v>
                </c:pt>
                <c:pt idx="6">
                  <c:v>71860.3043490874</c:v>
                </c:pt>
                <c:pt idx="7">
                  <c:v>81864.9308170826</c:v>
                </c:pt>
                <c:pt idx="8">
                  <c:v>86936.6050971149</c:v>
                </c:pt>
                <c:pt idx="9">
                  <c:v>103345.397327019</c:v>
                </c:pt>
                <c:pt idx="10">
                  <c:v>114010.708684482</c:v>
                </c:pt>
                <c:pt idx="11">
                  <c:v>125412.092877058</c:v>
                </c:pt>
                <c:pt idx="12">
                  <c:v>148407.212487512</c:v>
                </c:pt>
                <c:pt idx="13">
                  <c:v>180247.940607422</c:v>
                </c:pt>
                <c:pt idx="14">
                  <c:v>198271.432569995</c:v>
                </c:pt>
              </c:numCache>
            </c:numRef>
          </c:val>
          <c:smooth val="0"/>
        </c:ser>
        <c:dLbls>
          <c:showLegendKey val="0"/>
          <c:showVal val="0"/>
          <c:showCatName val="0"/>
          <c:showSerName val="0"/>
          <c:showPercent val="0"/>
          <c:showBubbleSize val="0"/>
        </c:dLbls>
        <c:marker val="0"/>
        <c:smooth val="0"/>
        <c:axId val="513669760"/>
        <c:axId val="516424064"/>
      </c:lineChart>
      <c:catAx>
        <c:axId val="5136697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6424064"/>
        <c:crosses val="autoZero"/>
        <c:auto val="1"/>
        <c:lblAlgn val="ctr"/>
        <c:lblOffset val="100"/>
        <c:noMultiLvlLbl val="0"/>
      </c:catAx>
      <c:valAx>
        <c:axId val="5164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36697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27: Debt as % of State GDP</a:t>
            </a:r>
            <a:endParaRPr lang="en-GB" b="1"/>
          </a:p>
        </c:rich>
      </c:tx>
      <c:layout/>
      <c:overlay val="0"/>
      <c:spPr>
        <a:noFill/>
        <a:ln>
          <a:noFill/>
        </a:ln>
        <a:effectLst/>
      </c:spPr>
    </c:title>
    <c:autoTitleDeleted val="0"/>
    <c:plotArea>
      <c:layout/>
      <c:lineChart>
        <c:grouping val="standard"/>
        <c:varyColors val="0"/>
        <c:ser>
          <c:idx val="0"/>
          <c:order val="0"/>
          <c:tx>
            <c:strRef>
              <c:f>Charts!$Y$214</c:f>
              <c:strCache>
                <c:ptCount val="1"/>
                <c:pt idx="0">
                  <c:v>Baseline</c:v>
                </c:pt>
              </c:strCache>
            </c:strRef>
          </c:tx>
          <c:spPr>
            <a:ln w="28575" cap="rnd">
              <a:solidFill>
                <a:schemeClr val="accent1"/>
              </a:solidFill>
              <a:round/>
            </a:ln>
            <a:effectLst/>
          </c:spPr>
          <c:marker>
            <c:symbol val="none"/>
          </c:marker>
          <c:dLbls>
            <c:delete val="1"/>
          </c:dLbls>
          <c:cat>
            <c:numRef>
              <c:f>Charts!$Z$213:$AN$213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Charts!$Z$214:$AN$214</c:f>
              <c:numCache>
                <c:formatCode>#,##0</c:formatCode>
                <c:ptCount val="15"/>
                <c:pt idx="0">
                  <c:v>3063781.73695474</c:v>
                </c:pt>
                <c:pt idx="1">
                  <c:v>4858236.7285235</c:v>
                </c:pt>
                <c:pt idx="2">
                  <c:v>6186640.23075644</c:v>
                </c:pt>
                <c:pt idx="3">
                  <c:v>5579372.28997433</c:v>
                </c:pt>
                <c:pt idx="4">
                  <c:v>3548764.21893016</c:v>
                </c:pt>
                <c:pt idx="5">
                  <c:v>5171054.36300881</c:v>
                </c:pt>
                <c:pt idx="6">
                  <c:v>7930528.17069331</c:v>
                </c:pt>
                <c:pt idx="7">
                  <c:v>11258216.2129561</c:v>
                </c:pt>
                <c:pt idx="8">
                  <c:v>15355221.0819895</c:v>
                </c:pt>
                <c:pt idx="9">
                  <c:v>20205144.5754687</c:v>
                </c:pt>
                <c:pt idx="10">
                  <c:v>25549868.2413439</c:v>
                </c:pt>
                <c:pt idx="11">
                  <c:v>31394628.8838391</c:v>
                </c:pt>
                <c:pt idx="12">
                  <c:v>37471751.4779695</c:v>
                </c:pt>
                <c:pt idx="13">
                  <c:v>43430211.6687322</c:v>
                </c:pt>
                <c:pt idx="14">
                  <c:v>49360415.2358993</c:v>
                </c:pt>
              </c:numCache>
            </c:numRef>
          </c:val>
          <c:smooth val="0"/>
        </c:ser>
        <c:ser>
          <c:idx val="1"/>
          <c:order val="1"/>
          <c:tx>
            <c:strRef>
              <c:f>Charts!$Y$215</c:f>
              <c:strCache>
                <c:ptCount val="1"/>
                <c:pt idx="0">
                  <c:v>ShockRevenue</c:v>
                </c:pt>
              </c:strCache>
            </c:strRef>
          </c:tx>
          <c:spPr>
            <a:ln w="28575" cap="rnd">
              <a:solidFill>
                <a:schemeClr val="accent2"/>
              </a:solidFill>
              <a:round/>
            </a:ln>
            <a:effectLst/>
          </c:spPr>
          <c:marker>
            <c:symbol val="none"/>
          </c:marker>
          <c:dLbls>
            <c:delete val="1"/>
          </c:dLbls>
          <c:cat>
            <c:numRef>
              <c:f>Charts!$Z$213:$AN$213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Charts!$Z$215:$AN$215</c:f>
              <c:numCache>
                <c:formatCode>#,##0</c:formatCode>
                <c:ptCount val="15"/>
                <c:pt idx="5">
                  <c:v>5171054.36300881</c:v>
                </c:pt>
                <c:pt idx="6">
                  <c:v>8201831.50605312</c:v>
                </c:pt>
                <c:pt idx="7">
                  <c:v>11802817.2782055</c:v>
                </c:pt>
                <c:pt idx="8">
                  <c:v>16154690.5961213</c:v>
                </c:pt>
                <c:pt idx="9">
                  <c:v>21308786.7593531</c:v>
                </c:pt>
                <c:pt idx="10">
                  <c:v>26969072.4130588</c:v>
                </c:pt>
                <c:pt idx="11">
                  <c:v>33140228.9848109</c:v>
                </c:pt>
                <c:pt idx="12">
                  <c:v>39579381.6520256</c:v>
                </c:pt>
                <c:pt idx="13">
                  <c:v>45949374.9801181</c:v>
                </c:pt>
                <c:pt idx="14">
                  <c:v>52305088.2627758</c:v>
                </c:pt>
              </c:numCache>
            </c:numRef>
          </c:val>
          <c:smooth val="0"/>
        </c:ser>
        <c:ser>
          <c:idx val="2"/>
          <c:order val="2"/>
          <c:tx>
            <c:strRef>
              <c:f>Charts!$Y$216</c:f>
              <c:strCache>
                <c:ptCount val="1"/>
                <c:pt idx="0">
                  <c:v>ShockExpenditure</c:v>
                </c:pt>
              </c:strCache>
            </c:strRef>
          </c:tx>
          <c:spPr>
            <a:ln w="28575" cap="rnd">
              <a:solidFill>
                <a:schemeClr val="accent3"/>
              </a:solidFill>
              <a:round/>
            </a:ln>
            <a:effectLst/>
          </c:spPr>
          <c:marker>
            <c:symbol val="none"/>
          </c:marker>
          <c:dLbls>
            <c:delete val="1"/>
          </c:dLbls>
          <c:val>
            <c:numRef>
              <c:f>Charts!$Z$216:$AN$216</c:f>
              <c:numCache>
                <c:formatCode>#,##0</c:formatCode>
                <c:ptCount val="15"/>
                <c:pt idx="5">
                  <c:v>5171054.36300881</c:v>
                </c:pt>
                <c:pt idx="6">
                  <c:v>8312711.01487148</c:v>
                </c:pt>
                <c:pt idx="7">
                  <c:v>12012277.2986277</c:v>
                </c:pt>
                <c:pt idx="8">
                  <c:v>16468524.8702304</c:v>
                </c:pt>
                <c:pt idx="9">
                  <c:v>21715476.5756576</c:v>
                </c:pt>
                <c:pt idx="10">
                  <c:v>27464041.1547087</c:v>
                </c:pt>
                <c:pt idx="11">
                  <c:v>33714715.9390815</c:v>
                </c:pt>
                <c:pt idx="12">
                  <c:v>40200041.8369371</c:v>
                </c:pt>
                <c:pt idx="13">
                  <c:v>46564691.4937053</c:v>
                </c:pt>
                <c:pt idx="14">
                  <c:v>52899517.4010741</c:v>
                </c:pt>
              </c:numCache>
            </c:numRef>
          </c:val>
          <c:smooth val="0"/>
        </c:ser>
        <c:ser>
          <c:idx val="4"/>
          <c:order val="3"/>
          <c:tx>
            <c:strRef>
              <c:f>Charts!$Y$217</c:f>
              <c:strCache>
                <c:ptCount val="1"/>
                <c:pt idx="0">
                  <c:v>ShockExchangeRate</c:v>
                </c:pt>
              </c:strCache>
            </c:strRef>
          </c:tx>
          <c:spPr>
            <a:ln w="28575" cap="rnd">
              <a:solidFill>
                <a:schemeClr val="accent5"/>
              </a:solidFill>
              <a:round/>
            </a:ln>
            <a:effectLst/>
          </c:spPr>
          <c:marker>
            <c:symbol val="none"/>
          </c:marker>
          <c:dLbls>
            <c:delete val="1"/>
          </c:dLbls>
          <c:val>
            <c:numRef>
              <c:f>Charts!$Z$217:$AN$217</c:f>
              <c:numCache>
                <c:formatCode>#,##0</c:formatCode>
                <c:ptCount val="15"/>
                <c:pt idx="5">
                  <c:v>5171054.36300881</c:v>
                </c:pt>
                <c:pt idx="6">
                  <c:v>17151941.545417</c:v>
                </c:pt>
                <c:pt idx="7">
                  <c:v>20762432.0817264</c:v>
                </c:pt>
                <c:pt idx="8">
                  <c:v>25261353.3466033</c:v>
                </c:pt>
                <c:pt idx="9">
                  <c:v>30952658.7384938</c:v>
                </c:pt>
                <c:pt idx="10">
                  <c:v>37253442.2544125</c:v>
                </c:pt>
                <c:pt idx="11">
                  <c:v>44177136.6699231</c:v>
                </c:pt>
                <c:pt idx="12">
                  <c:v>51437376.2950094</c:v>
                </c:pt>
                <c:pt idx="13">
                  <c:v>58650755.0860977</c:v>
                </c:pt>
                <c:pt idx="14">
                  <c:v>65874384.6457399</c:v>
                </c:pt>
              </c:numCache>
            </c:numRef>
          </c:val>
          <c:smooth val="0"/>
        </c:ser>
        <c:ser>
          <c:idx val="5"/>
          <c:order val="4"/>
          <c:tx>
            <c:strRef>
              <c:f>Charts!$Y$218</c:f>
              <c:strCache>
                <c:ptCount val="1"/>
                <c:pt idx="0">
                  <c:v>ShockInterestRate</c:v>
                </c:pt>
              </c:strCache>
            </c:strRef>
          </c:tx>
          <c:spPr>
            <a:ln w="28575" cap="rnd">
              <a:solidFill>
                <a:schemeClr val="accent6"/>
              </a:solidFill>
              <a:round/>
            </a:ln>
            <a:effectLst/>
          </c:spPr>
          <c:marker>
            <c:symbol val="none"/>
          </c:marker>
          <c:dLbls>
            <c:delete val="1"/>
          </c:dLbls>
          <c:val>
            <c:numRef>
              <c:f>Charts!$Z$218:$AN$218</c:f>
              <c:numCache>
                <c:formatCode>#,##0</c:formatCode>
                <c:ptCount val="15"/>
                <c:pt idx="5">
                  <c:v>5171054.36300881</c:v>
                </c:pt>
                <c:pt idx="6">
                  <c:v>7934160.98323166</c:v>
                </c:pt>
                <c:pt idx="7">
                  <c:v>11277898.9913309</c:v>
                </c:pt>
                <c:pt idx="8">
                  <c:v>15398228.6190622</c:v>
                </c:pt>
                <c:pt idx="9">
                  <c:v>20278859.8189648</c:v>
                </c:pt>
                <c:pt idx="10">
                  <c:v>25660001.8240504</c:v>
                </c:pt>
                <c:pt idx="11">
                  <c:v>31542966.7500681</c:v>
                </c:pt>
                <c:pt idx="12">
                  <c:v>37657668.3607478</c:v>
                </c:pt>
                <c:pt idx="13">
                  <c:v>43652080.6981453</c:v>
                </c:pt>
                <c:pt idx="14">
                  <c:v>49617169.1752812</c:v>
                </c:pt>
              </c:numCache>
            </c:numRef>
          </c:val>
          <c:smooth val="0"/>
        </c:ser>
        <c:ser>
          <c:idx val="6"/>
          <c:order val="5"/>
          <c:tx>
            <c:strRef>
              <c:f>Charts!$Y$219</c:f>
              <c:strCache>
                <c:ptCount val="1"/>
                <c:pt idx="0">
                  <c:v>Historical</c:v>
                </c:pt>
              </c:strCache>
            </c:strRef>
          </c:tx>
          <c:spPr>
            <a:ln w="28575" cap="rnd">
              <a:solidFill>
                <a:schemeClr val="accent1">
                  <a:lumMod val="60000"/>
                </a:schemeClr>
              </a:solidFill>
              <a:round/>
            </a:ln>
            <a:effectLst/>
          </c:spPr>
          <c:marker>
            <c:symbol val="none"/>
          </c:marker>
          <c:dLbls>
            <c:delete val="1"/>
          </c:dLbls>
          <c:val>
            <c:numRef>
              <c:f>Charts!$Z$219:$AN$219</c:f>
              <c:numCache>
                <c:formatCode>#,##0</c:formatCode>
                <c:ptCount val="15"/>
                <c:pt idx="5">
                  <c:v>5171054.36300881</c:v>
                </c:pt>
                <c:pt idx="6">
                  <c:v>8170461.67719281</c:v>
                </c:pt>
                <c:pt idx="7">
                  <c:v>11779579.3454638</c:v>
                </c:pt>
                <c:pt idx="8">
                  <c:v>15962093.1289667</c:v>
                </c:pt>
                <c:pt idx="9">
                  <c:v>20329253.1957867</c:v>
                </c:pt>
                <c:pt idx="10">
                  <c:v>24794603.6074576</c:v>
                </c:pt>
                <c:pt idx="11">
                  <c:v>29347060.0774173</c:v>
                </c:pt>
                <c:pt idx="12">
                  <c:v>33917657.4330161</c:v>
                </c:pt>
                <c:pt idx="13">
                  <c:v>38331454.9670183</c:v>
                </c:pt>
                <c:pt idx="14">
                  <c:v>42366033.7191009</c:v>
                </c:pt>
              </c:numCache>
            </c:numRef>
          </c:val>
          <c:smooth val="0"/>
        </c:ser>
        <c:ser>
          <c:idx val="3"/>
          <c:order val="6"/>
          <c:tx>
            <c:strRef>
              <c:f>Charts!$Y$220</c:f>
              <c:strCache>
                <c:ptCount val="1"/>
                <c:pt idx="0">
                  <c:v>Threshold</c:v>
                </c:pt>
              </c:strCache>
            </c:strRef>
          </c:tx>
          <c:spPr>
            <a:ln w="28575" cap="rnd">
              <a:solidFill>
                <a:srgbClr val="FF0000"/>
              </a:solidFill>
              <a:prstDash val="sysDash"/>
              <a:round/>
            </a:ln>
            <a:effectLst/>
          </c:spPr>
          <c:marker>
            <c:symbol val="none"/>
          </c:marker>
          <c:dLbls>
            <c:delete val="1"/>
          </c:dLbls>
          <c:cat>
            <c:numRef>
              <c:f>Charts!$Z$213:$AN$213</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Charts!$Z$220:$AN$220</c:f>
              <c:numCache>
                <c:formatCode>#,##0</c:formatCode>
                <c:ptCount val="15"/>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numCache>
            </c:numRef>
          </c:val>
          <c:smooth val="0"/>
        </c:ser>
        <c:dLbls>
          <c:showLegendKey val="0"/>
          <c:showVal val="0"/>
          <c:showCatName val="0"/>
          <c:showSerName val="0"/>
          <c:showPercent val="0"/>
          <c:showBubbleSize val="0"/>
        </c:dLbls>
        <c:marker val="0"/>
        <c:smooth val="0"/>
        <c:axId val="518717824"/>
        <c:axId val="518719360"/>
      </c:lineChart>
      <c:catAx>
        <c:axId val="518717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8719360"/>
        <c:crosses val="autoZero"/>
        <c:auto val="1"/>
        <c:lblAlgn val="ctr"/>
        <c:lblOffset val="100"/>
        <c:noMultiLvlLbl val="0"/>
      </c:catAx>
      <c:valAx>
        <c:axId val="518719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87178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19: Pricipal Repayments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Charts!$Y$64</c:f>
              <c:strCache>
                <c:ptCount val="1"/>
                <c:pt idx="0">
                  <c:v>External</c:v>
                </c:pt>
              </c:strCache>
            </c:strRef>
          </c:tx>
          <c:spPr>
            <a:solidFill>
              <a:schemeClr val="accent2"/>
            </a:solidFill>
            <a:ln>
              <a:noFill/>
            </a:ln>
            <a:effectLst/>
          </c:spPr>
          <c:invertIfNegative val="0"/>
          <c:dLbls>
            <c:delete val="1"/>
          </c:dLbls>
          <c:cat>
            <c:numRef>
              <c:f>#REF!</c:f>
              <c:numCache>
                <c:ptCount val="0"/>
              </c:numCache>
            </c:numRef>
          </c:cat>
          <c:val>
            <c:numRef>
              <c:f>Charts!$Z$64:$AN$64</c:f>
              <c:numCache>
                <c:formatCode>#,##0</c:formatCode>
                <c:ptCount val="15"/>
                <c:pt idx="0">
                  <c:v>37.36373529945</c:v>
                </c:pt>
                <c:pt idx="1">
                  <c:v>96.292739578935</c:v>
                </c:pt>
                <c:pt idx="2">
                  <c:v>116.29616419401</c:v>
                </c:pt>
                <c:pt idx="3">
                  <c:v>141.36879722</c:v>
                </c:pt>
                <c:pt idx="4">
                  <c:v>88.3709716</c:v>
                </c:pt>
                <c:pt idx="5">
                  <c:v>11473.41079809</c:v>
                </c:pt>
                <c:pt idx="6">
                  <c:v>21325.2416257</c:v>
                </c:pt>
                <c:pt idx="7">
                  <c:v>21325.2416257</c:v>
                </c:pt>
                <c:pt idx="8">
                  <c:v>21325.2416257</c:v>
                </c:pt>
                <c:pt idx="9">
                  <c:v>21325.2416257</c:v>
                </c:pt>
                <c:pt idx="10">
                  <c:v>21325.2416257</c:v>
                </c:pt>
                <c:pt idx="11">
                  <c:v>241903.2416257</c:v>
                </c:pt>
                <c:pt idx="12">
                  <c:v>825563.2416257</c:v>
                </c:pt>
                <c:pt idx="13">
                  <c:v>1413013.2416257</c:v>
                </c:pt>
                <c:pt idx="14">
                  <c:v>1981513.2416257</c:v>
                </c:pt>
              </c:numCache>
            </c:numRef>
          </c:val>
        </c:ser>
        <c:ser>
          <c:idx val="2"/>
          <c:order val="2"/>
          <c:tx>
            <c:strRef>
              <c:f>Charts!$Y$65</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Charts!$Z$65:$AN$65</c:f>
              <c:numCache>
                <c:formatCode>#,##0</c:formatCode>
                <c:ptCount val="15"/>
                <c:pt idx="0">
                  <c:v>10582.39431922</c:v>
                </c:pt>
                <c:pt idx="1">
                  <c:v>18059.0913813</c:v>
                </c:pt>
                <c:pt idx="2">
                  <c:v>49925.68679335</c:v>
                </c:pt>
                <c:pt idx="3">
                  <c:v>57154.99575475</c:v>
                </c:pt>
                <c:pt idx="4">
                  <c:v>75592.88760184</c:v>
                </c:pt>
                <c:pt idx="5">
                  <c:v>5351.06467282</c:v>
                </c:pt>
                <c:pt idx="6">
                  <c:v>5452.0546986</c:v>
                </c:pt>
                <c:pt idx="7">
                  <c:v>2353.25525077</c:v>
                </c:pt>
                <c:pt idx="8">
                  <c:v>2200.66241952</c:v>
                </c:pt>
                <c:pt idx="9">
                  <c:v>3687.96422107667</c:v>
                </c:pt>
                <c:pt idx="10">
                  <c:v>-1037751.22440353</c:v>
                </c:pt>
                <c:pt idx="11">
                  <c:v>-2809900.76007585</c:v>
                </c:pt>
                <c:pt idx="12">
                  <c:v>-2791239.62140262</c:v>
                </c:pt>
                <c:pt idx="13">
                  <c:v>-2648050.21850116</c:v>
                </c:pt>
                <c:pt idx="14">
                  <c:v>-2649157.59541732</c:v>
                </c:pt>
              </c:numCache>
            </c:numRef>
          </c:val>
        </c:ser>
        <c:dLbls>
          <c:showLegendKey val="0"/>
          <c:showVal val="0"/>
          <c:showCatName val="0"/>
          <c:showSerName val="0"/>
          <c:showPercent val="0"/>
          <c:showBubbleSize val="0"/>
        </c:dLbls>
        <c:gapWidth val="219"/>
        <c:overlap val="100"/>
        <c:axId val="518772224"/>
        <c:axId val="518773760"/>
      </c:barChart>
      <c:lineChart>
        <c:grouping val="standard"/>
        <c:varyColors val="0"/>
        <c:ser>
          <c:idx val="0"/>
          <c:order val="0"/>
          <c:tx>
            <c:strRef>
              <c:f>Charts!$Y$63</c:f>
              <c:strCache>
                <c:ptCount val="1"/>
                <c:pt idx="0">
                  <c:v>Principal Repayment (Old + New)</c:v>
                </c:pt>
              </c:strCache>
            </c:strRef>
          </c:tx>
          <c:spPr>
            <a:ln w="38100" cap="rnd">
              <a:solidFill>
                <a:schemeClr val="tx1"/>
              </a:solidFill>
              <a:round/>
            </a:ln>
            <a:effectLst/>
          </c:spPr>
          <c:marker>
            <c:symbol val="none"/>
          </c:marker>
          <c:dLbls>
            <c:delete val="1"/>
          </c:dLbls>
          <c:cat>
            <c:numRef>
              <c:f>Charts!$Z$62:$AN$62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Charts!$Z$63:$AN$63</c:f>
              <c:numCache>
                <c:formatCode>#,##0</c:formatCode>
                <c:ptCount val="15"/>
                <c:pt idx="0">
                  <c:v>10619.7580545195</c:v>
                </c:pt>
                <c:pt idx="1">
                  <c:v>18155.3841208789</c:v>
                </c:pt>
                <c:pt idx="2">
                  <c:v>50041.982957544</c:v>
                </c:pt>
                <c:pt idx="3">
                  <c:v>57296.36455197</c:v>
                </c:pt>
                <c:pt idx="4">
                  <c:v>75681.25857344</c:v>
                </c:pt>
                <c:pt idx="5">
                  <c:v>16824.47547091</c:v>
                </c:pt>
                <c:pt idx="6">
                  <c:v>26777.2963243</c:v>
                </c:pt>
                <c:pt idx="7">
                  <c:v>23678.49687647</c:v>
                </c:pt>
                <c:pt idx="8">
                  <c:v>23525.90404522</c:v>
                </c:pt>
                <c:pt idx="9">
                  <c:v>25013.2058467767</c:v>
                </c:pt>
                <c:pt idx="10">
                  <c:v>-1016425.98277783</c:v>
                </c:pt>
                <c:pt idx="11">
                  <c:v>-2567997.51845015</c:v>
                </c:pt>
                <c:pt idx="12">
                  <c:v>-1965676.37977692</c:v>
                </c:pt>
                <c:pt idx="13">
                  <c:v>-1235036.97687546</c:v>
                </c:pt>
                <c:pt idx="14">
                  <c:v>-667644.353791616</c:v>
                </c:pt>
              </c:numCache>
            </c:numRef>
          </c:val>
          <c:smooth val="0"/>
        </c:ser>
        <c:dLbls>
          <c:showLegendKey val="0"/>
          <c:showVal val="0"/>
          <c:showCatName val="0"/>
          <c:showSerName val="0"/>
          <c:showPercent val="0"/>
          <c:showBubbleSize val="0"/>
        </c:dLbls>
        <c:marker val="0"/>
        <c:smooth val="0"/>
        <c:axId val="518772224"/>
        <c:axId val="518773760"/>
      </c:lineChart>
      <c:catAx>
        <c:axId val="5187722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8773760"/>
        <c:crosses val="autoZero"/>
        <c:auto val="1"/>
        <c:lblAlgn val="ctr"/>
        <c:lblOffset val="100"/>
        <c:noMultiLvlLbl val="0"/>
      </c:catAx>
      <c:valAx>
        <c:axId val="518773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187722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20: Interest Payments (million NGN)</a:t>
            </a:r>
            <a:endParaRPr lang="en-US"/>
          </a:p>
        </c:rich>
      </c:tx>
      <c:layout>
        <c:manualLayout>
          <c:xMode val="edge"/>
          <c:yMode val="edge"/>
          <c:x val="0.338320405630668"/>
          <c:y val="0.0324072925583594"/>
        </c:manualLayout>
      </c:layout>
      <c:overlay val="0"/>
      <c:spPr>
        <a:noFill/>
        <a:ln>
          <a:noFill/>
        </a:ln>
        <a:effectLst/>
      </c:spPr>
    </c:title>
    <c:autoTitleDeleted val="0"/>
    <c:plotArea>
      <c:layout/>
      <c:barChart>
        <c:barDir val="col"/>
        <c:grouping val="stacked"/>
        <c:varyColors val="0"/>
        <c:ser>
          <c:idx val="1"/>
          <c:order val="1"/>
          <c:tx>
            <c:strRef>
              <c:f>Charts!$Y$81</c:f>
              <c:strCache>
                <c:ptCount val="1"/>
                <c:pt idx="0">
                  <c:v>External </c:v>
                </c:pt>
              </c:strCache>
            </c:strRef>
          </c:tx>
          <c:spPr>
            <a:solidFill>
              <a:schemeClr val="accent2"/>
            </a:solidFill>
            <a:ln>
              <a:noFill/>
            </a:ln>
            <a:effectLst/>
          </c:spPr>
          <c:invertIfNegative val="0"/>
          <c:dLbls>
            <c:delete val="1"/>
          </c:dLbls>
          <c:cat>
            <c:numRef>
              <c:f>#REF!</c:f>
              <c:numCache>
                <c:ptCount val="0"/>
              </c:numCache>
            </c:numRef>
          </c:cat>
          <c:val>
            <c:numRef>
              <c:f>Charts!$Z$81:$AN$81</c:f>
              <c:numCache>
                <c:formatCode>#,##0</c:formatCode>
                <c:ptCount val="15"/>
                <c:pt idx="0">
                  <c:v>18.85203478305</c:v>
                </c:pt>
                <c:pt idx="1">
                  <c:v>51.793477535624</c:v>
                </c:pt>
                <c:pt idx="2">
                  <c:v>56.807963372988</c:v>
                </c:pt>
                <c:pt idx="3">
                  <c:v>55.478158165</c:v>
                </c:pt>
                <c:pt idx="4">
                  <c:v>28.4789036</c:v>
                </c:pt>
                <c:pt idx="5">
                  <c:v>16916.77591435</c:v>
                </c:pt>
                <c:pt idx="6">
                  <c:v>129608.1096539</c:v>
                </c:pt>
                <c:pt idx="7">
                  <c:v>391695.159856</c:v>
                </c:pt>
                <c:pt idx="8">
                  <c:v>655155.5911832</c:v>
                </c:pt>
                <c:pt idx="9">
                  <c:v>910014.5696806</c:v>
                </c:pt>
                <c:pt idx="10">
                  <c:v>1168179.4973749</c:v>
                </c:pt>
                <c:pt idx="11">
                  <c:v>1470728.0977953</c:v>
                </c:pt>
                <c:pt idx="12">
                  <c:v>1772185.1781399</c:v>
                </c:pt>
                <c:pt idx="13">
                  <c:v>2039914.5405866</c:v>
                </c:pt>
                <c:pt idx="14">
                  <c:v>2264028.3851574</c:v>
                </c:pt>
              </c:numCache>
            </c:numRef>
          </c:val>
        </c:ser>
        <c:ser>
          <c:idx val="2"/>
          <c:order val="2"/>
          <c:tx>
            <c:strRef>
              <c:f>Charts!$Y$82</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Charts!$Z$82:$AN$82</c:f>
              <c:numCache>
                <c:formatCode>#,##0</c:formatCode>
                <c:ptCount val="15"/>
                <c:pt idx="0">
                  <c:v>811.6768695</c:v>
                </c:pt>
                <c:pt idx="1">
                  <c:v>3280.41758339</c:v>
                </c:pt>
                <c:pt idx="2">
                  <c:v>4353.18715314</c:v>
                </c:pt>
                <c:pt idx="3">
                  <c:v>5079.41907918</c:v>
                </c:pt>
                <c:pt idx="4">
                  <c:v>7450.35902085</c:v>
                </c:pt>
                <c:pt idx="5">
                  <c:v>8561.2641945</c:v>
                </c:pt>
                <c:pt idx="6">
                  <c:v>-75503.4719439306</c:v>
                </c:pt>
                <c:pt idx="7">
                  <c:v>-301518.369477009</c:v>
                </c:pt>
                <c:pt idx="8">
                  <c:v>-525562.196814012</c:v>
                </c:pt>
                <c:pt idx="9">
                  <c:v>-737694.129394794</c:v>
                </c:pt>
                <c:pt idx="10">
                  <c:v>-950014.681622254</c:v>
                </c:pt>
                <c:pt idx="11">
                  <c:v>-1198235.30498583</c:v>
                </c:pt>
                <c:pt idx="12">
                  <c:v>-1441393.16739434</c:v>
                </c:pt>
                <c:pt idx="13">
                  <c:v>-1650731.41111482</c:v>
                </c:pt>
                <c:pt idx="14">
                  <c:v>-1818530.81158528</c:v>
                </c:pt>
              </c:numCache>
            </c:numRef>
          </c:val>
        </c:ser>
        <c:dLbls>
          <c:showLegendKey val="0"/>
          <c:showVal val="0"/>
          <c:showCatName val="0"/>
          <c:showSerName val="0"/>
          <c:showPercent val="0"/>
          <c:showBubbleSize val="0"/>
        </c:dLbls>
        <c:gapWidth val="219"/>
        <c:overlap val="100"/>
        <c:axId val="520133248"/>
        <c:axId val="520143232"/>
      </c:barChart>
      <c:lineChart>
        <c:grouping val="standard"/>
        <c:varyColors val="0"/>
        <c:ser>
          <c:idx val="0"/>
          <c:order val="0"/>
          <c:tx>
            <c:strRef>
              <c:f>Charts!$Y$80</c:f>
              <c:strCache>
                <c:ptCount val="1"/>
                <c:pt idx="0">
                  <c:v>Interest Payment (Old + New)</c:v>
                </c:pt>
              </c:strCache>
            </c:strRef>
          </c:tx>
          <c:spPr>
            <a:ln w="38100" cap="rnd">
              <a:solidFill>
                <a:schemeClr val="tx1"/>
              </a:solidFill>
              <a:round/>
            </a:ln>
            <a:effectLst/>
          </c:spPr>
          <c:marker>
            <c:symbol val="none"/>
          </c:marker>
          <c:dLbls>
            <c:delete val="1"/>
          </c:dLbls>
          <c:cat>
            <c:numRef>
              <c:f>Charts!$Z$79:$AN$79</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Charts!$Z$80:$AN$80</c:f>
              <c:numCache>
                <c:formatCode>#,##0</c:formatCode>
                <c:ptCount val="15"/>
                <c:pt idx="0">
                  <c:v>830.52890428305</c:v>
                </c:pt>
                <c:pt idx="1">
                  <c:v>3332.21106092562</c:v>
                </c:pt>
                <c:pt idx="2">
                  <c:v>4409.99511651299</c:v>
                </c:pt>
                <c:pt idx="3">
                  <c:v>5134.897237345</c:v>
                </c:pt>
                <c:pt idx="4">
                  <c:v>7478.83792445</c:v>
                </c:pt>
                <c:pt idx="5">
                  <c:v>25478.04010885</c:v>
                </c:pt>
                <c:pt idx="6">
                  <c:v>54104.6377099693</c:v>
                </c:pt>
                <c:pt idx="7">
                  <c:v>90176.7903789908</c:v>
                </c:pt>
                <c:pt idx="8">
                  <c:v>129593.394369188</c:v>
                </c:pt>
                <c:pt idx="9">
                  <c:v>172320.440285806</c:v>
                </c:pt>
                <c:pt idx="10">
                  <c:v>218164.815752646</c:v>
                </c:pt>
                <c:pt idx="11">
                  <c:v>272492.792809471</c:v>
                </c:pt>
                <c:pt idx="12">
                  <c:v>330792.010745563</c:v>
                </c:pt>
                <c:pt idx="13">
                  <c:v>389183.129471782</c:v>
                </c:pt>
                <c:pt idx="14">
                  <c:v>445497.573572119</c:v>
                </c:pt>
              </c:numCache>
            </c:numRef>
          </c:val>
          <c:smooth val="0"/>
        </c:ser>
        <c:dLbls>
          <c:showLegendKey val="0"/>
          <c:showVal val="0"/>
          <c:showCatName val="0"/>
          <c:showSerName val="0"/>
          <c:showPercent val="0"/>
          <c:showBubbleSize val="0"/>
        </c:dLbls>
        <c:marker val="0"/>
        <c:smooth val="0"/>
        <c:axId val="520133248"/>
        <c:axId val="520143232"/>
      </c:lineChart>
      <c:catAx>
        <c:axId val="52013324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20143232"/>
        <c:crosses val="autoZero"/>
        <c:auto val="1"/>
        <c:lblAlgn val="ctr"/>
        <c:lblOffset val="100"/>
        <c:noMultiLvlLbl val="0"/>
      </c:catAx>
      <c:valAx>
        <c:axId val="52014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20133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28: Debt as % of Revenue</a:t>
            </a:r>
            <a:endParaRPr lang="en-GB" b="1"/>
          </a:p>
        </c:rich>
      </c:tx>
      <c:layout/>
      <c:overlay val="0"/>
      <c:spPr>
        <a:noFill/>
        <a:ln>
          <a:noFill/>
        </a:ln>
        <a:effectLst/>
      </c:spPr>
    </c:title>
    <c:autoTitleDeleted val="0"/>
    <c:plotArea>
      <c:layout/>
      <c:lineChart>
        <c:grouping val="standard"/>
        <c:varyColors val="0"/>
        <c:ser>
          <c:idx val="0"/>
          <c:order val="0"/>
          <c:tx>
            <c:strRef>
              <c:f>Charts!$Y$233</c:f>
              <c:strCache>
                <c:ptCount val="1"/>
                <c:pt idx="0">
                  <c:v>Baseline</c:v>
                </c:pt>
              </c:strCache>
            </c:strRef>
          </c:tx>
          <c:spPr>
            <a:ln w="28575" cap="rnd">
              <a:solidFill>
                <a:schemeClr val="accent1"/>
              </a:solidFill>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Charts!$Z$233:$AN$233</c:f>
              <c:numCache>
                <c:formatCode>#,##0</c:formatCode>
                <c:ptCount val="15"/>
                <c:pt idx="0">
                  <c:v>92.6625189224126</c:v>
                </c:pt>
                <c:pt idx="1">
                  <c:v>129.659050890621</c:v>
                </c:pt>
                <c:pt idx="2">
                  <c:v>160.622413716242</c:v>
                </c:pt>
                <c:pt idx="3">
                  <c:v>132.471737171547</c:v>
                </c:pt>
                <c:pt idx="4">
                  <c:v>100.735500727756</c:v>
                </c:pt>
                <c:pt idx="5">
                  <c:v>198.363454263185</c:v>
                </c:pt>
                <c:pt idx="6">
                  <c:v>292.312225361167</c:v>
                </c:pt>
                <c:pt idx="7">
                  <c:v>402.701501552877</c:v>
                </c:pt>
                <c:pt idx="8">
                  <c:v>572.576941249099</c:v>
                </c:pt>
                <c:pt idx="9">
                  <c:v>678.92504855745</c:v>
                </c:pt>
                <c:pt idx="10">
                  <c:v>833.613222201178</c:v>
                </c:pt>
                <c:pt idx="11">
                  <c:v>997.488669719542</c:v>
                </c:pt>
                <c:pt idx="12">
                  <c:v>1077.73417481302</c:v>
                </c:pt>
                <c:pt idx="13">
                  <c:v>1101.67839510606</c:v>
                </c:pt>
                <c:pt idx="14">
                  <c:v>1219.33335923173</c:v>
                </c:pt>
              </c:numCache>
            </c:numRef>
          </c:val>
          <c:smooth val="0"/>
        </c:ser>
        <c:ser>
          <c:idx val="1"/>
          <c:order val="1"/>
          <c:tx>
            <c:strRef>
              <c:f>Charts!$Y$234</c:f>
              <c:strCache>
                <c:ptCount val="1"/>
                <c:pt idx="0">
                  <c:v>ShockRevenue</c:v>
                </c:pt>
              </c:strCache>
            </c:strRef>
          </c:tx>
          <c:spPr>
            <a:ln w="28575" cap="rnd">
              <a:solidFill>
                <a:schemeClr val="accent2"/>
              </a:solidFill>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Charts!$Z$234:$AN$234</c:f>
              <c:numCache>
                <c:formatCode>#,##0</c:formatCode>
                <c:ptCount val="15"/>
                <c:pt idx="5">
                  <c:v>198.363454263185</c:v>
                </c:pt>
                <c:pt idx="6">
                  <c:v>335.902472623518</c:v>
                </c:pt>
                <c:pt idx="7">
                  <c:v>469.090716660359</c:v>
                </c:pt>
                <c:pt idx="8">
                  <c:v>669.320174476685</c:v>
                </c:pt>
                <c:pt idx="9">
                  <c:v>795.56576028655</c:v>
                </c:pt>
                <c:pt idx="10">
                  <c:v>977.686074832345</c:v>
                </c:pt>
                <c:pt idx="11">
                  <c:v>1169.9454510222</c:v>
                </c:pt>
                <c:pt idx="12">
                  <c:v>1264.83582200534</c:v>
                </c:pt>
                <c:pt idx="13">
                  <c:v>1295.09010584467</c:v>
                </c:pt>
                <c:pt idx="14">
                  <c:v>1435.63844905012</c:v>
                </c:pt>
              </c:numCache>
            </c:numRef>
          </c:val>
          <c:smooth val="0"/>
        </c:ser>
        <c:ser>
          <c:idx val="2"/>
          <c:order val="2"/>
          <c:tx>
            <c:strRef>
              <c:f>Charts!$Y$235</c:f>
              <c:strCache>
                <c:ptCount val="1"/>
                <c:pt idx="0">
                  <c:v>ShockExpenditure</c:v>
                </c:pt>
              </c:strCache>
            </c:strRef>
          </c:tx>
          <c:spPr>
            <a:ln w="28575" cap="rnd">
              <a:solidFill>
                <a:schemeClr val="accent3"/>
              </a:solidFill>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Charts!$Z$235:$AN$235</c:f>
              <c:numCache>
                <c:formatCode>#,##0</c:formatCode>
                <c:ptCount val="15"/>
                <c:pt idx="5">
                  <c:v>198.363454263185</c:v>
                </c:pt>
                <c:pt idx="6">
                  <c:v>306.399145585399</c:v>
                </c:pt>
                <c:pt idx="7">
                  <c:v>429.673938901618</c:v>
                </c:pt>
                <c:pt idx="8">
                  <c:v>614.090643614461</c:v>
                </c:pt>
                <c:pt idx="9">
                  <c:v>729.674610023645</c:v>
                </c:pt>
                <c:pt idx="10">
                  <c:v>896.066767365774</c:v>
                </c:pt>
                <c:pt idx="11">
                  <c:v>1071.20384434161</c:v>
                </c:pt>
                <c:pt idx="12">
                  <c:v>1156.20319861622</c:v>
                </c:pt>
                <c:pt idx="13">
                  <c:v>1181.18960562947</c:v>
                </c:pt>
                <c:pt idx="14">
                  <c:v>1306.75858268464</c:v>
                </c:pt>
              </c:numCache>
            </c:numRef>
          </c:val>
          <c:smooth val="0"/>
        </c:ser>
        <c:ser>
          <c:idx val="4"/>
          <c:order val="3"/>
          <c:tx>
            <c:strRef>
              <c:f>Charts!$Y$236</c:f>
              <c:strCache>
                <c:ptCount val="1"/>
                <c:pt idx="0">
                  <c:v>ShockExchangeRate</c:v>
                </c:pt>
              </c:strCache>
            </c:strRef>
          </c:tx>
          <c:spPr>
            <a:ln w="28575" cap="rnd">
              <a:solidFill>
                <a:schemeClr val="accent5"/>
              </a:solidFill>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Charts!$Z$236:$AN$236</c:f>
              <c:numCache>
                <c:formatCode>#,##0</c:formatCode>
                <c:ptCount val="15"/>
                <c:pt idx="5">
                  <c:v>198.363454263185</c:v>
                </c:pt>
                <c:pt idx="6">
                  <c:v>632.205332922639</c:v>
                </c:pt>
                <c:pt idx="7">
                  <c:v>742.66317301482</c:v>
                </c:pt>
                <c:pt idx="8">
                  <c:v>941.964192751098</c:v>
                </c:pt>
                <c:pt idx="9">
                  <c:v>1040.05864736687</c:v>
                </c:pt>
                <c:pt idx="10">
                  <c:v>1215.46466472709</c:v>
                </c:pt>
                <c:pt idx="11">
                  <c:v>1403.62204796069</c:v>
                </c:pt>
                <c:pt idx="12">
                  <c:v>1479.40291311018</c:v>
                </c:pt>
                <c:pt idx="13">
                  <c:v>1487.77238821358</c:v>
                </c:pt>
                <c:pt idx="14">
                  <c:v>1627.27226530695</c:v>
                </c:pt>
              </c:numCache>
            </c:numRef>
          </c:val>
          <c:smooth val="0"/>
        </c:ser>
        <c:ser>
          <c:idx val="5"/>
          <c:order val="4"/>
          <c:tx>
            <c:strRef>
              <c:f>Charts!$Y$237</c:f>
              <c:strCache>
                <c:ptCount val="1"/>
                <c:pt idx="0">
                  <c:v>ShockInterestRate</c:v>
                </c:pt>
              </c:strCache>
            </c:strRef>
          </c:tx>
          <c:spPr>
            <a:ln w="28575" cap="rnd">
              <a:solidFill>
                <a:schemeClr val="accent6"/>
              </a:solidFill>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Charts!$Z$237:$AN$237</c:f>
              <c:numCache>
                <c:formatCode>#,##0</c:formatCode>
                <c:ptCount val="15"/>
                <c:pt idx="5">
                  <c:v>198.363454263185</c:v>
                </c:pt>
                <c:pt idx="6">
                  <c:v>292.446127605072</c:v>
                </c:pt>
                <c:pt idx="7">
                  <c:v>403.405545981972</c:v>
                </c:pt>
                <c:pt idx="8">
                  <c:v>574.180638382233</c:v>
                </c:pt>
                <c:pt idx="9">
                  <c:v>681.401998181993</c:v>
                </c:pt>
                <c:pt idx="10">
                  <c:v>837.206540565299</c:v>
                </c:pt>
                <c:pt idx="11">
                  <c:v>1002.20174791522</c:v>
                </c:pt>
                <c:pt idx="12">
                  <c:v>1083.08137558005</c:v>
                </c:pt>
                <c:pt idx="13">
                  <c:v>1107.30646613901</c:v>
                </c:pt>
                <c:pt idx="14">
                  <c:v>1225.67586348147</c:v>
                </c:pt>
              </c:numCache>
            </c:numRef>
          </c:val>
          <c:smooth val="0"/>
        </c:ser>
        <c:ser>
          <c:idx val="6"/>
          <c:order val="5"/>
          <c:tx>
            <c:strRef>
              <c:f>Charts!$Y$238</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Charts!$Z$238:$AN$238</c:f>
              <c:numCache>
                <c:formatCode>#,##0</c:formatCode>
                <c:ptCount val="15"/>
                <c:pt idx="5">
                  <c:v>198.363454263185</c:v>
                </c:pt>
                <c:pt idx="6">
                  <c:v>297.560907689309</c:v>
                </c:pt>
                <c:pt idx="7">
                  <c:v>403.119874401484</c:v>
                </c:pt>
                <c:pt idx="8">
                  <c:v>510.378540392463</c:v>
                </c:pt>
                <c:pt idx="9">
                  <c:v>605.239399527643</c:v>
                </c:pt>
                <c:pt idx="10">
                  <c:v>685.744233949863</c:v>
                </c:pt>
                <c:pt idx="11">
                  <c:v>752.69789691221</c:v>
                </c:pt>
                <c:pt idx="12">
                  <c:v>805.615223185934</c:v>
                </c:pt>
                <c:pt idx="13">
                  <c:v>842.140438828626</c:v>
                </c:pt>
                <c:pt idx="14">
                  <c:v>860.032092018177</c:v>
                </c:pt>
              </c:numCache>
            </c:numRef>
          </c:val>
          <c:smooth val="0"/>
        </c:ser>
        <c:ser>
          <c:idx val="3"/>
          <c:order val="6"/>
          <c:tx>
            <c:strRef>
              <c:f>Charts!$Y$239</c:f>
              <c:strCache>
                <c:ptCount val="1"/>
                <c:pt idx="0">
                  <c:v>Threshold</c:v>
                </c:pt>
              </c:strCache>
            </c:strRef>
          </c:tx>
          <c:spPr>
            <a:ln w="28575" cap="rnd">
              <a:solidFill>
                <a:srgbClr val="FF0000"/>
              </a:solidFill>
              <a:prstDash val="sysDash"/>
              <a:round/>
            </a:ln>
            <a:effectLst/>
          </c:spPr>
          <c:marker>
            <c:symbol val="none"/>
          </c:marker>
          <c:dLbls>
            <c:delete val="1"/>
          </c:dLbls>
          <c:cat>
            <c:numRef>
              <c:f>Charts!$Z$232:$AN$232</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Charts!$Z$239:$AN$239</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ser>
        <c:dLbls>
          <c:showLegendKey val="0"/>
          <c:showVal val="0"/>
          <c:showCatName val="0"/>
          <c:showSerName val="0"/>
          <c:showPercent val="0"/>
          <c:showBubbleSize val="0"/>
        </c:dLbls>
        <c:marker val="0"/>
        <c:smooth val="0"/>
        <c:axId val="521569024"/>
        <c:axId val="521570560"/>
      </c:lineChart>
      <c:catAx>
        <c:axId val="52156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21570560"/>
        <c:crosses val="autoZero"/>
        <c:auto val="1"/>
        <c:lblAlgn val="ctr"/>
        <c:lblOffset val="100"/>
        <c:noMultiLvlLbl val="0"/>
      </c:catAx>
      <c:valAx>
        <c:axId val="52157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21569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68589238845144"/>
          <c:y val="0.0509259259259259"/>
          <c:w val="0.87258552055993"/>
          <c:h val="0.664905584718577"/>
        </c:manualLayout>
      </c:layout>
      <c:lineChart>
        <c:grouping val="standard"/>
        <c:varyColors val="0"/>
        <c:ser>
          <c:idx val="0"/>
          <c:order val="0"/>
          <c:tx>
            <c:strRef>
              <c:f>'Charts Checking Data Request'!$N$196</c:f>
              <c:strCache>
                <c:ptCount val="1"/>
                <c:pt idx="0">
                  <c:v>Debt Service as % of Gross FAAC Allocation</c:v>
                </c:pt>
              </c:strCache>
            </c:strRef>
          </c:tx>
          <c:spPr>
            <a:ln w="28575" cap="rnd">
              <a:solidFill>
                <a:schemeClr val="accent1"/>
              </a:solidFill>
              <a:round/>
            </a:ln>
            <a:effectLst/>
          </c:spPr>
          <c:marker>
            <c:symbol val="none"/>
          </c:marker>
          <c:dLbls>
            <c:delete val="1"/>
          </c:dLbls>
          <c:cat>
            <c:numRef>
              <c:f>'Charts Checking Data Request'!$O$195:$AC$195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Request'!$O$196:$AC$196</c:f>
              <c:numCache>
                <c:formatCode>#,##0</c:formatCode>
                <c:ptCount val="15"/>
                <c:pt idx="0">
                  <c:v>25.2793217128939</c:v>
                </c:pt>
                <c:pt idx="1">
                  <c:v>42.0678618117626</c:v>
                </c:pt>
                <c:pt idx="2">
                  <c:v>91.6367791708433</c:v>
                </c:pt>
                <c:pt idx="3">
                  <c:v>84.0461879994013</c:v>
                </c:pt>
                <c:pt idx="4">
                  <c:v>136.713739587856</c:v>
                </c:pt>
                <c:pt idx="5">
                  <c:v>98.9266954405508</c:v>
                </c:pt>
                <c:pt idx="6">
                  <c:v>164.475416613577</c:v>
                </c:pt>
                <c:pt idx="7">
                  <c:v>201.328301969528</c:v>
                </c:pt>
                <c:pt idx="8">
                  <c:v>261.599916852587</c:v>
                </c:pt>
                <c:pt idx="9">
                  <c:v>275.840309525552</c:v>
                </c:pt>
                <c:pt idx="10">
                  <c:v>-1014.40432315929</c:v>
                </c:pt>
                <c:pt idx="11">
                  <c:v>-2651.83456050437</c:v>
                </c:pt>
                <c:pt idx="12">
                  <c:v>-1590.00833175763</c:v>
                </c:pt>
                <c:pt idx="13">
                  <c:v>-676.026876937051</c:v>
                </c:pt>
                <c:pt idx="14">
                  <c:v>-161.406832201764</c:v>
                </c:pt>
              </c:numCache>
            </c:numRef>
          </c:val>
          <c:smooth val="0"/>
        </c:ser>
        <c:ser>
          <c:idx val="1"/>
          <c:order val="1"/>
          <c:tx>
            <c:strRef>
              <c:f>'Charts Checking Data Request'!$N$197</c:f>
              <c:strCache>
                <c:ptCount val="1"/>
                <c:pt idx="0">
                  <c:v>Interest as % of Revenue</c:v>
                </c:pt>
              </c:strCache>
            </c:strRef>
          </c:tx>
          <c:spPr>
            <a:ln w="28575" cap="rnd">
              <a:solidFill>
                <a:schemeClr val="accent2"/>
              </a:solidFill>
              <a:round/>
            </a:ln>
            <a:effectLst/>
          </c:spPr>
          <c:marker>
            <c:symbol val="none"/>
          </c:marker>
          <c:dLbls>
            <c:delete val="1"/>
          </c:dLbls>
          <c:cat>
            <c:numRef>
              <c:f>'Charts Checking Data Request'!$O$195:$AC$195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Request'!$O$197:$AC$197</c:f>
              <c:numCache>
                <c:formatCode>#,##0</c:formatCode>
                <c:ptCount val="15"/>
                <c:pt idx="0">
                  <c:v>1.58205524228807</c:v>
                </c:pt>
                <c:pt idx="1">
                  <c:v>5.43665830610695</c:v>
                </c:pt>
                <c:pt idx="2">
                  <c:v>6.29866906553002</c:v>
                </c:pt>
                <c:pt idx="3">
                  <c:v>5.9859868731488</c:v>
                </c:pt>
                <c:pt idx="4">
                  <c:v>9.23262079609655</c:v>
                </c:pt>
                <c:pt idx="5">
                  <c:v>40.5504159655585</c:v>
                </c:pt>
                <c:pt idx="6">
                  <c:v>75.2914118581192</c:v>
                </c:pt>
                <c:pt idx="7">
                  <c:v>110.153138198431</c:v>
                </c:pt>
                <c:pt idx="8">
                  <c:v>149.066545932432</c:v>
                </c:pt>
                <c:pt idx="9">
                  <c:v>166.742249527115</c:v>
                </c:pt>
                <c:pt idx="10">
                  <c:v>191.354670337507</c:v>
                </c:pt>
                <c:pt idx="11">
                  <c:v>217.277924766471</c:v>
                </c:pt>
                <c:pt idx="12">
                  <c:v>222.894834557585</c:v>
                </c:pt>
                <c:pt idx="13">
                  <c:v>215.915437458129</c:v>
                </c:pt>
                <c:pt idx="14">
                  <c:v>224.690752367892</c:v>
                </c:pt>
              </c:numCache>
            </c:numRef>
          </c:val>
          <c:smooth val="0"/>
        </c:ser>
        <c:ser>
          <c:idx val="2"/>
          <c:order val="2"/>
          <c:tx>
            <c:strRef>
              <c:f>'Charts Checking Data Request'!$N$198</c:f>
              <c:strCache>
                <c:ptCount val="1"/>
                <c:pt idx="0">
                  <c:v>External Debt Service as % of Revenue</c:v>
                </c:pt>
              </c:strCache>
            </c:strRef>
          </c:tx>
          <c:spPr>
            <a:ln w="28575" cap="rnd">
              <a:solidFill>
                <a:schemeClr val="accent3"/>
              </a:solidFill>
              <a:round/>
            </a:ln>
            <a:effectLst/>
          </c:spPr>
          <c:marker>
            <c:symbol val="none"/>
          </c:marker>
          <c:dLbls>
            <c:delete val="1"/>
          </c:dLbls>
          <c:cat>
            <c:numRef>
              <c:f>'Charts Checking Data Request'!$O$195:$AC$195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Request'!$O$198:$AC$198</c:f>
              <c:numCache>
                <c:formatCode>#,##0</c:formatCode>
                <c:ptCount val="15"/>
                <c:pt idx="0">
                  <c:v>0.107084116277752</c:v>
                </c:pt>
                <c:pt idx="1">
                  <c:v>0.241609594223057</c:v>
                </c:pt>
                <c:pt idx="2">
                  <c:v>0.247239641907799</c:v>
                </c:pt>
                <c:pt idx="3">
                  <c:v>0.229473587588905</c:v>
                </c:pt>
                <c:pt idx="4">
                  <c:v>0.144251098725628</c:v>
                </c:pt>
                <c:pt idx="5">
                  <c:v>45.1853390453461</c:v>
                </c:pt>
                <c:pt idx="6">
                  <c:v>210.037172325887</c:v>
                </c:pt>
                <c:pt idx="7">
                  <c:v>504.514445146903</c:v>
                </c:pt>
                <c:pt idx="8">
                  <c:v>778.131181972448</c:v>
                </c:pt>
                <c:pt idx="9">
                  <c:v>901.191379001848</c:v>
                </c:pt>
                <c:pt idx="10">
                  <c:v>1043.32720384405</c:v>
                </c:pt>
                <c:pt idx="11">
                  <c:v>1365.60302928673</c:v>
                </c:pt>
                <c:pt idx="12">
                  <c:v>1750.41925269245</c:v>
                </c:pt>
                <c:pt idx="13">
                  <c:v>1915.65449822961</c:v>
                </c:pt>
                <c:pt idx="14">
                  <c:v>2141.27752634476</c:v>
                </c:pt>
              </c:numCache>
            </c:numRef>
          </c:val>
          <c:smooth val="0"/>
        </c:ser>
        <c:dLbls>
          <c:showLegendKey val="0"/>
          <c:showVal val="0"/>
          <c:showCatName val="0"/>
          <c:showSerName val="0"/>
          <c:showPercent val="0"/>
          <c:showBubbleSize val="0"/>
        </c:dLbls>
        <c:marker val="0"/>
        <c:smooth val="0"/>
        <c:axId val="467329408"/>
        <c:axId val="467330944"/>
      </c:lineChart>
      <c:catAx>
        <c:axId val="467329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67330944"/>
        <c:crosses val="autoZero"/>
        <c:auto val="1"/>
        <c:lblAlgn val="ctr"/>
        <c:lblOffset val="100"/>
        <c:noMultiLvlLbl val="0"/>
      </c:catAx>
      <c:valAx>
        <c:axId val="46733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67329408"/>
        <c:crosses val="autoZero"/>
        <c:crossBetween val="between"/>
      </c:valAx>
      <c:spPr>
        <a:noFill/>
        <a:ln>
          <a:noFill/>
        </a:ln>
        <a:effectLst/>
      </c:spPr>
    </c:plotArea>
    <c:legend>
      <c:legendPos val="b"/>
      <c:layout>
        <c:manualLayout>
          <c:xMode val="edge"/>
          <c:yMode val="edge"/>
          <c:x val="0.0169083552055993"/>
          <c:y val="0.837382618839312"/>
          <c:w val="0.963405511811024"/>
          <c:h val="0.1348396033829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29: Debt Service as % of Revenue</a:t>
            </a:r>
            <a:endParaRPr lang="en-GB" b="1"/>
          </a:p>
        </c:rich>
      </c:tx>
      <c:layout/>
      <c:overlay val="0"/>
      <c:spPr>
        <a:noFill/>
        <a:ln>
          <a:noFill/>
        </a:ln>
        <a:effectLst/>
      </c:spPr>
    </c:title>
    <c:autoTitleDeleted val="0"/>
    <c:plotArea>
      <c:layout/>
      <c:lineChart>
        <c:grouping val="standard"/>
        <c:varyColors val="0"/>
        <c:ser>
          <c:idx val="0"/>
          <c:order val="0"/>
          <c:tx>
            <c:strRef>
              <c:f>Charts!$Y$255</c:f>
              <c:strCache>
                <c:ptCount val="1"/>
                <c:pt idx="0">
                  <c:v>Baseline</c:v>
                </c:pt>
              </c:strCache>
            </c:strRef>
          </c:tx>
          <c:spPr>
            <a:ln w="28575" cap="rnd">
              <a:solidFill>
                <a:schemeClr val="accent1"/>
              </a:solidFill>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Charts!$Z$255:$AN$255</c:f>
              <c:numCache>
                <c:formatCode>#,##0</c:formatCode>
                <c:ptCount val="15"/>
                <c:pt idx="0">
                  <c:v>21.8113859920551</c:v>
                </c:pt>
                <c:pt idx="1">
                  <c:v>35.0580172406519</c:v>
                </c:pt>
                <c:pt idx="2">
                  <c:v>77.7721926647335</c:v>
                </c:pt>
                <c:pt idx="3">
                  <c:v>72.7790053571128</c:v>
                </c:pt>
                <c:pt idx="4">
                  <c:v>102.661087736873</c:v>
                </c:pt>
                <c:pt idx="5">
                  <c:v>67.3279654094325</c:v>
                </c:pt>
                <c:pt idx="6">
                  <c:v>112.554399493434</c:v>
                </c:pt>
                <c:pt idx="7">
                  <c:v>139.076996852116</c:v>
                </c:pt>
                <c:pt idx="8">
                  <c:v>176.127533670497</c:v>
                </c:pt>
                <c:pt idx="9">
                  <c:v>190.945752047528</c:v>
                </c:pt>
                <c:pt idx="10">
                  <c:v>-700.163323459661</c:v>
                </c:pt>
                <c:pt idx="11">
                  <c:v>-1830.36952257145</c:v>
                </c:pt>
                <c:pt idx="12">
                  <c:v>-1101.62056252416</c:v>
                </c:pt>
                <c:pt idx="13">
                  <c:v>-469.27240586118</c:v>
                </c:pt>
                <c:pt idx="14">
                  <c:v>-112.041748697747</c:v>
                </c:pt>
              </c:numCache>
            </c:numRef>
          </c:val>
          <c:smooth val="0"/>
        </c:ser>
        <c:ser>
          <c:idx val="1"/>
          <c:order val="1"/>
          <c:tx>
            <c:strRef>
              <c:f>Charts!$Y$256</c:f>
              <c:strCache>
                <c:ptCount val="1"/>
                <c:pt idx="0">
                  <c:v>ShockRevenue</c:v>
                </c:pt>
              </c:strCache>
            </c:strRef>
          </c:tx>
          <c:spPr>
            <a:ln w="28575" cap="rnd">
              <a:solidFill>
                <a:schemeClr val="accent2"/>
              </a:solidFill>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Charts!$Z$256:$AN$256</c:f>
              <c:numCache>
                <c:formatCode>#,##0</c:formatCode>
                <c:ptCount val="15"/>
                <c:pt idx="5">
                  <c:v>67.3279654094325</c:v>
                </c:pt>
                <c:pt idx="6">
                  <c:v>125.060443881593</c:v>
                </c:pt>
                <c:pt idx="7">
                  <c:v>155.310255221812</c:v>
                </c:pt>
                <c:pt idx="8">
                  <c:v>197.327812372973</c:v>
                </c:pt>
                <c:pt idx="9">
                  <c:v>214.391093690706</c:v>
                </c:pt>
                <c:pt idx="10">
                  <c:v>-774.971244572633</c:v>
                </c:pt>
                <c:pt idx="11">
                  <c:v>-2023.63557254699</c:v>
                </c:pt>
                <c:pt idx="12">
                  <c:v>-1213.29719032893</c:v>
                </c:pt>
                <c:pt idx="13">
                  <c:v>-510.831829869572</c:v>
                </c:pt>
                <c:pt idx="14">
                  <c:v>-112.373575227427</c:v>
                </c:pt>
              </c:numCache>
            </c:numRef>
          </c:val>
          <c:smooth val="0"/>
        </c:ser>
        <c:ser>
          <c:idx val="2"/>
          <c:order val="2"/>
          <c:tx>
            <c:strRef>
              <c:f>Charts!$Y$257</c:f>
              <c:strCache>
                <c:ptCount val="1"/>
                <c:pt idx="0">
                  <c:v>ShockExpenditure</c:v>
                </c:pt>
              </c:strCache>
            </c:strRef>
          </c:tx>
          <c:spPr>
            <a:ln w="28575" cap="rnd">
              <a:solidFill>
                <a:schemeClr val="accent3"/>
              </a:solidFill>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Charts!$Z$257:$AN$257</c:f>
              <c:numCache>
                <c:formatCode>#,##0</c:formatCode>
                <c:ptCount val="15"/>
                <c:pt idx="5">
                  <c:v>67.3279654094325</c:v>
                </c:pt>
                <c:pt idx="6">
                  <c:v>112.554399493434</c:v>
                </c:pt>
                <c:pt idx="7">
                  <c:v>140.066226662293</c:v>
                </c:pt>
                <c:pt idx="8">
                  <c:v>178.159448043096</c:v>
                </c:pt>
                <c:pt idx="9">
                  <c:v>193.739537115468</c:v>
                </c:pt>
                <c:pt idx="10">
                  <c:v>-696.483154356662</c:v>
                </c:pt>
                <c:pt idx="11">
                  <c:v>-1817.75574527223</c:v>
                </c:pt>
                <c:pt idx="12">
                  <c:v>-1088.57949628135</c:v>
                </c:pt>
                <c:pt idx="13">
                  <c:v>-456.331380568947</c:v>
                </c:pt>
                <c:pt idx="14">
                  <c:v>-98.0094104766522</c:v>
                </c:pt>
              </c:numCache>
            </c:numRef>
          </c:val>
          <c:smooth val="0"/>
        </c:ser>
        <c:ser>
          <c:idx val="4"/>
          <c:order val="3"/>
          <c:tx>
            <c:strRef>
              <c:f>Charts!$Y$258</c:f>
              <c:strCache>
                <c:ptCount val="1"/>
                <c:pt idx="0">
                  <c:v>ShockExchangeRate</c:v>
                </c:pt>
              </c:strCache>
            </c:strRef>
          </c:tx>
          <c:spPr>
            <a:ln w="28575" cap="rnd">
              <a:solidFill>
                <a:schemeClr val="accent5"/>
              </a:solidFill>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Charts!$Z$258:$AN$258</c:f>
              <c:numCache>
                <c:formatCode>#,##0</c:formatCode>
                <c:ptCount val="15"/>
                <c:pt idx="5">
                  <c:v>67.3279654094325</c:v>
                </c:pt>
                <c:pt idx="6">
                  <c:v>154.561833958611</c:v>
                </c:pt>
                <c:pt idx="7">
                  <c:v>185.893397396629</c:v>
                </c:pt>
                <c:pt idx="8">
                  <c:v>230.291596372275</c:v>
                </c:pt>
                <c:pt idx="9">
                  <c:v>245.468997626067</c:v>
                </c:pt>
                <c:pt idx="10">
                  <c:v>-641.921749254867</c:v>
                </c:pt>
                <c:pt idx="11">
                  <c:v>-2174.11934585423</c:v>
                </c:pt>
                <c:pt idx="12">
                  <c:v>-1301.911454294</c:v>
                </c:pt>
                <c:pt idx="13">
                  <c:v>-546.381670170218</c:v>
                </c:pt>
                <c:pt idx="14">
                  <c:v>-117.352773619092</c:v>
                </c:pt>
              </c:numCache>
            </c:numRef>
          </c:val>
          <c:smooth val="0"/>
        </c:ser>
        <c:ser>
          <c:idx val="5"/>
          <c:order val="4"/>
          <c:tx>
            <c:strRef>
              <c:f>Charts!$Y$259</c:f>
              <c:strCache>
                <c:ptCount val="1"/>
                <c:pt idx="0">
                  <c:v>ShockInterestRate</c:v>
                </c:pt>
              </c:strCache>
            </c:strRef>
          </c:tx>
          <c:spPr>
            <a:ln w="28575" cap="rnd">
              <a:solidFill>
                <a:schemeClr val="accent6"/>
              </a:solidFill>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Charts!$Z$259:$AN$259</c:f>
              <c:numCache>
                <c:formatCode>#,##0</c:formatCode>
                <c:ptCount val="15"/>
                <c:pt idx="5">
                  <c:v>67.3279654094325</c:v>
                </c:pt>
                <c:pt idx="6">
                  <c:v>112.688301737338</c:v>
                </c:pt>
                <c:pt idx="7">
                  <c:v>139.663503088679</c:v>
                </c:pt>
                <c:pt idx="8">
                  <c:v>177.068258648048</c:v>
                </c:pt>
                <c:pt idx="9">
                  <c:v>192.073633518436</c:v>
                </c:pt>
                <c:pt idx="10">
                  <c:v>-698.815244565243</c:v>
                </c:pt>
                <c:pt idx="11">
                  <c:v>-1828.84636416775</c:v>
                </c:pt>
                <c:pt idx="12">
                  <c:v>-1099.93263612008</c:v>
                </c:pt>
                <c:pt idx="13">
                  <c:v>-467.593227238145</c:v>
                </c:pt>
                <c:pt idx="14">
                  <c:v>-110.227818448277</c:v>
                </c:pt>
              </c:numCache>
            </c:numRef>
          </c:val>
          <c:smooth val="0"/>
        </c:ser>
        <c:ser>
          <c:idx val="6"/>
          <c:order val="5"/>
          <c:tx>
            <c:strRef>
              <c:f>Charts!$Y$260</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Charts!$Z$260:$AN$260</c:f>
              <c:numCache>
                <c:formatCode>#,##0</c:formatCode>
                <c:ptCount val="15"/>
                <c:pt idx="5">
                  <c:v>67.3279654094325</c:v>
                </c:pt>
                <c:pt idx="6">
                  <c:v>109.101547285377</c:v>
                </c:pt>
                <c:pt idx="7">
                  <c:v>129.782243371876</c:v>
                </c:pt>
                <c:pt idx="8">
                  <c:v>146.515180040631</c:v>
                </c:pt>
                <c:pt idx="9">
                  <c:v>157.49817567194</c:v>
                </c:pt>
                <c:pt idx="10">
                  <c:v>-515.656172952976</c:v>
                </c:pt>
                <c:pt idx="11">
                  <c:v>-1226.09119016864</c:v>
                </c:pt>
                <c:pt idx="12">
                  <c:v>-715.505741074634</c:v>
                </c:pt>
                <c:pt idx="13">
                  <c:v>-298.741444859582</c:v>
                </c:pt>
                <c:pt idx="14">
                  <c:v>-51.8084629606265</c:v>
                </c:pt>
              </c:numCache>
            </c:numRef>
          </c:val>
          <c:smooth val="0"/>
        </c:ser>
        <c:ser>
          <c:idx val="3"/>
          <c:order val="6"/>
          <c:tx>
            <c:strRef>
              <c:f>Charts!$Y$261</c:f>
              <c:strCache>
                <c:ptCount val="1"/>
                <c:pt idx="0">
                  <c:v>Threshold</c:v>
                </c:pt>
              </c:strCache>
            </c:strRef>
          </c:tx>
          <c:spPr>
            <a:ln w="28575" cap="rnd">
              <a:solidFill>
                <a:srgbClr val="FF0000"/>
              </a:solidFill>
              <a:prstDash val="sysDash"/>
              <a:round/>
            </a:ln>
            <a:effectLst/>
          </c:spPr>
          <c:marker>
            <c:symbol val="none"/>
          </c:marker>
          <c:dLbls>
            <c:delete val="1"/>
          </c:dLbls>
          <c:cat>
            <c:numRef>
              <c:f>Charts!$Z$254:$AN$254</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Charts!$Z$261:$AN$261</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ser>
        <c:dLbls>
          <c:showLegendKey val="0"/>
          <c:showVal val="0"/>
          <c:showCatName val="0"/>
          <c:showSerName val="0"/>
          <c:showPercent val="0"/>
          <c:showBubbleSize val="0"/>
        </c:dLbls>
        <c:marker val="0"/>
        <c:smooth val="0"/>
        <c:axId val="527264000"/>
        <c:axId val="527265792"/>
      </c:lineChart>
      <c:catAx>
        <c:axId val="527264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27265792"/>
        <c:crosses val="autoZero"/>
        <c:auto val="1"/>
        <c:lblAlgn val="ctr"/>
        <c:lblOffset val="100"/>
        <c:noMultiLvlLbl val="0"/>
      </c:catAx>
      <c:valAx>
        <c:axId val="527265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272640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30: Personnel Cost</a:t>
            </a:r>
            <a:r>
              <a:rPr lang="en-GB" b="1" baseline="0"/>
              <a:t> </a:t>
            </a:r>
            <a:r>
              <a:rPr lang="en-GB" b="1"/>
              <a:t>as % of Revenue</a:t>
            </a:r>
            <a:endParaRPr lang="en-GB" b="1"/>
          </a:p>
        </c:rich>
      </c:tx>
      <c:layout/>
      <c:overlay val="0"/>
      <c:spPr>
        <a:noFill/>
        <a:ln>
          <a:noFill/>
        </a:ln>
        <a:effectLst/>
      </c:spPr>
    </c:title>
    <c:autoTitleDeleted val="0"/>
    <c:plotArea>
      <c:layout/>
      <c:lineChart>
        <c:grouping val="standard"/>
        <c:varyColors val="0"/>
        <c:ser>
          <c:idx val="0"/>
          <c:order val="0"/>
          <c:tx>
            <c:strRef>
              <c:f>Charts!$Y$272</c:f>
              <c:strCache>
                <c:ptCount val="1"/>
                <c:pt idx="0">
                  <c:v>Baseline</c:v>
                </c:pt>
              </c:strCache>
            </c:strRef>
          </c:tx>
          <c:spPr>
            <a:ln w="28575" cap="rnd">
              <a:solidFill>
                <a:schemeClr val="accent1"/>
              </a:solidFill>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Charts!$Z$272:$AN$272</c:f>
              <c:numCache>
                <c:formatCode>#,##0</c:formatCode>
                <c:ptCount val="15"/>
                <c:pt idx="0">
                  <c:v>51.8595802060407</c:v>
                </c:pt>
                <c:pt idx="1">
                  <c:v>65.7054489890361</c:v>
                </c:pt>
                <c:pt idx="2">
                  <c:v>75.7206863209764</c:v>
                </c:pt>
                <c:pt idx="3">
                  <c:v>35.5247800858247</c:v>
                </c:pt>
                <c:pt idx="4">
                  <c:v>73.2646236400571</c:v>
                </c:pt>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mooth val="0"/>
        </c:ser>
        <c:ser>
          <c:idx val="1"/>
          <c:order val="1"/>
          <c:tx>
            <c:strRef>
              <c:f>Charts!$Y$273</c:f>
              <c:strCache>
                <c:ptCount val="1"/>
                <c:pt idx="0">
                  <c:v>ShockRevenue</c:v>
                </c:pt>
              </c:strCache>
            </c:strRef>
          </c:tx>
          <c:spPr>
            <a:ln w="28575" cap="rnd">
              <a:solidFill>
                <a:schemeClr val="accent2"/>
              </a:solidFill>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Charts!$Z$273:$AN$273</c:f>
              <c:numCache>
                <c:formatCode>#,##0</c:formatCode>
                <c:ptCount val="15"/>
                <c:pt idx="5">
                  <c:v>60.7959243587331</c:v>
                </c:pt>
                <c:pt idx="6">
                  <c:v>59.6533697514854</c:v>
                </c:pt>
                <c:pt idx="7">
                  <c:v>57.599195767501</c:v>
                </c:pt>
                <c:pt idx="8">
                  <c:v>59.4083590675784</c:v>
                </c:pt>
                <c:pt idx="9">
                  <c:v>54.9950933505979</c:v>
                </c:pt>
                <c:pt idx="10">
                  <c:v>52.3429408610537</c:v>
                </c:pt>
                <c:pt idx="11">
                  <c:v>49.9636126402273</c:v>
                </c:pt>
                <c:pt idx="12">
                  <c:v>44.3336155809742</c:v>
                </c:pt>
                <c:pt idx="13">
                  <c:v>37.5972200125866</c:v>
                </c:pt>
                <c:pt idx="14">
                  <c:v>35.2048403978292</c:v>
                </c:pt>
              </c:numCache>
            </c:numRef>
          </c:val>
          <c:smooth val="0"/>
        </c:ser>
        <c:ser>
          <c:idx val="2"/>
          <c:order val="2"/>
          <c:tx>
            <c:strRef>
              <c:f>Charts!$Y$274</c:f>
              <c:strCache>
                <c:ptCount val="1"/>
                <c:pt idx="0">
                  <c:v>ShockExpenditure</c:v>
                </c:pt>
              </c:strCache>
            </c:strRef>
          </c:tx>
          <c:spPr>
            <a:ln w="28575" cap="rnd">
              <a:solidFill>
                <a:schemeClr val="accent3"/>
              </a:solidFill>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Charts!$Z$274:$AN$274</c:f>
              <c:numCache>
                <c:formatCode>#,##0</c:formatCode>
                <c:ptCount val="15"/>
                <c:pt idx="5">
                  <c:v>60.7959243587331</c:v>
                </c:pt>
                <c:pt idx="6">
                  <c:v>59.0568360539706</c:v>
                </c:pt>
                <c:pt idx="7">
                  <c:v>57.023203809826</c:v>
                </c:pt>
                <c:pt idx="8">
                  <c:v>58.8142754769026</c:v>
                </c:pt>
                <c:pt idx="9">
                  <c:v>54.445142417092</c:v>
                </c:pt>
                <c:pt idx="10">
                  <c:v>51.8195114524432</c:v>
                </c:pt>
                <c:pt idx="11">
                  <c:v>49.463976513825</c:v>
                </c:pt>
                <c:pt idx="12">
                  <c:v>43.8902794251645</c:v>
                </c:pt>
                <c:pt idx="13">
                  <c:v>37.2212478124607</c:v>
                </c:pt>
                <c:pt idx="14">
                  <c:v>34.8527919938509</c:v>
                </c:pt>
              </c:numCache>
            </c:numRef>
          </c:val>
          <c:smooth val="0"/>
        </c:ser>
        <c:ser>
          <c:idx val="4"/>
          <c:order val="3"/>
          <c:tx>
            <c:strRef>
              <c:f>Charts!$Y$275</c:f>
              <c:strCache>
                <c:ptCount val="1"/>
                <c:pt idx="0">
                  <c:v>ShockExchangeRate</c:v>
                </c:pt>
              </c:strCache>
            </c:strRef>
          </c:tx>
          <c:spPr>
            <a:ln w="28575" cap="rnd">
              <a:solidFill>
                <a:schemeClr val="accent5"/>
              </a:solidFill>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Charts!$Z$275:$AN$275</c:f>
              <c:numCache>
                <c:formatCode>#,##0</c:formatCode>
                <c:ptCount val="15"/>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mooth val="0"/>
        </c:ser>
        <c:ser>
          <c:idx val="5"/>
          <c:order val="4"/>
          <c:tx>
            <c:strRef>
              <c:f>Charts!$Y$276</c:f>
              <c:strCache>
                <c:ptCount val="1"/>
                <c:pt idx="0">
                  <c:v>ShockInterestRate</c:v>
                </c:pt>
              </c:strCache>
            </c:strRef>
          </c:tx>
          <c:spPr>
            <a:ln w="28575" cap="rnd">
              <a:solidFill>
                <a:schemeClr val="accent6"/>
              </a:solidFill>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Charts!$Z$276:$AN$276</c:f>
              <c:numCache>
                <c:formatCode>#,##0</c:formatCode>
                <c:ptCount val="15"/>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mooth val="0"/>
        </c:ser>
        <c:ser>
          <c:idx val="6"/>
          <c:order val="5"/>
          <c:tx>
            <c:strRef>
              <c:f>Charts!$Y$277</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Charts!$Z$277:$AN$277</c:f>
              <c:numCache>
                <c:formatCode>#,##0</c:formatCode>
                <c:ptCount val="15"/>
                <c:pt idx="5">
                  <c:v>60.7959243587331</c:v>
                </c:pt>
                <c:pt idx="6">
                  <c:v>58.6352008241795</c:v>
                </c:pt>
                <c:pt idx="7">
                  <c:v>55.9719967116437</c:v>
                </c:pt>
                <c:pt idx="8">
                  <c:v>53.1258839613616</c:v>
                </c:pt>
                <c:pt idx="9">
                  <c:v>50.2512192148361</c:v>
                </c:pt>
                <c:pt idx="10">
                  <c:v>47.4223491518659</c:v>
                </c:pt>
                <c:pt idx="11">
                  <c:v>44.6757037687725</c:v>
                </c:pt>
                <c:pt idx="12">
                  <c:v>42.029512064914</c:v>
                </c:pt>
                <c:pt idx="13">
                  <c:v>39.4928962017995</c:v>
                </c:pt>
                <c:pt idx="14">
                  <c:v>37.0701077023043</c:v>
                </c:pt>
              </c:numCache>
            </c:numRef>
          </c:val>
          <c:smooth val="0"/>
        </c:ser>
        <c:ser>
          <c:idx val="3"/>
          <c:order val="6"/>
          <c:tx>
            <c:strRef>
              <c:f>Charts!$Y$278</c:f>
              <c:strCache>
                <c:ptCount val="1"/>
                <c:pt idx="0">
                  <c:v>Threshold</c:v>
                </c:pt>
              </c:strCache>
            </c:strRef>
          </c:tx>
          <c:spPr>
            <a:ln w="28575" cap="rnd">
              <a:solidFill>
                <a:srgbClr val="FF0000"/>
              </a:solidFill>
              <a:prstDash val="sysDash"/>
              <a:round/>
            </a:ln>
            <a:effectLst/>
          </c:spPr>
          <c:marker>
            <c:symbol val="none"/>
          </c:marker>
          <c:dLbls>
            <c:delete val="1"/>
          </c:dLbls>
          <c:cat>
            <c:numRef>
              <c:f>Charts!$Z$271:$AN$271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Charts!$Z$278:$AN$278</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ser>
        <c:dLbls>
          <c:showLegendKey val="0"/>
          <c:showVal val="0"/>
          <c:showCatName val="0"/>
          <c:showSerName val="0"/>
          <c:showPercent val="0"/>
          <c:showBubbleSize val="0"/>
        </c:dLbls>
        <c:marker val="0"/>
        <c:smooth val="0"/>
        <c:axId val="531662720"/>
        <c:axId val="531664256"/>
      </c:lineChart>
      <c:catAx>
        <c:axId val="53166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31664256"/>
        <c:crosses val="autoZero"/>
        <c:auto val="1"/>
        <c:lblAlgn val="ctr"/>
        <c:lblOffset val="100"/>
        <c:noMultiLvlLbl val="0"/>
      </c:catAx>
      <c:valAx>
        <c:axId val="531664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316627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a:t>Chart 6:</a:t>
            </a:r>
            <a:r>
              <a:rPr lang="en-GB" sz="1050" baseline="0"/>
              <a:t> </a:t>
            </a:r>
            <a:r>
              <a:rPr lang="en-GB" sz="1050"/>
              <a:t>Debt as % of State GDP</a:t>
            </a:r>
            <a:endParaRPr lang="en-GB" sz="1050"/>
          </a:p>
        </c:rich>
      </c:tx>
      <c:layout/>
      <c:overlay val="0"/>
      <c:spPr>
        <a:noFill/>
        <a:ln>
          <a:noFill/>
        </a:ln>
        <a:effectLst/>
      </c:spPr>
    </c:title>
    <c:autoTitleDeleted val="0"/>
    <c:plotArea>
      <c:layout/>
      <c:barChart>
        <c:barDir val="col"/>
        <c:grouping val="clustered"/>
        <c:varyColors val="0"/>
        <c:ser>
          <c:idx val="0"/>
          <c:order val="0"/>
          <c:tx>
            <c:strRef>
              <c:f>Charts!$Y$102</c:f>
              <c:strCache>
                <c:ptCount val="1"/>
                <c:pt idx="0">
                  <c:v>Debt as % of GDP</c:v>
                </c:pt>
              </c:strCache>
            </c:strRef>
          </c:tx>
          <c:spPr>
            <a:solidFill>
              <a:schemeClr val="accent1"/>
            </a:solidFill>
            <a:ln>
              <a:noFill/>
            </a:ln>
            <a:effectLst/>
          </c:spPr>
          <c:invertIfNegative val="0"/>
          <c:dLbls>
            <c:delete val="1"/>
          </c:dLbls>
          <c:cat>
            <c:numRef>
              <c:f>Charts!$Z$101:$AD$101</c:f>
              <c:numCache>
                <c:formatCode>General</c:formatCode>
                <c:ptCount val="5"/>
                <c:pt idx="0">
                  <c:v>2015</c:v>
                </c:pt>
                <c:pt idx="1">
                  <c:v>2016</c:v>
                </c:pt>
                <c:pt idx="2">
                  <c:v>2017</c:v>
                </c:pt>
                <c:pt idx="3">
                  <c:v>2018</c:v>
                </c:pt>
                <c:pt idx="4">
                  <c:v>2019</c:v>
                </c:pt>
              </c:numCache>
            </c:numRef>
          </c:cat>
          <c:val>
            <c:numRef>
              <c:f>Charts!$Z$102:$AD$102</c:f>
              <c:numCache>
                <c:formatCode>#,##0</c:formatCode>
                <c:ptCount val="5"/>
                <c:pt idx="0">
                  <c:v>3063781.73695474</c:v>
                </c:pt>
                <c:pt idx="1">
                  <c:v>4858236.7285235</c:v>
                </c:pt>
                <c:pt idx="2">
                  <c:v>6186640.23075644</c:v>
                </c:pt>
                <c:pt idx="3">
                  <c:v>5579372.28997433</c:v>
                </c:pt>
                <c:pt idx="4">
                  <c:v>3548764.21893016</c:v>
                </c:pt>
              </c:numCache>
            </c:numRef>
          </c:val>
        </c:ser>
        <c:dLbls>
          <c:showLegendKey val="0"/>
          <c:showVal val="0"/>
          <c:showCatName val="0"/>
          <c:showSerName val="0"/>
          <c:showPercent val="0"/>
          <c:showBubbleSize val="0"/>
        </c:dLbls>
        <c:gapWidth val="150"/>
        <c:axId val="535893888"/>
        <c:axId val="535895424"/>
      </c:barChart>
      <c:lineChart>
        <c:grouping val="standard"/>
        <c:varyColors val="0"/>
        <c:ser>
          <c:idx val="1"/>
          <c:order val="1"/>
          <c:tx>
            <c:strRef>
              <c:f>Charts!$Y$103</c:f>
              <c:strCache>
                <c:ptCount val="1"/>
                <c:pt idx="0">
                  <c:v>Threshold</c:v>
                </c:pt>
              </c:strCache>
            </c:strRef>
          </c:tx>
          <c:spPr>
            <a:ln w="28575" cap="rnd">
              <a:solidFill>
                <a:srgbClr val="FF0000"/>
              </a:solidFill>
              <a:prstDash val="sysDash"/>
              <a:round/>
            </a:ln>
            <a:effectLst/>
          </c:spPr>
          <c:marker>
            <c:symbol val="none"/>
          </c:marker>
          <c:dLbls>
            <c:delete val="1"/>
          </c:dLbls>
          <c:cat>
            <c:numRef>
              <c:f>Charts!$Z$101:$AD$101</c:f>
              <c:numCache>
                <c:formatCode>General</c:formatCode>
                <c:ptCount val="5"/>
                <c:pt idx="0">
                  <c:v>2015</c:v>
                </c:pt>
                <c:pt idx="1">
                  <c:v>2016</c:v>
                </c:pt>
                <c:pt idx="2">
                  <c:v>2017</c:v>
                </c:pt>
                <c:pt idx="3">
                  <c:v>2018</c:v>
                </c:pt>
                <c:pt idx="4">
                  <c:v>2019</c:v>
                </c:pt>
              </c:numCache>
            </c:numRef>
          </c:cat>
          <c:val>
            <c:numRef>
              <c:f>Charts!$Z$103:$AD$103</c:f>
              <c:numCache>
                <c:formatCode>#,##0</c:formatCode>
                <c:ptCount val="5"/>
                <c:pt idx="0">
                  <c:v>25</c:v>
                </c:pt>
                <c:pt idx="1">
                  <c:v>25</c:v>
                </c:pt>
                <c:pt idx="2">
                  <c:v>25</c:v>
                </c:pt>
                <c:pt idx="3">
                  <c:v>25</c:v>
                </c:pt>
                <c:pt idx="4">
                  <c:v>25</c:v>
                </c:pt>
              </c:numCache>
            </c:numRef>
          </c:val>
          <c:smooth val="0"/>
        </c:ser>
        <c:dLbls>
          <c:showLegendKey val="0"/>
          <c:showVal val="0"/>
          <c:showCatName val="0"/>
          <c:showSerName val="0"/>
          <c:showPercent val="0"/>
          <c:showBubbleSize val="0"/>
        </c:dLbls>
        <c:marker val="0"/>
        <c:smooth val="0"/>
        <c:axId val="535893888"/>
        <c:axId val="535895424"/>
      </c:lineChart>
      <c:catAx>
        <c:axId val="53589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35895424"/>
        <c:crosses val="autoZero"/>
        <c:auto val="1"/>
        <c:lblAlgn val="ctr"/>
        <c:lblOffset val="100"/>
        <c:noMultiLvlLbl val="0"/>
      </c:catAx>
      <c:valAx>
        <c:axId val="5358954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35893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lang="en-US" sz="900"/>
      </a:pP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960" b="0" i="0" u="none" strike="noStrike" kern="1200" spc="0" baseline="0">
                <a:solidFill>
                  <a:schemeClr val="tx1">
                    <a:lumMod val="65000"/>
                    <a:lumOff val="35000"/>
                  </a:schemeClr>
                </a:solidFill>
                <a:latin typeface="+mn-lt"/>
                <a:ea typeface="+mn-ea"/>
                <a:cs typeface="+mn-cs"/>
              </a:defRPr>
            </a:pPr>
            <a:r>
              <a:rPr lang="es-ES_tradnl"/>
              <a:t>Chart 11: Fiscal Outturns</a:t>
            </a:r>
            <a:endParaRPr lang="es-ES_tradnl"/>
          </a:p>
        </c:rich>
      </c:tx>
      <c:layout/>
      <c:overlay val="0"/>
      <c:spPr>
        <a:noFill/>
        <a:ln>
          <a:noFill/>
        </a:ln>
        <a:effectLst/>
      </c:spPr>
    </c:title>
    <c:autoTitleDeleted val="0"/>
    <c:plotArea>
      <c:layout>
        <c:manualLayout>
          <c:layoutTarget val="inner"/>
          <c:xMode val="edge"/>
          <c:yMode val="edge"/>
          <c:x val="0.0899055118110236"/>
          <c:y val="0.135824365720945"/>
          <c:w val="0.810702755905512"/>
          <c:h val="0.610635953571176"/>
        </c:manualLayout>
      </c:layout>
      <c:barChart>
        <c:barDir val="col"/>
        <c:grouping val="clustered"/>
        <c:varyColors val="0"/>
        <c:ser>
          <c:idx val="0"/>
          <c:order val="0"/>
          <c:tx>
            <c:strRef>
              <c:f>Charts!$Y$192</c:f>
              <c:strCache>
                <c:ptCount val="1"/>
                <c:pt idx="0">
                  <c:v>Gross Financing Needs as % of State GDP</c:v>
                </c:pt>
              </c:strCache>
            </c:strRef>
          </c:tx>
          <c:spPr>
            <a:solidFill>
              <a:schemeClr val="accent1"/>
            </a:solidFill>
            <a:ln>
              <a:noFill/>
            </a:ln>
            <a:effectLst/>
          </c:spPr>
          <c:invertIfNegative val="0"/>
          <c:dLbls>
            <c:delete val="1"/>
          </c:dLbls>
          <c:cat>
            <c:numRef>
              <c:f>Charts!$Z$191:$AD$191</c:f>
              <c:numCache>
                <c:formatCode>General</c:formatCode>
                <c:ptCount val="5"/>
                <c:pt idx="0">
                  <c:v>2015</c:v>
                </c:pt>
                <c:pt idx="1">
                  <c:v>2016</c:v>
                </c:pt>
                <c:pt idx="2">
                  <c:v>2017</c:v>
                </c:pt>
                <c:pt idx="3">
                  <c:v>2018</c:v>
                </c:pt>
                <c:pt idx="4">
                  <c:v>2019</c:v>
                </c:pt>
              </c:numCache>
            </c:numRef>
          </c:cat>
          <c:val>
            <c:numRef>
              <c:f>Charts!$Z$192:$AD$192</c:f>
              <c:numCache>
                <c:formatCode>#,##0</c:formatCode>
                <c:ptCount val="5"/>
                <c:pt idx="0">
                  <c:v>0</c:v>
                </c:pt>
                <c:pt idx="1">
                  <c:v>0</c:v>
                </c:pt>
                <c:pt idx="2">
                  <c:v>0</c:v>
                </c:pt>
                <c:pt idx="3">
                  <c:v>0</c:v>
                </c:pt>
                <c:pt idx="4">
                  <c:v>0</c:v>
                </c:pt>
              </c:numCache>
            </c:numRef>
          </c:val>
        </c:ser>
        <c:ser>
          <c:idx val="1"/>
          <c:order val="1"/>
          <c:tx>
            <c:strRef>
              <c:f>Charts!$Y$193</c:f>
              <c:strCache>
                <c:ptCount val="1"/>
                <c:pt idx="0">
                  <c:v>Overall Balance as % of State GDP</c:v>
                </c:pt>
              </c:strCache>
            </c:strRef>
          </c:tx>
          <c:spPr>
            <a:solidFill>
              <a:schemeClr val="accent2"/>
            </a:solidFill>
            <a:ln>
              <a:noFill/>
            </a:ln>
            <a:effectLst/>
          </c:spPr>
          <c:invertIfNegative val="0"/>
          <c:dLbls>
            <c:delete val="1"/>
          </c:dLbls>
          <c:cat>
            <c:numRef>
              <c:f>Charts!$Z$191:$AD$191</c:f>
              <c:numCache>
                <c:formatCode>General</c:formatCode>
                <c:ptCount val="5"/>
                <c:pt idx="0">
                  <c:v>2015</c:v>
                </c:pt>
                <c:pt idx="1">
                  <c:v>2016</c:v>
                </c:pt>
                <c:pt idx="2">
                  <c:v>2017</c:v>
                </c:pt>
                <c:pt idx="3">
                  <c:v>2018</c:v>
                </c:pt>
                <c:pt idx="4">
                  <c:v>2019</c:v>
                </c:pt>
              </c:numCache>
            </c:numRef>
          </c:cat>
          <c:val>
            <c:numRef>
              <c:f>Charts!$Z$193:$AD$193</c:f>
              <c:numCache>
                <c:formatCode>#,##0</c:formatCode>
                <c:ptCount val="5"/>
                <c:pt idx="0">
                  <c:v>897669.751199188</c:v>
                </c:pt>
                <c:pt idx="1">
                  <c:v>-1041826.53365766</c:v>
                </c:pt>
                <c:pt idx="2">
                  <c:v>-1881924.64747986</c:v>
                </c:pt>
                <c:pt idx="3">
                  <c:v>666328.423647786</c:v>
                </c:pt>
                <c:pt idx="4">
                  <c:v>-1923172.43776637</c:v>
                </c:pt>
              </c:numCache>
            </c:numRef>
          </c:val>
        </c:ser>
        <c:ser>
          <c:idx val="2"/>
          <c:order val="2"/>
          <c:tx>
            <c:strRef>
              <c:f>Charts!$Y$194</c:f>
              <c:strCache>
                <c:ptCount val="1"/>
                <c:pt idx="0">
                  <c:v>Primary Balance as % of State GDP</c:v>
                </c:pt>
              </c:strCache>
            </c:strRef>
          </c:tx>
          <c:spPr>
            <a:solidFill>
              <a:schemeClr val="accent3"/>
            </a:solidFill>
            <a:ln>
              <a:noFill/>
            </a:ln>
            <a:effectLst/>
          </c:spPr>
          <c:invertIfNegative val="0"/>
          <c:dLbls>
            <c:delete val="1"/>
          </c:dLbls>
          <c:cat>
            <c:numRef>
              <c:f>Charts!$Z$191:$AD$191</c:f>
              <c:numCache>
                <c:formatCode>General</c:formatCode>
                <c:ptCount val="5"/>
                <c:pt idx="0">
                  <c:v>2015</c:v>
                </c:pt>
                <c:pt idx="1">
                  <c:v>2016</c:v>
                </c:pt>
                <c:pt idx="2">
                  <c:v>2017</c:v>
                </c:pt>
                <c:pt idx="3">
                  <c:v>2018</c:v>
                </c:pt>
                <c:pt idx="4">
                  <c:v>2019</c:v>
                </c:pt>
              </c:numCache>
            </c:numRef>
          </c:cat>
          <c:val>
            <c:numRef>
              <c:f>Charts!$Z$194:$AD$194</c:f>
              <c:numCache>
                <c:formatCode>#,##0</c:formatCode>
                <c:ptCount val="5"/>
                <c:pt idx="0">
                  <c:v>897669.751199188</c:v>
                </c:pt>
                <c:pt idx="1">
                  <c:v>-1041826.53365766</c:v>
                </c:pt>
                <c:pt idx="2">
                  <c:v>-1881924.64747986</c:v>
                </c:pt>
                <c:pt idx="3">
                  <c:v>666328.423647786</c:v>
                </c:pt>
                <c:pt idx="4">
                  <c:v>-1836397.19296338</c:v>
                </c:pt>
              </c:numCache>
            </c:numRef>
          </c:val>
        </c:ser>
        <c:dLbls>
          <c:showLegendKey val="0"/>
          <c:showVal val="0"/>
          <c:showCatName val="0"/>
          <c:showSerName val="0"/>
          <c:showPercent val="0"/>
          <c:showBubbleSize val="0"/>
        </c:dLbls>
        <c:gapWidth val="219"/>
        <c:overlap val="-27"/>
        <c:axId val="537601152"/>
        <c:axId val="537602688"/>
      </c:barChart>
      <c:lineChart>
        <c:grouping val="standard"/>
        <c:varyColors val="0"/>
        <c:ser>
          <c:idx val="3"/>
          <c:order val="3"/>
          <c:tx>
            <c:strRef>
              <c:f>Charts!$Y$195</c:f>
              <c:strCache>
                <c:ptCount val="1"/>
                <c:pt idx="0">
                  <c:v>Revenue as % of State GDP</c:v>
                </c:pt>
              </c:strCache>
            </c:strRef>
          </c:tx>
          <c:spPr>
            <a:ln w="28575" cap="rnd">
              <a:solidFill>
                <a:schemeClr val="accent4"/>
              </a:solidFill>
              <a:round/>
            </a:ln>
            <a:effectLst/>
          </c:spPr>
          <c:marker>
            <c:symbol val="none"/>
          </c:marker>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Charts!$Z$195:$AD$195</c:f>
              <c:numCache>
                <c:formatCode>#,##0</c:formatCode>
                <c:ptCount val="5"/>
                <c:pt idx="0">
                  <c:v>3306387.27781627</c:v>
                </c:pt>
                <c:pt idx="1">
                  <c:v>3746932.2003767</c:v>
                </c:pt>
                <c:pt idx="2">
                  <c:v>3851666.83006386</c:v>
                </c:pt>
                <c:pt idx="3">
                  <c:v>4211745.39498127</c:v>
                </c:pt>
                <c:pt idx="4">
                  <c:v>3522853.6050274</c:v>
                </c:pt>
              </c:numCache>
            </c:numRef>
          </c:val>
          <c:smooth val="0"/>
        </c:ser>
        <c:ser>
          <c:idx val="4"/>
          <c:order val="4"/>
          <c:tx>
            <c:strRef>
              <c:f>Charts!$Y$196</c:f>
              <c:strCache>
                <c:ptCount val="1"/>
                <c:pt idx="0">
                  <c:v>Expenditures as % of State GDP</c:v>
                </c:pt>
              </c:strCache>
            </c:strRef>
          </c:tx>
          <c:spPr>
            <a:ln w="28575" cap="rnd">
              <a:solidFill>
                <a:schemeClr val="accent5"/>
              </a:solidFill>
              <a:round/>
            </a:ln>
            <a:effectLst/>
          </c:spPr>
          <c:marker>
            <c:symbol val="none"/>
          </c:marker>
          <c:dLbls>
            <c:delete val="1"/>
          </c:dLbls>
          <c:cat>
            <c:numRef>
              <c:f>Charts!$Z$191:$AN$191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Charts!$Z$196:$AD$196</c:f>
              <c:numCache>
                <c:formatCode>#,##0</c:formatCode>
                <c:ptCount val="5"/>
                <c:pt idx="0">
                  <c:v>2408717.52661708</c:v>
                </c:pt>
                <c:pt idx="1">
                  <c:v>4788758.73403437</c:v>
                </c:pt>
                <c:pt idx="2">
                  <c:v>5733591.47754372</c:v>
                </c:pt>
                <c:pt idx="3">
                  <c:v>3545416.97133349</c:v>
                </c:pt>
                <c:pt idx="4">
                  <c:v>5446026.04279377</c:v>
                </c:pt>
              </c:numCache>
            </c:numRef>
          </c:val>
          <c:smooth val="0"/>
        </c:ser>
        <c:dLbls>
          <c:showLegendKey val="0"/>
          <c:showVal val="0"/>
          <c:showCatName val="0"/>
          <c:showSerName val="0"/>
          <c:showPercent val="0"/>
          <c:showBubbleSize val="0"/>
        </c:dLbls>
        <c:marker val="0"/>
        <c:smooth val="0"/>
        <c:axId val="537601152"/>
        <c:axId val="537602688"/>
      </c:lineChart>
      <c:catAx>
        <c:axId val="537601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crossAx val="537602688"/>
        <c:crosses val="autoZero"/>
        <c:auto val="1"/>
        <c:lblAlgn val="ctr"/>
        <c:lblOffset val="100"/>
        <c:noMultiLvlLbl val="0"/>
      </c:catAx>
      <c:valAx>
        <c:axId val="537602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crossAx val="537601152"/>
        <c:crosses val="autoZero"/>
        <c:crossBetween val="between"/>
      </c:valAx>
      <c:spPr>
        <a:noFill/>
        <a:ln>
          <a:noFill/>
        </a:ln>
        <a:effectLst/>
      </c:spPr>
    </c:plotArea>
    <c:legend>
      <c:legendPos val="b"/>
      <c:layout>
        <c:manualLayout>
          <c:xMode val="edge"/>
          <c:yMode val="edge"/>
          <c:x val="0.020484908136483"/>
          <c:y val="0.833909303003791"/>
          <c:w val="0.959029965004374"/>
          <c:h val="0.13831291921843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800"/>
      </a:pP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s-ES_tradnl"/>
              <a:t>Chart 10: Debt service indicators</a:t>
            </a:r>
            <a:endParaRPr lang="es-ES_tradnl"/>
          </a:p>
        </c:rich>
      </c:tx>
      <c:layout/>
      <c:overlay val="0"/>
      <c:spPr>
        <a:noFill/>
        <a:ln>
          <a:noFill/>
        </a:ln>
        <a:effectLst/>
      </c:spPr>
    </c:title>
    <c:autoTitleDeleted val="0"/>
    <c:plotArea>
      <c:layout>
        <c:manualLayout>
          <c:layoutTarget val="inner"/>
          <c:xMode val="edge"/>
          <c:yMode val="edge"/>
          <c:x val="0.0946465403107797"/>
          <c:y val="0.11441568357691"/>
          <c:w val="0.87258552055993"/>
          <c:h val="0.664905584718577"/>
        </c:manualLayout>
      </c:layout>
      <c:lineChart>
        <c:grouping val="standard"/>
        <c:varyColors val="0"/>
        <c:ser>
          <c:idx val="0"/>
          <c:order val="0"/>
          <c:tx>
            <c:strRef>
              <c:f>Charts!$Y$174</c:f>
              <c:strCache>
                <c:ptCount val="1"/>
                <c:pt idx="0">
                  <c:v>Debt Service as % of Gross FAAC Allocation</c:v>
                </c:pt>
              </c:strCache>
            </c:strRef>
          </c:tx>
          <c:spPr>
            <a:ln w="28575" cap="rnd">
              <a:solidFill>
                <a:schemeClr val="accent1"/>
              </a:solidFill>
              <a:round/>
            </a:ln>
            <a:effectLst/>
          </c:spPr>
          <c:marker>
            <c:symbol val="none"/>
          </c:marker>
          <c:dLbls>
            <c:delete val="1"/>
          </c:dLbls>
          <c:cat>
            <c:numRef>
              <c:f>Charts!$Z$173:$AD$173</c:f>
              <c:numCache>
                <c:formatCode>General</c:formatCode>
                <c:ptCount val="5"/>
                <c:pt idx="0">
                  <c:v>2015</c:v>
                </c:pt>
                <c:pt idx="1">
                  <c:v>2016</c:v>
                </c:pt>
                <c:pt idx="2">
                  <c:v>2017</c:v>
                </c:pt>
                <c:pt idx="3">
                  <c:v>2018</c:v>
                </c:pt>
                <c:pt idx="4">
                  <c:v>2019</c:v>
                </c:pt>
              </c:numCache>
            </c:numRef>
          </c:cat>
          <c:val>
            <c:numRef>
              <c:f>Charts!$Z$174:$AD$174</c:f>
              <c:numCache>
                <c:formatCode>#,##0</c:formatCode>
                <c:ptCount val="5"/>
                <c:pt idx="0">
                  <c:v>25.2793217128939</c:v>
                </c:pt>
                <c:pt idx="1">
                  <c:v>42.0678618117626</c:v>
                </c:pt>
                <c:pt idx="2">
                  <c:v>91.6367791708433</c:v>
                </c:pt>
                <c:pt idx="3">
                  <c:v>84.0461879994013</c:v>
                </c:pt>
                <c:pt idx="4">
                  <c:v>136.713739587856</c:v>
                </c:pt>
              </c:numCache>
            </c:numRef>
          </c:val>
          <c:smooth val="0"/>
        </c:ser>
        <c:ser>
          <c:idx val="1"/>
          <c:order val="1"/>
          <c:tx>
            <c:strRef>
              <c:f>Charts!$Y$175</c:f>
              <c:strCache>
                <c:ptCount val="1"/>
                <c:pt idx="0">
                  <c:v>Interest as % of Revenue</c:v>
                </c:pt>
              </c:strCache>
            </c:strRef>
          </c:tx>
          <c:spPr>
            <a:ln w="28575" cap="rnd">
              <a:solidFill>
                <a:schemeClr val="accent2"/>
              </a:solidFill>
              <a:round/>
            </a:ln>
            <a:effectLst/>
          </c:spPr>
          <c:marker>
            <c:symbol val="none"/>
          </c:marker>
          <c:dLbls>
            <c:delete val="1"/>
          </c:dLbls>
          <c:cat>
            <c:numRef>
              <c:f>Charts!$Z$173:$AD$173</c:f>
              <c:numCache>
                <c:formatCode>General</c:formatCode>
                <c:ptCount val="5"/>
                <c:pt idx="0">
                  <c:v>2015</c:v>
                </c:pt>
                <c:pt idx="1">
                  <c:v>2016</c:v>
                </c:pt>
                <c:pt idx="2">
                  <c:v>2017</c:v>
                </c:pt>
                <c:pt idx="3">
                  <c:v>2018</c:v>
                </c:pt>
                <c:pt idx="4">
                  <c:v>2019</c:v>
                </c:pt>
              </c:numCache>
            </c:numRef>
          </c:cat>
          <c:val>
            <c:numRef>
              <c:f>Charts!$Z$175:$AD$175</c:f>
              <c:numCache>
                <c:formatCode>#,##0</c:formatCode>
                <c:ptCount val="5"/>
                <c:pt idx="0">
                  <c:v>1.58205524228807</c:v>
                </c:pt>
                <c:pt idx="1">
                  <c:v>5.43665830610695</c:v>
                </c:pt>
                <c:pt idx="2">
                  <c:v>6.29866906553002</c:v>
                </c:pt>
                <c:pt idx="3">
                  <c:v>5.9859868731488</c:v>
                </c:pt>
                <c:pt idx="4">
                  <c:v>9.23262079609655</c:v>
                </c:pt>
              </c:numCache>
            </c:numRef>
          </c:val>
          <c:smooth val="0"/>
        </c:ser>
        <c:ser>
          <c:idx val="2"/>
          <c:order val="2"/>
          <c:tx>
            <c:strRef>
              <c:f>Charts!$Y$176</c:f>
              <c:strCache>
                <c:ptCount val="1"/>
                <c:pt idx="0">
                  <c:v>External Debt Service as % of Revenue</c:v>
                </c:pt>
              </c:strCache>
            </c:strRef>
          </c:tx>
          <c:spPr>
            <a:ln w="28575" cap="rnd">
              <a:solidFill>
                <a:schemeClr val="accent3"/>
              </a:solidFill>
              <a:round/>
            </a:ln>
            <a:effectLst/>
          </c:spPr>
          <c:marker>
            <c:symbol val="none"/>
          </c:marker>
          <c:dLbls>
            <c:delete val="1"/>
          </c:dLbls>
          <c:cat>
            <c:numRef>
              <c:f>Charts!$Z$173:$AD$173</c:f>
              <c:numCache>
                <c:formatCode>General</c:formatCode>
                <c:ptCount val="5"/>
                <c:pt idx="0">
                  <c:v>2015</c:v>
                </c:pt>
                <c:pt idx="1">
                  <c:v>2016</c:v>
                </c:pt>
                <c:pt idx="2">
                  <c:v>2017</c:v>
                </c:pt>
                <c:pt idx="3">
                  <c:v>2018</c:v>
                </c:pt>
                <c:pt idx="4">
                  <c:v>2019</c:v>
                </c:pt>
              </c:numCache>
            </c:numRef>
          </c:cat>
          <c:val>
            <c:numRef>
              <c:f>Charts!$Z$176:$AD$176</c:f>
              <c:numCache>
                <c:formatCode>#,##0</c:formatCode>
                <c:ptCount val="5"/>
                <c:pt idx="0">
                  <c:v>0.107084116277752</c:v>
                </c:pt>
                <c:pt idx="1">
                  <c:v>0.241609594223057</c:v>
                </c:pt>
                <c:pt idx="2">
                  <c:v>0.247239641907799</c:v>
                </c:pt>
                <c:pt idx="3">
                  <c:v>0.229473587588905</c:v>
                </c:pt>
                <c:pt idx="4">
                  <c:v>0.144251098725628</c:v>
                </c:pt>
              </c:numCache>
            </c:numRef>
          </c:val>
          <c:smooth val="0"/>
        </c:ser>
        <c:dLbls>
          <c:showLegendKey val="0"/>
          <c:showVal val="0"/>
          <c:showCatName val="0"/>
          <c:showSerName val="0"/>
          <c:showPercent val="0"/>
          <c:showBubbleSize val="0"/>
        </c:dLbls>
        <c:marker val="0"/>
        <c:smooth val="0"/>
        <c:axId val="537634304"/>
        <c:axId val="537635840"/>
      </c:lineChart>
      <c:catAx>
        <c:axId val="537634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37635840"/>
        <c:crosses val="autoZero"/>
        <c:auto val="1"/>
        <c:lblAlgn val="ctr"/>
        <c:lblOffset val="100"/>
        <c:noMultiLvlLbl val="0"/>
      </c:catAx>
      <c:valAx>
        <c:axId val="537635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37634304"/>
        <c:crosses val="autoZero"/>
        <c:crossBetween val="between"/>
      </c:valAx>
      <c:spPr>
        <a:noFill/>
        <a:ln>
          <a:noFill/>
        </a:ln>
        <a:effectLst/>
      </c:spPr>
    </c:plotArea>
    <c:legend>
      <c:legendPos val="b"/>
      <c:layout>
        <c:manualLayout>
          <c:xMode val="edge"/>
          <c:yMode val="edge"/>
          <c:x val="0.0169083552055993"/>
          <c:y val="0.837382618839312"/>
          <c:w val="0.963405511811024"/>
          <c:h val="0.1348396033829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US" sz="1050"/>
              <a:t>Chart 7: Debt as % of Revenue</a:t>
            </a:r>
            <a:endParaRPr lang="en-US" sz="1050"/>
          </a:p>
        </c:rich>
      </c:tx>
      <c:layout/>
      <c:overlay val="0"/>
      <c:spPr>
        <a:noFill/>
        <a:ln>
          <a:noFill/>
        </a:ln>
        <a:effectLst/>
      </c:spPr>
    </c:title>
    <c:autoTitleDeleted val="0"/>
    <c:plotArea>
      <c:layout/>
      <c:barChart>
        <c:barDir val="col"/>
        <c:grouping val="clustered"/>
        <c:varyColors val="0"/>
        <c:ser>
          <c:idx val="0"/>
          <c:order val="0"/>
          <c:tx>
            <c:strRef>
              <c:f>Charts!$Y$120</c:f>
              <c:strCache>
                <c:ptCount val="1"/>
                <c:pt idx="0">
                  <c:v>Debt as % of Revenue</c:v>
                </c:pt>
              </c:strCache>
            </c:strRef>
          </c:tx>
          <c:spPr>
            <a:solidFill>
              <a:schemeClr val="accent1"/>
            </a:solidFill>
            <a:ln>
              <a:noFill/>
            </a:ln>
            <a:effectLst/>
          </c:spPr>
          <c:invertIfNegative val="0"/>
          <c:dLbls>
            <c:delete val="1"/>
          </c:dLbls>
          <c:cat>
            <c:numRef>
              <c:f>Charts!$Z$119:$AD$119</c:f>
              <c:numCache>
                <c:formatCode>General</c:formatCode>
                <c:ptCount val="5"/>
                <c:pt idx="0">
                  <c:v>2015</c:v>
                </c:pt>
                <c:pt idx="1">
                  <c:v>2016</c:v>
                </c:pt>
                <c:pt idx="2">
                  <c:v>2017</c:v>
                </c:pt>
                <c:pt idx="3">
                  <c:v>2018</c:v>
                </c:pt>
                <c:pt idx="4">
                  <c:v>2019</c:v>
                </c:pt>
              </c:numCache>
            </c:numRef>
          </c:cat>
          <c:val>
            <c:numRef>
              <c:f>Charts!$Z$120:$AD$120</c:f>
              <c:numCache>
                <c:formatCode>#,##0</c:formatCode>
                <c:ptCount val="5"/>
                <c:pt idx="0">
                  <c:v>92.6625189224126</c:v>
                </c:pt>
                <c:pt idx="1">
                  <c:v>129.659050890621</c:v>
                </c:pt>
                <c:pt idx="2">
                  <c:v>160.622413716242</c:v>
                </c:pt>
                <c:pt idx="3">
                  <c:v>132.471737171547</c:v>
                </c:pt>
                <c:pt idx="4">
                  <c:v>100.735500727756</c:v>
                </c:pt>
              </c:numCache>
            </c:numRef>
          </c:val>
        </c:ser>
        <c:dLbls>
          <c:showLegendKey val="0"/>
          <c:showVal val="0"/>
          <c:showCatName val="0"/>
          <c:showSerName val="0"/>
          <c:showPercent val="0"/>
          <c:showBubbleSize val="0"/>
        </c:dLbls>
        <c:gapWidth val="219"/>
        <c:overlap val="-27"/>
        <c:axId val="542782976"/>
        <c:axId val="542784512"/>
      </c:barChart>
      <c:lineChart>
        <c:grouping val="standard"/>
        <c:varyColors val="0"/>
        <c:ser>
          <c:idx val="1"/>
          <c:order val="1"/>
          <c:tx>
            <c:strRef>
              <c:f>Charts!$Y$121</c:f>
              <c:strCache>
                <c:ptCount val="1"/>
                <c:pt idx="0">
                  <c:v>Threshold</c:v>
                </c:pt>
              </c:strCache>
            </c:strRef>
          </c:tx>
          <c:spPr>
            <a:ln w="28575" cap="rnd">
              <a:solidFill>
                <a:schemeClr val="accent2"/>
              </a:solidFill>
              <a:prstDash val="sysDash"/>
              <a:round/>
            </a:ln>
            <a:effectLst/>
          </c:spPr>
          <c:marker>
            <c:symbol val="none"/>
          </c:marker>
          <c:dLbls>
            <c:delete val="1"/>
          </c:dLbls>
          <c:cat>
            <c:numRef>
              <c:f>Charts!$Z$119:$AD$119</c:f>
              <c:numCache>
                <c:formatCode>General</c:formatCode>
                <c:ptCount val="5"/>
                <c:pt idx="0">
                  <c:v>2015</c:v>
                </c:pt>
                <c:pt idx="1">
                  <c:v>2016</c:v>
                </c:pt>
                <c:pt idx="2">
                  <c:v>2017</c:v>
                </c:pt>
                <c:pt idx="3">
                  <c:v>2018</c:v>
                </c:pt>
                <c:pt idx="4">
                  <c:v>2019</c:v>
                </c:pt>
              </c:numCache>
            </c:numRef>
          </c:cat>
          <c:val>
            <c:numRef>
              <c:f>Charts!$Z$121:$AD$121</c:f>
              <c:numCache>
                <c:formatCode>#,##0</c:formatCode>
                <c:ptCount val="5"/>
                <c:pt idx="0">
                  <c:v>200</c:v>
                </c:pt>
                <c:pt idx="1">
                  <c:v>200</c:v>
                </c:pt>
                <c:pt idx="2">
                  <c:v>200</c:v>
                </c:pt>
                <c:pt idx="3">
                  <c:v>200</c:v>
                </c:pt>
                <c:pt idx="4">
                  <c:v>200</c:v>
                </c:pt>
              </c:numCache>
            </c:numRef>
          </c:val>
          <c:smooth val="0"/>
        </c:ser>
        <c:dLbls>
          <c:showLegendKey val="0"/>
          <c:showVal val="0"/>
          <c:showCatName val="0"/>
          <c:showSerName val="0"/>
          <c:showPercent val="0"/>
          <c:showBubbleSize val="0"/>
        </c:dLbls>
        <c:marker val="0"/>
        <c:smooth val="0"/>
        <c:axId val="542782976"/>
        <c:axId val="542784512"/>
      </c:lineChart>
      <c:catAx>
        <c:axId val="54278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2784512"/>
        <c:crosses val="autoZero"/>
        <c:auto val="1"/>
        <c:lblAlgn val="ctr"/>
        <c:lblOffset val="100"/>
        <c:noMultiLvlLbl val="0"/>
      </c:catAx>
      <c:valAx>
        <c:axId val="542784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2782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b="0" i="0" baseline="0">
                <a:effectLst/>
              </a:rPr>
              <a:t>Chart 9: Personnel Cost as % of Revenue</a:t>
            </a:r>
            <a:endParaRPr lang="en-GB" sz="1050">
              <a:effectLst/>
            </a:endParaRPr>
          </a:p>
        </c:rich>
      </c:tx>
      <c:layout/>
      <c:overlay val="0"/>
      <c:spPr>
        <a:noFill/>
        <a:ln>
          <a:noFill/>
        </a:ln>
        <a:effectLst/>
      </c:spPr>
    </c:title>
    <c:autoTitleDeleted val="0"/>
    <c:plotArea>
      <c:layout/>
      <c:barChart>
        <c:barDir val="col"/>
        <c:grouping val="clustered"/>
        <c:varyColors val="0"/>
        <c:ser>
          <c:idx val="0"/>
          <c:order val="0"/>
          <c:tx>
            <c:strRef>
              <c:f>Charts!$Y$157</c:f>
              <c:strCache>
                <c:ptCount val="1"/>
                <c:pt idx="0">
                  <c:v>Personnel Cost as % of Revenue</c:v>
                </c:pt>
              </c:strCache>
            </c:strRef>
          </c:tx>
          <c:spPr>
            <a:solidFill>
              <a:schemeClr val="accent1"/>
            </a:solidFill>
            <a:ln>
              <a:noFill/>
            </a:ln>
            <a:effectLst/>
          </c:spPr>
          <c:invertIfNegative val="0"/>
          <c:dLbls>
            <c:delete val="1"/>
          </c:dLbls>
          <c:cat>
            <c:numRef>
              <c:f>Charts!$Z$156:$AD$156</c:f>
              <c:numCache>
                <c:formatCode>General</c:formatCode>
                <c:ptCount val="5"/>
                <c:pt idx="0">
                  <c:v>2015</c:v>
                </c:pt>
                <c:pt idx="1">
                  <c:v>2016</c:v>
                </c:pt>
                <c:pt idx="2">
                  <c:v>2017</c:v>
                </c:pt>
                <c:pt idx="3">
                  <c:v>2018</c:v>
                </c:pt>
                <c:pt idx="4">
                  <c:v>2019</c:v>
                </c:pt>
              </c:numCache>
            </c:numRef>
          </c:cat>
          <c:val>
            <c:numRef>
              <c:f>Charts!$Z$157:$AD$157</c:f>
              <c:numCache>
                <c:formatCode>#,##0</c:formatCode>
                <c:ptCount val="5"/>
                <c:pt idx="0">
                  <c:v>51.8595802060407</c:v>
                </c:pt>
                <c:pt idx="1">
                  <c:v>65.7054489890361</c:v>
                </c:pt>
                <c:pt idx="2">
                  <c:v>75.7206863209764</c:v>
                </c:pt>
                <c:pt idx="3">
                  <c:v>35.5247800858247</c:v>
                </c:pt>
                <c:pt idx="4">
                  <c:v>73.2646236400571</c:v>
                </c:pt>
              </c:numCache>
            </c:numRef>
          </c:val>
        </c:ser>
        <c:dLbls>
          <c:showLegendKey val="0"/>
          <c:showVal val="0"/>
          <c:showCatName val="0"/>
          <c:showSerName val="0"/>
          <c:showPercent val="0"/>
          <c:showBubbleSize val="0"/>
        </c:dLbls>
        <c:gapWidth val="219"/>
        <c:overlap val="-27"/>
        <c:axId val="543102080"/>
        <c:axId val="543103616"/>
      </c:barChart>
      <c:lineChart>
        <c:grouping val="standard"/>
        <c:varyColors val="0"/>
        <c:ser>
          <c:idx val="1"/>
          <c:order val="1"/>
          <c:tx>
            <c:strRef>
              <c:f>Charts!$Y$158</c:f>
              <c:strCache>
                <c:ptCount val="1"/>
                <c:pt idx="0">
                  <c:v>Threshold</c:v>
                </c:pt>
              </c:strCache>
            </c:strRef>
          </c:tx>
          <c:spPr>
            <a:ln w="28575" cap="rnd">
              <a:solidFill>
                <a:schemeClr val="accent2"/>
              </a:solidFill>
              <a:prstDash val="sysDash"/>
              <a:round/>
            </a:ln>
            <a:effectLst/>
          </c:spPr>
          <c:marker>
            <c:symbol val="none"/>
          </c:marker>
          <c:dLbls>
            <c:delete val="1"/>
          </c:dLbls>
          <c:cat>
            <c:numRef>
              <c:f>Charts!$Z$156:$AN$156</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Charts!$Z$158:$AD$158</c:f>
              <c:numCache>
                <c:formatCode>#,##0</c:formatCode>
                <c:ptCount val="5"/>
                <c:pt idx="0">
                  <c:v>60</c:v>
                </c:pt>
                <c:pt idx="1">
                  <c:v>60</c:v>
                </c:pt>
                <c:pt idx="2">
                  <c:v>60</c:v>
                </c:pt>
                <c:pt idx="3">
                  <c:v>60</c:v>
                </c:pt>
                <c:pt idx="4">
                  <c:v>60</c:v>
                </c:pt>
              </c:numCache>
            </c:numRef>
          </c:val>
          <c:smooth val="0"/>
        </c:ser>
        <c:dLbls>
          <c:showLegendKey val="0"/>
          <c:showVal val="0"/>
          <c:showCatName val="0"/>
          <c:showSerName val="0"/>
          <c:showPercent val="0"/>
          <c:showBubbleSize val="0"/>
        </c:dLbls>
        <c:marker val="0"/>
        <c:smooth val="0"/>
        <c:axId val="543102080"/>
        <c:axId val="543103616"/>
      </c:lineChart>
      <c:catAx>
        <c:axId val="54310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3103616"/>
        <c:crosses val="autoZero"/>
        <c:auto val="1"/>
        <c:lblAlgn val="ctr"/>
        <c:lblOffset val="100"/>
        <c:noMultiLvlLbl val="0"/>
      </c:catAx>
      <c:valAx>
        <c:axId val="54310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3102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b="0" i="0" baseline="0">
                <a:effectLst/>
              </a:rPr>
              <a:t>Chart 8: Debt Service as % of Revenue</a:t>
            </a:r>
            <a:endParaRPr lang="en-GB" sz="1050">
              <a:effectLst/>
            </a:endParaRPr>
          </a:p>
        </c:rich>
      </c:tx>
      <c:layout/>
      <c:overlay val="0"/>
      <c:spPr>
        <a:noFill/>
        <a:ln>
          <a:noFill/>
        </a:ln>
        <a:effectLst/>
      </c:spPr>
    </c:title>
    <c:autoTitleDeleted val="0"/>
    <c:plotArea>
      <c:layout/>
      <c:barChart>
        <c:barDir val="col"/>
        <c:grouping val="clustered"/>
        <c:varyColors val="0"/>
        <c:ser>
          <c:idx val="0"/>
          <c:order val="0"/>
          <c:tx>
            <c:strRef>
              <c:f>Charts!$Y$139</c:f>
              <c:strCache>
                <c:ptCount val="1"/>
                <c:pt idx="0">
                  <c:v>Debt Service as % of Revenue</c:v>
                </c:pt>
              </c:strCache>
            </c:strRef>
          </c:tx>
          <c:spPr>
            <a:solidFill>
              <a:schemeClr val="accent1"/>
            </a:solidFill>
            <a:ln>
              <a:noFill/>
            </a:ln>
            <a:effectLst/>
          </c:spPr>
          <c:invertIfNegative val="0"/>
          <c:dLbls>
            <c:delete val="1"/>
          </c:dLbls>
          <c:cat>
            <c:numRef>
              <c:f>Charts!$Z$138:$AD$138</c:f>
              <c:numCache>
                <c:formatCode>General</c:formatCode>
                <c:ptCount val="5"/>
                <c:pt idx="0">
                  <c:v>2015</c:v>
                </c:pt>
                <c:pt idx="1">
                  <c:v>2016</c:v>
                </c:pt>
                <c:pt idx="2">
                  <c:v>2017</c:v>
                </c:pt>
                <c:pt idx="3">
                  <c:v>2018</c:v>
                </c:pt>
                <c:pt idx="4">
                  <c:v>2019</c:v>
                </c:pt>
              </c:numCache>
            </c:numRef>
          </c:cat>
          <c:val>
            <c:numRef>
              <c:f>Charts!$Z$139:$AD$139</c:f>
              <c:numCache>
                <c:formatCode>#,##0</c:formatCode>
                <c:ptCount val="5"/>
                <c:pt idx="0">
                  <c:v>21.8113859920551</c:v>
                </c:pt>
                <c:pt idx="1">
                  <c:v>35.0580172406519</c:v>
                </c:pt>
                <c:pt idx="2">
                  <c:v>77.7721926647335</c:v>
                </c:pt>
                <c:pt idx="3">
                  <c:v>72.7790053571128</c:v>
                </c:pt>
                <c:pt idx="4">
                  <c:v>102.661087736873</c:v>
                </c:pt>
              </c:numCache>
            </c:numRef>
          </c:val>
        </c:ser>
        <c:dLbls>
          <c:showLegendKey val="0"/>
          <c:showVal val="0"/>
          <c:showCatName val="0"/>
          <c:showSerName val="0"/>
          <c:showPercent val="0"/>
          <c:showBubbleSize val="0"/>
        </c:dLbls>
        <c:gapWidth val="219"/>
        <c:overlap val="-27"/>
        <c:axId val="543128576"/>
        <c:axId val="543138560"/>
      </c:barChart>
      <c:lineChart>
        <c:grouping val="standard"/>
        <c:varyColors val="0"/>
        <c:ser>
          <c:idx val="1"/>
          <c:order val="1"/>
          <c:tx>
            <c:strRef>
              <c:f>Charts!$Y$140</c:f>
              <c:strCache>
                <c:ptCount val="1"/>
                <c:pt idx="0">
                  <c:v>Threshold</c:v>
                </c:pt>
              </c:strCache>
            </c:strRef>
          </c:tx>
          <c:spPr>
            <a:ln w="28575" cap="rnd">
              <a:solidFill>
                <a:schemeClr val="accent2"/>
              </a:solidFill>
              <a:prstDash val="sysDash"/>
              <a:round/>
            </a:ln>
            <a:effectLst/>
          </c:spPr>
          <c:marker>
            <c:symbol val="none"/>
          </c:marker>
          <c:dLbls>
            <c:delete val="1"/>
          </c:dLbls>
          <c:cat>
            <c:numRef>
              <c:f>Charts!$Z$138:$AN$138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Charts!$Z$140:$AD$140</c:f>
              <c:numCache>
                <c:formatCode>#,##0</c:formatCode>
                <c:ptCount val="5"/>
                <c:pt idx="0">
                  <c:v>40</c:v>
                </c:pt>
                <c:pt idx="1">
                  <c:v>40</c:v>
                </c:pt>
                <c:pt idx="2">
                  <c:v>40</c:v>
                </c:pt>
                <c:pt idx="3">
                  <c:v>40</c:v>
                </c:pt>
                <c:pt idx="4">
                  <c:v>40</c:v>
                </c:pt>
              </c:numCache>
            </c:numRef>
          </c:val>
          <c:smooth val="0"/>
        </c:ser>
        <c:dLbls>
          <c:showLegendKey val="0"/>
          <c:showVal val="0"/>
          <c:showCatName val="0"/>
          <c:showSerName val="0"/>
          <c:showPercent val="0"/>
          <c:showBubbleSize val="0"/>
        </c:dLbls>
        <c:marker val="0"/>
        <c:smooth val="0"/>
        <c:axId val="543128576"/>
        <c:axId val="543138560"/>
      </c:lineChart>
      <c:catAx>
        <c:axId val="54312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3138560"/>
        <c:crosses val="autoZero"/>
        <c:auto val="1"/>
        <c:lblAlgn val="ctr"/>
        <c:lblOffset val="100"/>
        <c:noMultiLvlLbl val="0"/>
      </c:catAx>
      <c:valAx>
        <c:axId val="543138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312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2: Expenditure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Charts!$Y$27</c:f>
              <c:strCache>
                <c:ptCount val="1"/>
                <c:pt idx="0">
                  <c:v>Personnel</c:v>
                </c:pt>
              </c:strCache>
            </c:strRef>
          </c:tx>
          <c:spPr>
            <a:solidFill>
              <a:schemeClr val="accent2"/>
            </a:solidFill>
            <a:ln>
              <a:noFill/>
            </a:ln>
            <a:effectLst/>
          </c:spPr>
          <c:invertIfNegative val="0"/>
          <c:dLbls>
            <c:delete val="1"/>
          </c:dLbls>
          <c:cat>
            <c:numRef>
              <c:f>#REF!</c:f>
              <c:numCache>
                <c:ptCount val="0"/>
              </c:numCache>
            </c:numRef>
          </c:cat>
          <c:val>
            <c:numRef>
              <c:f>Charts!$Z$27:$AD$27</c:f>
              <c:numCache>
                <c:formatCode>#,##0</c:formatCode>
                <c:ptCount val="5"/>
                <c:pt idx="0">
                  <c:v>27224.63740445</c:v>
                </c:pt>
                <c:pt idx="1">
                  <c:v>40271.87503</c:v>
                </c:pt>
                <c:pt idx="2">
                  <c:v>53015.62177984</c:v>
                </c:pt>
                <c:pt idx="3">
                  <c:v>30473.85485228</c:v>
                </c:pt>
                <c:pt idx="4">
                  <c:v>59347.638975</c:v>
                </c:pt>
              </c:numCache>
            </c:numRef>
          </c:val>
        </c:ser>
        <c:ser>
          <c:idx val="2"/>
          <c:order val="2"/>
          <c:tx>
            <c:strRef>
              <c:f>Charts!$Y$28</c:f>
              <c:strCache>
                <c:ptCount val="1"/>
                <c:pt idx="0">
                  <c:v>Overhead Costs</c:v>
                </c:pt>
              </c:strCache>
            </c:strRef>
          </c:tx>
          <c:spPr>
            <a:solidFill>
              <a:schemeClr val="accent3"/>
            </a:solidFill>
            <a:ln>
              <a:noFill/>
            </a:ln>
            <a:effectLst/>
          </c:spPr>
          <c:invertIfNegative val="0"/>
          <c:dLbls>
            <c:delete val="1"/>
          </c:dLbls>
          <c:cat>
            <c:numRef>
              <c:f>#REF!</c:f>
              <c:numCache>
                <c:ptCount val="0"/>
              </c:numCache>
            </c:numRef>
          </c:cat>
          <c:val>
            <c:numRef>
              <c:f>Charts!$Z$28:$AD$28</c:f>
              <c:numCache>
                <c:formatCode>#,##0</c:formatCode>
                <c:ptCount val="5"/>
                <c:pt idx="0">
                  <c:v>11017.94651266</c:v>
                </c:pt>
                <c:pt idx="1">
                  <c:v>19737.962449</c:v>
                </c:pt>
                <c:pt idx="2">
                  <c:v>27320.68478619</c:v>
                </c:pt>
                <c:pt idx="3">
                  <c:v>25045.0828298</c:v>
                </c:pt>
                <c:pt idx="4">
                  <c:v>29826.174501</c:v>
                </c:pt>
              </c:numCache>
            </c:numRef>
          </c:val>
        </c:ser>
        <c:ser>
          <c:idx val="3"/>
          <c:order val="3"/>
          <c:tx>
            <c:strRef>
              <c:f>Charts!$Y$29</c:f>
              <c:strCache>
                <c:ptCount val="1"/>
                <c:pt idx="0">
                  <c:v>Debt Service (Interests+Amortizations)</c:v>
                </c:pt>
              </c:strCache>
            </c:strRef>
          </c:tx>
          <c:spPr>
            <a:solidFill>
              <a:schemeClr val="accent4"/>
            </a:solidFill>
            <a:ln>
              <a:noFill/>
            </a:ln>
            <a:effectLst/>
          </c:spPr>
          <c:invertIfNegative val="0"/>
          <c:dLbls>
            <c:delete val="1"/>
          </c:dLbls>
          <c:cat>
            <c:numRef>
              <c:f>#REF!</c:f>
              <c:numCache>
                <c:ptCount val="0"/>
              </c:numCache>
            </c:numRef>
          </c:cat>
          <c:val>
            <c:numRef>
              <c:f>Charts!$Z$29:$AD$29</c:f>
              <c:numCache>
                <c:formatCode>#,##0</c:formatCode>
                <c:ptCount val="5"/>
                <c:pt idx="0">
                  <c:v>1.58774000000267</c:v>
                </c:pt>
                <c:pt idx="1">
                  <c:v>2494.84897600001</c:v>
                </c:pt>
                <c:pt idx="2">
                  <c:v>3999.48077588</c:v>
                </c:pt>
                <c:pt idx="3">
                  <c:v>522.563906169991</c:v>
                </c:pt>
                <c:pt idx="4">
                  <c:v>7462.34439700002</c:v>
                </c:pt>
              </c:numCache>
            </c:numRef>
          </c:val>
        </c:ser>
        <c:ser>
          <c:idx val="4"/>
          <c:order val="4"/>
          <c:tx>
            <c:strRef>
              <c:f>Charts!$Y$30</c:f>
              <c:strCache>
                <c:ptCount val="1"/>
                <c:pt idx="0">
                  <c:v>Other Recurrent Expenditures</c:v>
                </c:pt>
              </c:strCache>
            </c:strRef>
          </c:tx>
          <c:spPr>
            <a:solidFill>
              <a:schemeClr val="accent5"/>
            </a:solidFill>
            <a:ln>
              <a:noFill/>
            </a:ln>
            <a:effectLst/>
          </c:spPr>
          <c:invertIfNegative val="0"/>
          <c:dLbls>
            <c:delete val="1"/>
          </c:dLbls>
          <c:val>
            <c:numRef>
              <c:f>Charts!$Z$30:$AD$30</c:f>
              <c:numCache>
                <c:formatCode>#,##0</c:formatCode>
                <c:ptCount val="5"/>
                <c:pt idx="0">
                  <c:v>0</c:v>
                </c:pt>
                <c:pt idx="1">
                  <c:v>0</c:v>
                </c:pt>
                <c:pt idx="2">
                  <c:v>0</c:v>
                </c:pt>
                <c:pt idx="3">
                  <c:v>0</c:v>
                </c:pt>
                <c:pt idx="4">
                  <c:v>0</c:v>
                </c:pt>
              </c:numCache>
            </c:numRef>
          </c:val>
        </c:ser>
        <c:ser>
          <c:idx val="5"/>
          <c:order val="5"/>
          <c:tx>
            <c:strRef>
              <c:f>Charts!$Y$31</c:f>
              <c:strCache>
                <c:ptCount val="1"/>
                <c:pt idx="0">
                  <c:v>Capital Expenditure</c:v>
                </c:pt>
              </c:strCache>
            </c:strRef>
          </c:tx>
          <c:spPr>
            <a:solidFill>
              <a:schemeClr val="accent6"/>
            </a:solidFill>
            <a:ln>
              <a:noFill/>
            </a:ln>
            <a:effectLst/>
          </c:spPr>
          <c:invertIfNegative val="0"/>
          <c:dLbls>
            <c:delete val="1"/>
          </c:dLbls>
          <c:val>
            <c:numRef>
              <c:f>Charts!$Z$31:$AD$31</c:f>
              <c:numCache>
                <c:formatCode>#,##0</c:formatCode>
                <c:ptCount val="5"/>
                <c:pt idx="0">
                  <c:v>0</c:v>
                </c:pt>
                <c:pt idx="1">
                  <c:v>15828.823277</c:v>
                </c:pt>
                <c:pt idx="2">
                  <c:v>19888.11981084</c:v>
                </c:pt>
                <c:pt idx="3">
                  <c:v>16169.14040033</c:v>
                </c:pt>
                <c:pt idx="4">
                  <c:v>28589.764955</c:v>
                </c:pt>
              </c:numCache>
            </c:numRef>
          </c:val>
        </c:ser>
        <c:dLbls>
          <c:showLegendKey val="0"/>
          <c:showVal val="0"/>
          <c:showCatName val="0"/>
          <c:showSerName val="0"/>
          <c:showPercent val="0"/>
          <c:showBubbleSize val="0"/>
        </c:dLbls>
        <c:gapWidth val="150"/>
        <c:overlap val="100"/>
        <c:axId val="546405760"/>
        <c:axId val="546411648"/>
      </c:barChart>
      <c:lineChart>
        <c:grouping val="standard"/>
        <c:varyColors val="0"/>
        <c:ser>
          <c:idx val="0"/>
          <c:order val="0"/>
          <c:tx>
            <c:strRef>
              <c:f>Charts!$Y$26</c:f>
              <c:strCache>
                <c:ptCount val="1"/>
                <c:pt idx="0">
                  <c:v>Total Expenditure</c:v>
                </c:pt>
              </c:strCache>
            </c:strRef>
          </c:tx>
          <c:spPr>
            <a:ln w="38100" cap="rnd">
              <a:solidFill>
                <a:schemeClr val="tx1"/>
              </a:solidFill>
              <a:round/>
            </a:ln>
            <a:effectLst/>
          </c:spPr>
          <c:marker>
            <c:symbol val="none"/>
          </c:marker>
          <c:dLbls>
            <c:delete val="1"/>
          </c:dLbls>
          <c:cat>
            <c:numRef>
              <c:f>Charts!$Z$25:$AD$25</c:f>
              <c:numCache>
                <c:formatCode>General</c:formatCode>
                <c:ptCount val="5"/>
                <c:pt idx="0">
                  <c:v>2015</c:v>
                </c:pt>
                <c:pt idx="1">
                  <c:v>2016</c:v>
                </c:pt>
                <c:pt idx="2">
                  <c:v>2017</c:v>
                </c:pt>
                <c:pt idx="3">
                  <c:v>2018</c:v>
                </c:pt>
                <c:pt idx="4">
                  <c:v>2019</c:v>
                </c:pt>
              </c:numCache>
            </c:numRef>
          </c:cat>
          <c:val>
            <c:numRef>
              <c:f>Charts!$Z$26:$AD$26</c:f>
              <c:numCache>
                <c:formatCode>#,##0</c:formatCode>
                <c:ptCount val="5"/>
                <c:pt idx="0">
                  <c:v>38244.17165711</c:v>
                </c:pt>
                <c:pt idx="1">
                  <c:v>78333.509732</c:v>
                </c:pt>
                <c:pt idx="2">
                  <c:v>104223.90715275</c:v>
                </c:pt>
                <c:pt idx="3">
                  <c:v>72210.64198858</c:v>
                </c:pt>
                <c:pt idx="4">
                  <c:v>125225.922828</c:v>
                </c:pt>
              </c:numCache>
            </c:numRef>
          </c:val>
          <c:smooth val="0"/>
        </c:ser>
        <c:dLbls>
          <c:showLegendKey val="0"/>
          <c:showVal val="0"/>
          <c:showCatName val="0"/>
          <c:showSerName val="0"/>
          <c:showPercent val="0"/>
          <c:showBubbleSize val="0"/>
        </c:dLbls>
        <c:marker val="0"/>
        <c:smooth val="0"/>
        <c:axId val="546405760"/>
        <c:axId val="546411648"/>
      </c:lineChart>
      <c:catAx>
        <c:axId val="54640576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6411648"/>
        <c:crosses val="autoZero"/>
        <c:auto val="1"/>
        <c:lblAlgn val="ctr"/>
        <c:lblOffset val="100"/>
        <c:noMultiLvlLbl val="0"/>
      </c:catAx>
      <c:valAx>
        <c:axId val="546411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64057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3: Debt Stock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Charts!$Y$45</c:f>
              <c:strCache>
                <c:ptCount val="1"/>
                <c:pt idx="0">
                  <c:v>External</c:v>
                </c:pt>
              </c:strCache>
            </c:strRef>
          </c:tx>
          <c:spPr>
            <a:solidFill>
              <a:schemeClr val="accent2"/>
            </a:solidFill>
            <a:ln>
              <a:noFill/>
            </a:ln>
            <a:effectLst/>
          </c:spPr>
          <c:invertIfNegative val="0"/>
          <c:dLbls>
            <c:delete val="1"/>
          </c:dLbls>
          <c:cat>
            <c:numRef>
              <c:f>#REF!</c:f>
              <c:numCache>
                <c:ptCount val="0"/>
              </c:numCache>
            </c:numRef>
          </c:cat>
          <c:val>
            <c:numRef>
              <c:f>Charts!$Z$45:$AD$45</c:f>
              <c:numCache>
                <c:formatCode>#,##0</c:formatCode>
                <c:ptCount val="5"/>
                <c:pt idx="0">
                  <c:v>6608.25492328522</c:v>
                </c:pt>
                <c:pt idx="1">
                  <c:v>8088.75772608435</c:v>
                </c:pt>
                <c:pt idx="2">
                  <c:v>10100.1301177775</c:v>
                </c:pt>
                <c:pt idx="3">
                  <c:v>9680.54453734</c:v>
                </c:pt>
                <c:pt idx="4">
                  <c:v>186.14593154</c:v>
                </c:pt>
              </c:numCache>
            </c:numRef>
          </c:val>
        </c:ser>
        <c:ser>
          <c:idx val="2"/>
          <c:order val="2"/>
          <c:tx>
            <c:strRef>
              <c:f>Charts!$Y$46</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Charts!$Z$46:$AD$46</c:f>
              <c:numCache>
                <c:formatCode>#,##0</c:formatCode>
                <c:ptCount val="5"/>
                <c:pt idx="0">
                  <c:v>42036.63322704</c:v>
                </c:pt>
                <c:pt idx="1">
                  <c:v>71381.25844939</c:v>
                </c:pt>
                <c:pt idx="2">
                  <c:v>102359.19306966</c:v>
                </c:pt>
                <c:pt idx="3">
                  <c:v>103956.3162917</c:v>
                </c:pt>
                <c:pt idx="4">
                  <c:v>81414.13851854</c:v>
                </c:pt>
              </c:numCache>
            </c:numRef>
          </c:val>
        </c:ser>
        <c:dLbls>
          <c:showLegendKey val="0"/>
          <c:showVal val="0"/>
          <c:showCatName val="0"/>
          <c:showSerName val="0"/>
          <c:showPercent val="0"/>
          <c:showBubbleSize val="0"/>
        </c:dLbls>
        <c:gapWidth val="219"/>
        <c:overlap val="100"/>
        <c:axId val="549475072"/>
        <c:axId val="549476608"/>
      </c:barChart>
      <c:lineChart>
        <c:grouping val="standard"/>
        <c:varyColors val="0"/>
        <c:ser>
          <c:idx val="0"/>
          <c:order val="0"/>
          <c:tx>
            <c:strRef>
              <c:f>Charts!$Y$44</c:f>
              <c:strCache>
                <c:ptCount val="1"/>
                <c:pt idx="0">
                  <c:v>Outstanding Debt (Old + New)</c:v>
                </c:pt>
              </c:strCache>
            </c:strRef>
          </c:tx>
          <c:spPr>
            <a:ln w="38100" cap="rnd">
              <a:solidFill>
                <a:schemeClr val="tx1"/>
              </a:solidFill>
              <a:round/>
            </a:ln>
            <a:effectLst/>
          </c:spPr>
          <c:marker>
            <c:symbol val="none"/>
          </c:marker>
          <c:dLbls>
            <c:delete val="1"/>
          </c:dLbls>
          <c:cat>
            <c:numRef>
              <c:f>Charts!$Z$43:$AD$43</c:f>
              <c:numCache>
                <c:formatCode>General</c:formatCode>
                <c:ptCount val="5"/>
                <c:pt idx="0">
                  <c:v>2015</c:v>
                </c:pt>
                <c:pt idx="1">
                  <c:v>2016</c:v>
                </c:pt>
                <c:pt idx="2">
                  <c:v>2017</c:v>
                </c:pt>
                <c:pt idx="3">
                  <c:v>2018</c:v>
                </c:pt>
                <c:pt idx="4">
                  <c:v>2019</c:v>
                </c:pt>
              </c:numCache>
            </c:numRef>
          </c:cat>
          <c:val>
            <c:numRef>
              <c:f>Charts!$Z$44:$AD$44</c:f>
              <c:numCache>
                <c:formatCode>#,##0</c:formatCode>
                <c:ptCount val="5"/>
                <c:pt idx="0">
                  <c:v>48644.8881503252</c:v>
                </c:pt>
                <c:pt idx="1">
                  <c:v>79470.0161754744</c:v>
                </c:pt>
                <c:pt idx="2">
                  <c:v>112459.323187438</c:v>
                </c:pt>
                <c:pt idx="3">
                  <c:v>113636.86082904</c:v>
                </c:pt>
                <c:pt idx="4">
                  <c:v>81600.28445008</c:v>
                </c:pt>
              </c:numCache>
            </c:numRef>
          </c:val>
          <c:smooth val="0"/>
        </c:ser>
        <c:dLbls>
          <c:showLegendKey val="0"/>
          <c:showVal val="0"/>
          <c:showCatName val="0"/>
          <c:showSerName val="0"/>
          <c:showPercent val="0"/>
          <c:showBubbleSize val="0"/>
        </c:dLbls>
        <c:marker val="0"/>
        <c:smooth val="0"/>
        <c:axId val="549475072"/>
        <c:axId val="549476608"/>
      </c:lineChart>
      <c:catAx>
        <c:axId val="5494750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9476608"/>
        <c:crosses val="autoZero"/>
        <c:auto val="1"/>
        <c:lblAlgn val="ctr"/>
        <c:lblOffset val="100"/>
        <c:noMultiLvlLbl val="0"/>
      </c:catAx>
      <c:valAx>
        <c:axId val="54947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9475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US" sz="1050"/>
              <a:t>Debt as % of Revenue</a:t>
            </a:r>
            <a:endParaRPr lang="en-US" sz="1050"/>
          </a:p>
        </c:rich>
      </c:tx>
      <c:layout/>
      <c:overlay val="0"/>
      <c:spPr>
        <a:noFill/>
        <a:ln>
          <a:noFill/>
        </a:ln>
        <a:effectLst/>
      </c:spPr>
    </c:title>
    <c:autoTitleDeleted val="0"/>
    <c:plotArea>
      <c:layout/>
      <c:barChart>
        <c:barDir val="col"/>
        <c:grouping val="clustered"/>
        <c:varyColors val="0"/>
        <c:ser>
          <c:idx val="0"/>
          <c:order val="0"/>
          <c:tx>
            <c:strRef>
              <c:f>'Charts Checking Data Request'!$N$142</c:f>
              <c:strCache>
                <c:ptCount val="1"/>
                <c:pt idx="0">
                  <c:v>Debt as % of Revenue</c:v>
                </c:pt>
              </c:strCache>
            </c:strRef>
          </c:tx>
          <c:spPr>
            <a:solidFill>
              <a:schemeClr val="accent1"/>
            </a:solidFill>
            <a:ln>
              <a:noFill/>
            </a:ln>
            <a:effectLst/>
          </c:spPr>
          <c:invertIfNegative val="0"/>
          <c:dLbls>
            <c:delete val="1"/>
          </c:dLbls>
          <c:cat>
            <c:numRef>
              <c:f>'Charts Checking Data Request'!$O$141:$AC$141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Request'!$O$142:$AC$142</c:f>
              <c:numCache>
                <c:formatCode>#,##0</c:formatCode>
                <c:ptCount val="15"/>
                <c:pt idx="0">
                  <c:v>92.6625189224126</c:v>
                </c:pt>
                <c:pt idx="1">
                  <c:v>129.659050890621</c:v>
                </c:pt>
                <c:pt idx="2">
                  <c:v>160.622413716242</c:v>
                </c:pt>
                <c:pt idx="3">
                  <c:v>132.471737171547</c:v>
                </c:pt>
                <c:pt idx="4">
                  <c:v>100.735500727756</c:v>
                </c:pt>
                <c:pt idx="5">
                  <c:v>198.363454263185</c:v>
                </c:pt>
                <c:pt idx="6">
                  <c:v>292.312225361167</c:v>
                </c:pt>
                <c:pt idx="7">
                  <c:v>402.701501552877</c:v>
                </c:pt>
                <c:pt idx="8">
                  <c:v>572.576941249099</c:v>
                </c:pt>
                <c:pt idx="9">
                  <c:v>678.92504855745</c:v>
                </c:pt>
                <c:pt idx="10">
                  <c:v>833.613222201178</c:v>
                </c:pt>
                <c:pt idx="11">
                  <c:v>997.488669719542</c:v>
                </c:pt>
                <c:pt idx="12">
                  <c:v>1077.73417481302</c:v>
                </c:pt>
                <c:pt idx="13">
                  <c:v>1101.67839510606</c:v>
                </c:pt>
                <c:pt idx="14">
                  <c:v>1219.33335923173</c:v>
                </c:pt>
              </c:numCache>
            </c:numRef>
          </c:val>
        </c:ser>
        <c:dLbls>
          <c:showLegendKey val="0"/>
          <c:showVal val="0"/>
          <c:showCatName val="0"/>
          <c:showSerName val="0"/>
          <c:showPercent val="0"/>
          <c:showBubbleSize val="0"/>
        </c:dLbls>
        <c:gapWidth val="219"/>
        <c:overlap val="-27"/>
        <c:axId val="471900160"/>
        <c:axId val="471901696"/>
      </c:barChart>
      <c:lineChart>
        <c:grouping val="standard"/>
        <c:varyColors val="0"/>
        <c:ser>
          <c:idx val="1"/>
          <c:order val="1"/>
          <c:tx>
            <c:strRef>
              <c:f>'Charts Checking Data Request'!$N$143</c:f>
              <c:strCache>
                <c:ptCount val="1"/>
                <c:pt idx="0">
                  <c:v>Threshold</c:v>
                </c:pt>
              </c:strCache>
            </c:strRef>
          </c:tx>
          <c:spPr>
            <a:ln w="28575" cap="rnd">
              <a:solidFill>
                <a:schemeClr val="accent2"/>
              </a:solidFill>
              <a:prstDash val="sysDash"/>
              <a:round/>
            </a:ln>
            <a:effectLst/>
          </c:spPr>
          <c:marker>
            <c:symbol val="none"/>
          </c:marker>
          <c:dLbls>
            <c:delete val="1"/>
          </c:dLbls>
          <c:cat>
            <c:numRef>
              <c:f>'Charts Checking Data Request'!$O$141:$AC$141</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Request'!$O$143:$AC$143</c:f>
              <c:numCache>
                <c:formatCode>#,##0</c:formatCode>
                <c:ptCount val="15"/>
                <c:pt idx="0">
                  <c:v>200</c:v>
                </c:pt>
                <c:pt idx="1">
                  <c:v>200</c:v>
                </c:pt>
                <c:pt idx="2">
                  <c:v>200</c:v>
                </c:pt>
                <c:pt idx="3">
                  <c:v>200</c:v>
                </c:pt>
                <c:pt idx="4">
                  <c:v>200</c:v>
                </c:pt>
                <c:pt idx="5">
                  <c:v>200</c:v>
                </c:pt>
                <c:pt idx="6">
                  <c:v>200</c:v>
                </c:pt>
                <c:pt idx="7">
                  <c:v>200</c:v>
                </c:pt>
                <c:pt idx="8">
                  <c:v>200</c:v>
                </c:pt>
                <c:pt idx="9">
                  <c:v>200</c:v>
                </c:pt>
                <c:pt idx="10">
                  <c:v>200</c:v>
                </c:pt>
                <c:pt idx="11">
                  <c:v>200</c:v>
                </c:pt>
                <c:pt idx="12">
                  <c:v>200</c:v>
                </c:pt>
                <c:pt idx="13">
                  <c:v>200</c:v>
                </c:pt>
                <c:pt idx="14">
                  <c:v>200</c:v>
                </c:pt>
              </c:numCache>
            </c:numRef>
          </c:val>
          <c:smooth val="0"/>
        </c:ser>
        <c:dLbls>
          <c:showLegendKey val="0"/>
          <c:showVal val="0"/>
          <c:showCatName val="0"/>
          <c:showSerName val="0"/>
          <c:showPercent val="0"/>
          <c:showBubbleSize val="0"/>
        </c:dLbls>
        <c:marker val="0"/>
        <c:smooth val="0"/>
        <c:axId val="471900160"/>
        <c:axId val="471901696"/>
      </c:lineChart>
      <c:catAx>
        <c:axId val="47190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1901696"/>
        <c:crosses val="autoZero"/>
        <c:auto val="1"/>
        <c:lblAlgn val="ctr"/>
        <c:lblOffset val="100"/>
        <c:noMultiLvlLbl val="0"/>
      </c:catAx>
      <c:valAx>
        <c:axId val="471901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1900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1: Revenue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Charts!$Y$7</c:f>
              <c:strCache>
                <c:ptCount val="1"/>
                <c:pt idx="0">
                  <c:v>Gross FAAC Allocation</c:v>
                </c:pt>
              </c:strCache>
            </c:strRef>
          </c:tx>
          <c:spPr>
            <a:solidFill>
              <a:schemeClr val="accent2"/>
            </a:solidFill>
            <a:ln>
              <a:noFill/>
            </a:ln>
            <a:effectLst/>
          </c:spPr>
          <c:invertIfNegative val="0"/>
          <c:dLbls>
            <c:delete val="1"/>
          </c:dLbls>
          <c:cat>
            <c:numRef>
              <c:f>#REF!</c:f>
              <c:numCache>
                <c:ptCount val="0"/>
              </c:numCache>
            </c:numRef>
          </c:cat>
          <c:val>
            <c:numRef>
              <c:f>Charts!$Z$7:$AD$7</c:f>
              <c:numCache>
                <c:formatCode>#,##0</c:formatCode>
                <c:ptCount val="5"/>
                <c:pt idx="0">
                  <c:v>45295.07195188</c:v>
                </c:pt>
                <c:pt idx="1">
                  <c:v>51078.410588</c:v>
                </c:pt>
                <c:pt idx="2">
                  <c:v>59421.53201668</c:v>
                </c:pt>
                <c:pt idx="3">
                  <c:v>74282.08616643</c:v>
                </c:pt>
                <c:pt idx="4">
                  <c:v>60827.899777</c:v>
                </c:pt>
              </c:numCache>
            </c:numRef>
          </c:val>
        </c:ser>
        <c:ser>
          <c:idx val="2"/>
          <c:order val="2"/>
          <c:tx>
            <c:strRef>
              <c:f>Charts!$Y$8</c:f>
              <c:strCache>
                <c:ptCount val="1"/>
                <c:pt idx="0">
                  <c:v>IGR </c:v>
                </c:pt>
              </c:strCache>
            </c:strRef>
          </c:tx>
          <c:spPr>
            <a:solidFill>
              <a:schemeClr val="accent3"/>
            </a:solidFill>
            <a:ln>
              <a:noFill/>
            </a:ln>
            <a:effectLst/>
          </c:spPr>
          <c:invertIfNegative val="0"/>
          <c:dLbls>
            <c:delete val="1"/>
          </c:dLbls>
          <c:cat>
            <c:numRef>
              <c:f>#REF!</c:f>
              <c:numCache>
                <c:ptCount val="0"/>
              </c:numCache>
            </c:numRef>
          </c:cat>
          <c:val>
            <c:numRef>
              <c:f>Charts!$Z$8:$AD$8</c:f>
              <c:numCache>
                <c:formatCode>#,##0</c:formatCode>
                <c:ptCount val="5"/>
                <c:pt idx="0">
                  <c:v>7201.76141292</c:v>
                </c:pt>
                <c:pt idx="1">
                  <c:v>10213.11949</c:v>
                </c:pt>
                <c:pt idx="2">
                  <c:v>10493.18173685</c:v>
                </c:pt>
                <c:pt idx="3">
                  <c:v>11463.18880975</c:v>
                </c:pt>
                <c:pt idx="4">
                  <c:v>17199.206405</c:v>
                </c:pt>
              </c:numCache>
            </c:numRef>
          </c:val>
        </c:ser>
        <c:ser>
          <c:idx val="3"/>
          <c:order val="3"/>
          <c:tx>
            <c:strRef>
              <c:f>Charts!$Y$9</c:f>
              <c:strCache>
                <c:ptCount val="1"/>
                <c:pt idx="0">
                  <c:v>Grants</c:v>
                </c:pt>
              </c:strCache>
            </c:strRef>
          </c:tx>
          <c:spPr>
            <a:solidFill>
              <a:schemeClr val="accent4"/>
            </a:solidFill>
            <a:ln>
              <a:noFill/>
            </a:ln>
            <a:effectLst/>
          </c:spPr>
          <c:invertIfNegative val="0"/>
          <c:dLbls>
            <c:delete val="1"/>
          </c:dLbls>
          <c:val>
            <c:numRef>
              <c:f>Charts!$Z$9:$AD$9</c:f>
              <c:numCache>
                <c:formatCode>#,##0</c:formatCode>
                <c:ptCount val="5"/>
                <c:pt idx="0">
                  <c:v>0</c:v>
                </c:pt>
                <c:pt idx="1">
                  <c:v>0</c:v>
                </c:pt>
                <c:pt idx="2">
                  <c:v>100</c:v>
                </c:pt>
                <c:pt idx="3">
                  <c:v>36.69124193</c:v>
                </c:pt>
                <c:pt idx="4">
                  <c:v>2977.389612</c:v>
                </c:pt>
              </c:numCache>
            </c:numRef>
          </c:val>
        </c:ser>
        <c:dLbls>
          <c:showLegendKey val="0"/>
          <c:showVal val="0"/>
          <c:showCatName val="0"/>
          <c:showSerName val="0"/>
          <c:showPercent val="0"/>
          <c:showBubbleSize val="0"/>
        </c:dLbls>
        <c:gapWidth val="150"/>
        <c:overlap val="100"/>
        <c:axId val="549399552"/>
        <c:axId val="549413632"/>
      </c:barChart>
      <c:lineChart>
        <c:grouping val="standard"/>
        <c:varyColors val="0"/>
        <c:ser>
          <c:idx val="0"/>
          <c:order val="0"/>
          <c:tx>
            <c:strRef>
              <c:f>Charts!$Y$6</c:f>
              <c:strCache>
                <c:ptCount val="1"/>
                <c:pt idx="0">
                  <c:v>Total Revenue</c:v>
                </c:pt>
              </c:strCache>
            </c:strRef>
          </c:tx>
          <c:spPr>
            <a:ln w="38100" cap="rnd">
              <a:solidFill>
                <a:schemeClr val="tx1"/>
              </a:solidFill>
              <a:round/>
            </a:ln>
            <a:effectLst/>
          </c:spPr>
          <c:marker>
            <c:symbol val="none"/>
          </c:marker>
          <c:dLbls>
            <c:delete val="1"/>
          </c:dLbls>
          <c:cat>
            <c:numRef>
              <c:f>Charts!$Z$5:$AD$5</c:f>
              <c:numCache>
                <c:formatCode>General</c:formatCode>
                <c:ptCount val="5"/>
                <c:pt idx="0">
                  <c:v>2015</c:v>
                </c:pt>
                <c:pt idx="1">
                  <c:v>2016</c:v>
                </c:pt>
                <c:pt idx="2">
                  <c:v>2017</c:v>
                </c:pt>
                <c:pt idx="3">
                  <c:v>2018</c:v>
                </c:pt>
                <c:pt idx="4">
                  <c:v>2019</c:v>
                </c:pt>
              </c:numCache>
            </c:numRef>
          </c:cat>
          <c:val>
            <c:numRef>
              <c:f>Charts!$Z$6:$AD$6</c:f>
              <c:numCache>
                <c:formatCode>#,##0</c:formatCode>
                <c:ptCount val="5"/>
                <c:pt idx="0">
                  <c:v>52496.8333648</c:v>
                </c:pt>
                <c:pt idx="1">
                  <c:v>61291.530078</c:v>
                </c:pt>
                <c:pt idx="2">
                  <c:v>70014.71375353</c:v>
                </c:pt>
                <c:pt idx="3">
                  <c:v>85781.96621811</c:v>
                </c:pt>
                <c:pt idx="4">
                  <c:v>81004.495794</c:v>
                </c:pt>
              </c:numCache>
            </c:numRef>
          </c:val>
          <c:smooth val="0"/>
        </c:ser>
        <c:dLbls>
          <c:showLegendKey val="0"/>
          <c:showVal val="0"/>
          <c:showCatName val="0"/>
          <c:showSerName val="0"/>
          <c:showPercent val="0"/>
          <c:showBubbleSize val="0"/>
        </c:dLbls>
        <c:marker val="0"/>
        <c:smooth val="0"/>
        <c:axId val="549399552"/>
        <c:axId val="549413632"/>
      </c:lineChart>
      <c:catAx>
        <c:axId val="54939955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9413632"/>
        <c:crosses val="autoZero"/>
        <c:auto val="1"/>
        <c:lblAlgn val="ctr"/>
        <c:lblOffset val="100"/>
        <c:noMultiLvlLbl val="0"/>
      </c:catAx>
      <c:valAx>
        <c:axId val="549413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49399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12: Debt as % of State GDP</a:t>
            </a:r>
            <a:endParaRPr lang="en-GB" b="1"/>
          </a:p>
        </c:rich>
      </c:tx>
      <c:layout/>
      <c:overlay val="0"/>
      <c:spPr>
        <a:noFill/>
        <a:ln>
          <a:noFill/>
        </a:ln>
        <a:effectLst/>
      </c:spPr>
    </c:title>
    <c:autoTitleDeleted val="0"/>
    <c:plotArea>
      <c:layout/>
      <c:lineChart>
        <c:grouping val="standard"/>
        <c:varyColors val="0"/>
        <c:ser>
          <c:idx val="0"/>
          <c:order val="0"/>
          <c:tx>
            <c:strRef>
              <c:f>Charts!$Y$214</c:f>
              <c:strCache>
                <c:ptCount val="1"/>
                <c:pt idx="0">
                  <c:v>Baseline</c:v>
                </c:pt>
              </c:strCache>
            </c:strRef>
          </c:tx>
          <c:spPr>
            <a:ln w="28575" cap="rnd">
              <a:solidFill>
                <a:schemeClr val="accent1"/>
              </a:solidFill>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Charts!$Z$214:$AD$214</c:f>
              <c:numCache>
                <c:formatCode>#,##0</c:formatCode>
                <c:ptCount val="5"/>
                <c:pt idx="0">
                  <c:v>3063781.73695474</c:v>
                </c:pt>
                <c:pt idx="1">
                  <c:v>4858236.7285235</c:v>
                </c:pt>
                <c:pt idx="2">
                  <c:v>6186640.23075644</c:v>
                </c:pt>
                <c:pt idx="3">
                  <c:v>5579372.28997433</c:v>
                </c:pt>
                <c:pt idx="4">
                  <c:v>3548764.21893016</c:v>
                </c:pt>
              </c:numCache>
            </c:numRef>
          </c:val>
          <c:smooth val="0"/>
        </c:ser>
        <c:ser>
          <c:idx val="1"/>
          <c:order val="1"/>
          <c:tx>
            <c:strRef>
              <c:f>Charts!$Y$215</c:f>
              <c:strCache>
                <c:ptCount val="1"/>
                <c:pt idx="0">
                  <c:v>ShockRevenue</c:v>
                </c:pt>
              </c:strCache>
            </c:strRef>
          </c:tx>
          <c:spPr>
            <a:ln w="28575" cap="rnd">
              <a:solidFill>
                <a:schemeClr val="accent2"/>
              </a:solidFill>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Charts!$Z$215:$AD$215</c:f>
              <c:numCache>
                <c:formatCode>#,##0</c:formatCode>
                <c:ptCount val="5"/>
              </c:numCache>
            </c:numRef>
          </c:val>
          <c:smooth val="0"/>
        </c:ser>
        <c:ser>
          <c:idx val="2"/>
          <c:order val="2"/>
          <c:tx>
            <c:strRef>
              <c:f>Charts!$Y$216</c:f>
              <c:strCache>
                <c:ptCount val="1"/>
                <c:pt idx="0">
                  <c:v>ShockExpenditure</c:v>
                </c:pt>
              </c:strCache>
            </c:strRef>
          </c:tx>
          <c:spPr>
            <a:ln w="28575" cap="rnd">
              <a:solidFill>
                <a:schemeClr val="accent3"/>
              </a:solidFill>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Charts!$Z$216:$AD$216</c:f>
              <c:numCache>
                <c:formatCode>#,##0</c:formatCode>
                <c:ptCount val="5"/>
              </c:numCache>
            </c:numRef>
          </c:val>
          <c:smooth val="0"/>
        </c:ser>
        <c:ser>
          <c:idx val="4"/>
          <c:order val="3"/>
          <c:tx>
            <c:strRef>
              <c:f>Charts!$Y$217</c:f>
              <c:strCache>
                <c:ptCount val="1"/>
                <c:pt idx="0">
                  <c:v>ShockExchangeRate</c:v>
                </c:pt>
              </c:strCache>
            </c:strRef>
          </c:tx>
          <c:spPr>
            <a:ln w="28575" cap="rnd">
              <a:solidFill>
                <a:schemeClr val="accent5"/>
              </a:solidFill>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Charts!$Z$217:$AD$217</c:f>
              <c:numCache>
                <c:formatCode>#,##0</c:formatCode>
                <c:ptCount val="5"/>
              </c:numCache>
            </c:numRef>
          </c:val>
          <c:smooth val="0"/>
        </c:ser>
        <c:ser>
          <c:idx val="5"/>
          <c:order val="4"/>
          <c:tx>
            <c:strRef>
              <c:f>Charts!$Y$218</c:f>
              <c:strCache>
                <c:ptCount val="1"/>
                <c:pt idx="0">
                  <c:v>ShockInterestRate</c:v>
                </c:pt>
              </c:strCache>
            </c:strRef>
          </c:tx>
          <c:spPr>
            <a:ln w="28575" cap="rnd">
              <a:solidFill>
                <a:schemeClr val="accent6"/>
              </a:solidFill>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Charts!$Z$218:$AD$218</c:f>
              <c:numCache>
                <c:formatCode>#,##0</c:formatCode>
                <c:ptCount val="5"/>
              </c:numCache>
            </c:numRef>
          </c:val>
          <c:smooth val="0"/>
        </c:ser>
        <c:ser>
          <c:idx val="6"/>
          <c:order val="5"/>
          <c:tx>
            <c:strRef>
              <c:f>Charts!$Y$219</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Charts!$Z$219:$AD$219</c:f>
              <c:numCache>
                <c:formatCode>#,##0</c:formatCode>
                <c:ptCount val="5"/>
              </c:numCache>
            </c:numRef>
          </c:val>
          <c:smooth val="0"/>
        </c:ser>
        <c:ser>
          <c:idx val="3"/>
          <c:order val="6"/>
          <c:tx>
            <c:strRef>
              <c:f>Charts!$Y$220</c:f>
              <c:strCache>
                <c:ptCount val="1"/>
                <c:pt idx="0">
                  <c:v>Threshold</c:v>
                </c:pt>
              </c:strCache>
            </c:strRef>
          </c:tx>
          <c:spPr>
            <a:ln w="28575" cap="rnd">
              <a:solidFill>
                <a:srgbClr val="FF0000"/>
              </a:solidFill>
              <a:prstDash val="sysDash"/>
              <a:round/>
            </a:ln>
            <a:effectLst/>
          </c:spPr>
          <c:marker>
            <c:symbol val="none"/>
          </c:marker>
          <c:dLbls>
            <c:delete val="1"/>
          </c:dLbls>
          <c:cat>
            <c:numRef>
              <c:f>Charts!$Z$213:$AD$213</c:f>
              <c:numCache>
                <c:formatCode>General</c:formatCode>
                <c:ptCount val="5"/>
                <c:pt idx="0">
                  <c:v>2015</c:v>
                </c:pt>
                <c:pt idx="1">
                  <c:v>2016</c:v>
                </c:pt>
                <c:pt idx="2">
                  <c:v>2017</c:v>
                </c:pt>
                <c:pt idx="3">
                  <c:v>2018</c:v>
                </c:pt>
                <c:pt idx="4">
                  <c:v>2019</c:v>
                </c:pt>
              </c:numCache>
            </c:numRef>
          </c:cat>
          <c:val>
            <c:numRef>
              <c:f>Charts!$Z$220:$AD$220</c:f>
              <c:numCache>
                <c:formatCode>#,##0</c:formatCode>
                <c:ptCount val="5"/>
                <c:pt idx="0">
                  <c:v>25</c:v>
                </c:pt>
                <c:pt idx="1">
                  <c:v>25</c:v>
                </c:pt>
                <c:pt idx="2">
                  <c:v>25</c:v>
                </c:pt>
                <c:pt idx="3">
                  <c:v>25</c:v>
                </c:pt>
                <c:pt idx="4">
                  <c:v>25</c:v>
                </c:pt>
              </c:numCache>
            </c:numRef>
          </c:val>
          <c:smooth val="0"/>
        </c:ser>
        <c:dLbls>
          <c:showLegendKey val="0"/>
          <c:showVal val="0"/>
          <c:showCatName val="0"/>
          <c:showSerName val="0"/>
          <c:showPercent val="0"/>
          <c:showBubbleSize val="0"/>
        </c:dLbls>
        <c:marker val="0"/>
        <c:smooth val="0"/>
        <c:axId val="553849216"/>
        <c:axId val="553850752"/>
      </c:lineChart>
      <c:catAx>
        <c:axId val="55384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3850752"/>
        <c:crosses val="autoZero"/>
        <c:auto val="1"/>
        <c:lblAlgn val="ctr"/>
        <c:lblOffset val="100"/>
        <c:noMultiLvlLbl val="0"/>
      </c:catAx>
      <c:valAx>
        <c:axId val="553850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3849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4: Pricipal Repayments (million NGN)</a:t>
            </a:r>
            <a:endParaRPr lang="en-US"/>
          </a:p>
        </c:rich>
      </c:tx>
      <c:layout/>
      <c:overlay val="0"/>
      <c:spPr>
        <a:noFill/>
        <a:ln>
          <a:noFill/>
        </a:ln>
        <a:effectLst/>
      </c:spPr>
    </c:title>
    <c:autoTitleDeleted val="0"/>
    <c:plotArea>
      <c:layout/>
      <c:barChart>
        <c:barDir val="col"/>
        <c:grouping val="stacked"/>
        <c:varyColors val="0"/>
        <c:ser>
          <c:idx val="1"/>
          <c:order val="1"/>
          <c:tx>
            <c:strRef>
              <c:f>Charts!$Y$64</c:f>
              <c:strCache>
                <c:ptCount val="1"/>
                <c:pt idx="0">
                  <c:v>External</c:v>
                </c:pt>
              </c:strCache>
            </c:strRef>
          </c:tx>
          <c:spPr>
            <a:solidFill>
              <a:schemeClr val="accent2"/>
            </a:solidFill>
            <a:ln>
              <a:noFill/>
            </a:ln>
            <a:effectLst/>
          </c:spPr>
          <c:invertIfNegative val="0"/>
          <c:dLbls>
            <c:delete val="1"/>
          </c:dLbls>
          <c:cat>
            <c:numRef>
              <c:f>#REF!</c:f>
              <c:numCache>
                <c:ptCount val="0"/>
              </c:numCache>
            </c:numRef>
          </c:cat>
          <c:val>
            <c:numRef>
              <c:f>Charts!$Z$64:$AD$64</c:f>
              <c:numCache>
                <c:formatCode>#,##0</c:formatCode>
                <c:ptCount val="5"/>
                <c:pt idx="0">
                  <c:v>37.36373529945</c:v>
                </c:pt>
                <c:pt idx="1">
                  <c:v>96.292739578935</c:v>
                </c:pt>
                <c:pt idx="2">
                  <c:v>116.29616419401</c:v>
                </c:pt>
                <c:pt idx="3">
                  <c:v>141.36879722</c:v>
                </c:pt>
                <c:pt idx="4">
                  <c:v>88.3709716</c:v>
                </c:pt>
              </c:numCache>
            </c:numRef>
          </c:val>
        </c:ser>
        <c:ser>
          <c:idx val="2"/>
          <c:order val="2"/>
          <c:tx>
            <c:strRef>
              <c:f>Charts!$Y$65</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Charts!$Z$65:$AD$65</c:f>
              <c:numCache>
                <c:formatCode>#,##0</c:formatCode>
                <c:ptCount val="5"/>
                <c:pt idx="0">
                  <c:v>10582.39431922</c:v>
                </c:pt>
                <c:pt idx="1">
                  <c:v>18059.0913813</c:v>
                </c:pt>
                <c:pt idx="2">
                  <c:v>49925.68679335</c:v>
                </c:pt>
                <c:pt idx="3">
                  <c:v>57154.99575475</c:v>
                </c:pt>
                <c:pt idx="4">
                  <c:v>75592.88760184</c:v>
                </c:pt>
              </c:numCache>
            </c:numRef>
          </c:val>
        </c:ser>
        <c:dLbls>
          <c:showLegendKey val="0"/>
          <c:showVal val="0"/>
          <c:showCatName val="0"/>
          <c:showSerName val="0"/>
          <c:showPercent val="0"/>
          <c:showBubbleSize val="0"/>
        </c:dLbls>
        <c:gapWidth val="219"/>
        <c:overlap val="100"/>
        <c:axId val="553879040"/>
        <c:axId val="553880576"/>
      </c:barChart>
      <c:lineChart>
        <c:grouping val="standard"/>
        <c:varyColors val="0"/>
        <c:ser>
          <c:idx val="0"/>
          <c:order val="0"/>
          <c:tx>
            <c:strRef>
              <c:f>Charts!$Y$63</c:f>
              <c:strCache>
                <c:ptCount val="1"/>
                <c:pt idx="0">
                  <c:v>Principal Repayment (Old + New)</c:v>
                </c:pt>
              </c:strCache>
            </c:strRef>
          </c:tx>
          <c:spPr>
            <a:ln w="38100" cap="rnd">
              <a:solidFill>
                <a:schemeClr val="tx1"/>
              </a:solidFill>
              <a:round/>
            </a:ln>
            <a:effectLst/>
          </c:spPr>
          <c:marker>
            <c:symbol val="none"/>
          </c:marker>
          <c:dLbls>
            <c:delete val="1"/>
          </c:dLbls>
          <c:cat>
            <c:numRef>
              <c:f>Charts!$Z$62:$AD$62</c:f>
              <c:numCache>
                <c:formatCode>General</c:formatCode>
                <c:ptCount val="5"/>
                <c:pt idx="0">
                  <c:v>2015</c:v>
                </c:pt>
                <c:pt idx="1">
                  <c:v>2016</c:v>
                </c:pt>
                <c:pt idx="2">
                  <c:v>2017</c:v>
                </c:pt>
                <c:pt idx="3">
                  <c:v>2018</c:v>
                </c:pt>
                <c:pt idx="4">
                  <c:v>2019</c:v>
                </c:pt>
              </c:numCache>
            </c:numRef>
          </c:cat>
          <c:val>
            <c:numRef>
              <c:f>Charts!$Z$63:$AD$63</c:f>
              <c:numCache>
                <c:formatCode>#,##0</c:formatCode>
                <c:ptCount val="5"/>
                <c:pt idx="0">
                  <c:v>10619.7580545195</c:v>
                </c:pt>
                <c:pt idx="1">
                  <c:v>18155.3841208789</c:v>
                </c:pt>
                <c:pt idx="2">
                  <c:v>50041.982957544</c:v>
                </c:pt>
                <c:pt idx="3">
                  <c:v>57296.36455197</c:v>
                </c:pt>
                <c:pt idx="4">
                  <c:v>75681.25857344</c:v>
                </c:pt>
              </c:numCache>
            </c:numRef>
          </c:val>
          <c:smooth val="0"/>
        </c:ser>
        <c:dLbls>
          <c:showLegendKey val="0"/>
          <c:showVal val="0"/>
          <c:showCatName val="0"/>
          <c:showSerName val="0"/>
          <c:showPercent val="0"/>
          <c:showBubbleSize val="0"/>
        </c:dLbls>
        <c:marker val="0"/>
        <c:smooth val="0"/>
        <c:axId val="553879040"/>
        <c:axId val="553880576"/>
      </c:lineChart>
      <c:catAx>
        <c:axId val="5538790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3880576"/>
        <c:crosses val="autoZero"/>
        <c:auto val="1"/>
        <c:lblAlgn val="ctr"/>
        <c:lblOffset val="100"/>
        <c:noMultiLvlLbl val="0"/>
      </c:catAx>
      <c:valAx>
        <c:axId val="55388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387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Chart 5: Interest Payments (million NGN)</a:t>
            </a:r>
            <a:endParaRPr lang="en-US"/>
          </a:p>
        </c:rich>
      </c:tx>
      <c:layout>
        <c:manualLayout>
          <c:xMode val="edge"/>
          <c:yMode val="edge"/>
          <c:x val="0.338320405630668"/>
          <c:y val="0.0324072925583594"/>
        </c:manualLayout>
      </c:layout>
      <c:overlay val="0"/>
      <c:spPr>
        <a:noFill/>
        <a:ln>
          <a:noFill/>
        </a:ln>
        <a:effectLst/>
      </c:spPr>
    </c:title>
    <c:autoTitleDeleted val="0"/>
    <c:plotArea>
      <c:layout/>
      <c:barChart>
        <c:barDir val="col"/>
        <c:grouping val="stacked"/>
        <c:varyColors val="0"/>
        <c:ser>
          <c:idx val="1"/>
          <c:order val="1"/>
          <c:tx>
            <c:strRef>
              <c:f>Charts!$Y$81</c:f>
              <c:strCache>
                <c:ptCount val="1"/>
                <c:pt idx="0">
                  <c:v>External </c:v>
                </c:pt>
              </c:strCache>
            </c:strRef>
          </c:tx>
          <c:spPr>
            <a:solidFill>
              <a:schemeClr val="accent2"/>
            </a:solidFill>
            <a:ln>
              <a:noFill/>
            </a:ln>
            <a:effectLst/>
          </c:spPr>
          <c:invertIfNegative val="0"/>
          <c:dLbls>
            <c:delete val="1"/>
          </c:dLbls>
          <c:cat>
            <c:numRef>
              <c:f>#REF!</c:f>
              <c:numCache>
                <c:ptCount val="0"/>
              </c:numCache>
            </c:numRef>
          </c:cat>
          <c:val>
            <c:numRef>
              <c:f>Charts!$Z$81:$AD$81</c:f>
              <c:numCache>
                <c:formatCode>#,##0</c:formatCode>
                <c:ptCount val="5"/>
                <c:pt idx="0">
                  <c:v>18.85203478305</c:v>
                </c:pt>
                <c:pt idx="1">
                  <c:v>51.793477535624</c:v>
                </c:pt>
                <c:pt idx="2">
                  <c:v>56.807963372988</c:v>
                </c:pt>
                <c:pt idx="3">
                  <c:v>55.478158165</c:v>
                </c:pt>
                <c:pt idx="4">
                  <c:v>28.4789036</c:v>
                </c:pt>
              </c:numCache>
            </c:numRef>
          </c:val>
        </c:ser>
        <c:ser>
          <c:idx val="2"/>
          <c:order val="2"/>
          <c:tx>
            <c:strRef>
              <c:f>Charts!$Y$82</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Charts!$Z$82:$AD$82</c:f>
              <c:numCache>
                <c:formatCode>#,##0</c:formatCode>
                <c:ptCount val="5"/>
                <c:pt idx="0">
                  <c:v>811.6768695</c:v>
                </c:pt>
                <c:pt idx="1">
                  <c:v>3280.41758339</c:v>
                </c:pt>
                <c:pt idx="2">
                  <c:v>4353.18715314</c:v>
                </c:pt>
                <c:pt idx="3">
                  <c:v>5079.41907918</c:v>
                </c:pt>
                <c:pt idx="4">
                  <c:v>7450.35902085</c:v>
                </c:pt>
              </c:numCache>
            </c:numRef>
          </c:val>
        </c:ser>
        <c:dLbls>
          <c:showLegendKey val="0"/>
          <c:showVal val="0"/>
          <c:showCatName val="0"/>
          <c:showSerName val="0"/>
          <c:showPercent val="0"/>
          <c:showBubbleSize val="0"/>
        </c:dLbls>
        <c:gapWidth val="219"/>
        <c:overlap val="100"/>
        <c:axId val="557992576"/>
        <c:axId val="558018944"/>
      </c:barChart>
      <c:lineChart>
        <c:grouping val="standard"/>
        <c:varyColors val="0"/>
        <c:ser>
          <c:idx val="0"/>
          <c:order val="0"/>
          <c:tx>
            <c:strRef>
              <c:f>Charts!$Y$80</c:f>
              <c:strCache>
                <c:ptCount val="1"/>
                <c:pt idx="0">
                  <c:v>Interest Payment (Old + New)</c:v>
                </c:pt>
              </c:strCache>
            </c:strRef>
          </c:tx>
          <c:spPr>
            <a:ln w="38100" cap="rnd">
              <a:solidFill>
                <a:schemeClr val="tx1"/>
              </a:solidFill>
              <a:round/>
            </a:ln>
            <a:effectLst/>
          </c:spPr>
          <c:marker>
            <c:symbol val="none"/>
          </c:marker>
          <c:dLbls>
            <c:delete val="1"/>
          </c:dLbls>
          <c:cat>
            <c:numRef>
              <c:f>Charts!$Z$79:$AD$79</c:f>
              <c:numCache>
                <c:formatCode>General</c:formatCode>
                <c:ptCount val="5"/>
                <c:pt idx="0">
                  <c:v>2015</c:v>
                </c:pt>
                <c:pt idx="1">
                  <c:v>2016</c:v>
                </c:pt>
                <c:pt idx="2">
                  <c:v>2017</c:v>
                </c:pt>
                <c:pt idx="3">
                  <c:v>2018</c:v>
                </c:pt>
                <c:pt idx="4">
                  <c:v>2019</c:v>
                </c:pt>
              </c:numCache>
            </c:numRef>
          </c:cat>
          <c:val>
            <c:numRef>
              <c:f>Charts!$Z$80:$AD$80</c:f>
              <c:numCache>
                <c:formatCode>#,##0</c:formatCode>
                <c:ptCount val="5"/>
                <c:pt idx="0">
                  <c:v>830.52890428305</c:v>
                </c:pt>
                <c:pt idx="1">
                  <c:v>3332.21106092562</c:v>
                </c:pt>
                <c:pt idx="2">
                  <c:v>4409.99511651299</c:v>
                </c:pt>
                <c:pt idx="3">
                  <c:v>5134.897237345</c:v>
                </c:pt>
                <c:pt idx="4">
                  <c:v>7478.83792445</c:v>
                </c:pt>
              </c:numCache>
            </c:numRef>
          </c:val>
          <c:smooth val="0"/>
        </c:ser>
        <c:dLbls>
          <c:showLegendKey val="0"/>
          <c:showVal val="0"/>
          <c:showCatName val="0"/>
          <c:showSerName val="0"/>
          <c:showPercent val="0"/>
          <c:showBubbleSize val="0"/>
        </c:dLbls>
        <c:marker val="0"/>
        <c:smooth val="0"/>
        <c:axId val="557992576"/>
        <c:axId val="558018944"/>
      </c:lineChart>
      <c:catAx>
        <c:axId val="5579925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8018944"/>
        <c:crosses val="autoZero"/>
        <c:auto val="1"/>
        <c:lblAlgn val="ctr"/>
        <c:lblOffset val="100"/>
        <c:noMultiLvlLbl val="0"/>
      </c:catAx>
      <c:valAx>
        <c:axId val="558018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79925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13: Debt as % of Revenue</a:t>
            </a:r>
            <a:endParaRPr lang="en-GB" b="1"/>
          </a:p>
        </c:rich>
      </c:tx>
      <c:layout/>
      <c:overlay val="0"/>
      <c:spPr>
        <a:noFill/>
        <a:ln>
          <a:noFill/>
        </a:ln>
        <a:effectLst/>
      </c:spPr>
    </c:title>
    <c:autoTitleDeleted val="0"/>
    <c:plotArea>
      <c:layout/>
      <c:lineChart>
        <c:grouping val="standard"/>
        <c:varyColors val="0"/>
        <c:ser>
          <c:idx val="0"/>
          <c:order val="0"/>
          <c:tx>
            <c:strRef>
              <c:f>Charts!$Y$233</c:f>
              <c:strCache>
                <c:ptCount val="1"/>
                <c:pt idx="0">
                  <c:v>Baseline</c:v>
                </c:pt>
              </c:strCache>
            </c:strRef>
          </c:tx>
          <c:spPr>
            <a:ln w="28575" cap="rnd">
              <a:solidFill>
                <a:schemeClr val="accent1"/>
              </a:solidFill>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Charts!$Z$233:$AD$233</c:f>
              <c:numCache>
                <c:formatCode>#,##0</c:formatCode>
                <c:ptCount val="5"/>
                <c:pt idx="0">
                  <c:v>92.6625189224126</c:v>
                </c:pt>
                <c:pt idx="1">
                  <c:v>129.659050890621</c:v>
                </c:pt>
                <c:pt idx="2">
                  <c:v>160.622413716242</c:v>
                </c:pt>
                <c:pt idx="3">
                  <c:v>132.471737171547</c:v>
                </c:pt>
                <c:pt idx="4">
                  <c:v>100.735500727756</c:v>
                </c:pt>
              </c:numCache>
            </c:numRef>
          </c:val>
          <c:smooth val="0"/>
        </c:ser>
        <c:ser>
          <c:idx val="1"/>
          <c:order val="1"/>
          <c:tx>
            <c:strRef>
              <c:f>Charts!$Y$234</c:f>
              <c:strCache>
                <c:ptCount val="1"/>
                <c:pt idx="0">
                  <c:v>ShockRevenue</c:v>
                </c:pt>
              </c:strCache>
            </c:strRef>
          </c:tx>
          <c:spPr>
            <a:ln w="28575" cap="rnd">
              <a:solidFill>
                <a:schemeClr val="accent2"/>
              </a:solidFill>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Charts!$Z$234:$AD$234</c:f>
              <c:numCache>
                <c:formatCode>#,##0</c:formatCode>
                <c:ptCount val="5"/>
              </c:numCache>
            </c:numRef>
          </c:val>
          <c:smooth val="0"/>
        </c:ser>
        <c:ser>
          <c:idx val="2"/>
          <c:order val="2"/>
          <c:tx>
            <c:strRef>
              <c:f>Charts!$Y$235</c:f>
              <c:strCache>
                <c:ptCount val="1"/>
                <c:pt idx="0">
                  <c:v>ShockExpenditure</c:v>
                </c:pt>
              </c:strCache>
            </c:strRef>
          </c:tx>
          <c:spPr>
            <a:ln w="28575" cap="rnd">
              <a:solidFill>
                <a:schemeClr val="accent3"/>
              </a:solidFill>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Charts!$Z$235:$AD$235</c:f>
              <c:numCache>
                <c:formatCode>#,##0</c:formatCode>
                <c:ptCount val="5"/>
              </c:numCache>
            </c:numRef>
          </c:val>
          <c:smooth val="0"/>
        </c:ser>
        <c:ser>
          <c:idx val="4"/>
          <c:order val="3"/>
          <c:tx>
            <c:strRef>
              <c:f>Charts!$Y$236</c:f>
              <c:strCache>
                <c:ptCount val="1"/>
                <c:pt idx="0">
                  <c:v>ShockExchangeRate</c:v>
                </c:pt>
              </c:strCache>
            </c:strRef>
          </c:tx>
          <c:spPr>
            <a:ln w="28575" cap="rnd">
              <a:solidFill>
                <a:schemeClr val="accent5"/>
              </a:solidFill>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Charts!$Z$236:$AD$236</c:f>
              <c:numCache>
                <c:formatCode>#,##0</c:formatCode>
                <c:ptCount val="5"/>
              </c:numCache>
            </c:numRef>
          </c:val>
          <c:smooth val="0"/>
        </c:ser>
        <c:ser>
          <c:idx val="5"/>
          <c:order val="4"/>
          <c:tx>
            <c:strRef>
              <c:f>Charts!$Y$237</c:f>
              <c:strCache>
                <c:ptCount val="1"/>
                <c:pt idx="0">
                  <c:v>ShockInterestRate</c:v>
                </c:pt>
              </c:strCache>
            </c:strRef>
          </c:tx>
          <c:spPr>
            <a:ln w="28575" cap="rnd">
              <a:solidFill>
                <a:schemeClr val="accent6"/>
              </a:solidFill>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Charts!$Z$237:$AD$237</c:f>
              <c:numCache>
                <c:formatCode>#,##0</c:formatCode>
                <c:ptCount val="5"/>
              </c:numCache>
            </c:numRef>
          </c:val>
          <c:smooth val="0"/>
        </c:ser>
        <c:ser>
          <c:idx val="6"/>
          <c:order val="5"/>
          <c:tx>
            <c:strRef>
              <c:f>Charts!$Y$238</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Charts!$Z$238:$AD$238</c:f>
              <c:numCache>
                <c:formatCode>#,##0</c:formatCode>
                <c:ptCount val="5"/>
              </c:numCache>
            </c:numRef>
          </c:val>
          <c:smooth val="0"/>
        </c:ser>
        <c:ser>
          <c:idx val="3"/>
          <c:order val="6"/>
          <c:tx>
            <c:strRef>
              <c:f>Charts!$Y$239</c:f>
              <c:strCache>
                <c:ptCount val="1"/>
                <c:pt idx="0">
                  <c:v>Threshold</c:v>
                </c:pt>
              </c:strCache>
            </c:strRef>
          </c:tx>
          <c:spPr>
            <a:ln w="28575" cap="rnd">
              <a:solidFill>
                <a:srgbClr val="FF0000"/>
              </a:solidFill>
              <a:prstDash val="sysDash"/>
              <a:round/>
            </a:ln>
            <a:effectLst/>
          </c:spPr>
          <c:marker>
            <c:symbol val="none"/>
          </c:marker>
          <c:dLbls>
            <c:delete val="1"/>
          </c:dLbls>
          <c:cat>
            <c:numRef>
              <c:f>Charts!$Z$232:$AD$232</c:f>
              <c:numCache>
                <c:formatCode>General</c:formatCode>
                <c:ptCount val="5"/>
                <c:pt idx="0">
                  <c:v>2015</c:v>
                </c:pt>
                <c:pt idx="1">
                  <c:v>2016</c:v>
                </c:pt>
                <c:pt idx="2">
                  <c:v>2017</c:v>
                </c:pt>
                <c:pt idx="3">
                  <c:v>2018</c:v>
                </c:pt>
                <c:pt idx="4">
                  <c:v>2019</c:v>
                </c:pt>
              </c:numCache>
            </c:numRef>
          </c:cat>
          <c:val>
            <c:numRef>
              <c:f>Charts!$Z$239:$AD$239</c:f>
              <c:numCache>
                <c:formatCode>#,##0</c:formatCode>
                <c:ptCount val="5"/>
                <c:pt idx="0">
                  <c:v>200</c:v>
                </c:pt>
                <c:pt idx="1">
                  <c:v>200</c:v>
                </c:pt>
                <c:pt idx="2">
                  <c:v>200</c:v>
                </c:pt>
                <c:pt idx="3">
                  <c:v>200</c:v>
                </c:pt>
                <c:pt idx="4">
                  <c:v>200</c:v>
                </c:pt>
              </c:numCache>
            </c:numRef>
          </c:val>
          <c:smooth val="0"/>
        </c:ser>
        <c:dLbls>
          <c:showLegendKey val="0"/>
          <c:showVal val="0"/>
          <c:showCatName val="0"/>
          <c:showSerName val="0"/>
          <c:showPercent val="0"/>
          <c:showBubbleSize val="0"/>
        </c:dLbls>
        <c:marker val="0"/>
        <c:smooth val="0"/>
        <c:axId val="557941120"/>
        <c:axId val="557942656"/>
      </c:lineChart>
      <c:catAx>
        <c:axId val="55794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7942656"/>
        <c:crosses val="autoZero"/>
        <c:auto val="1"/>
        <c:lblAlgn val="ctr"/>
        <c:lblOffset val="100"/>
        <c:noMultiLvlLbl val="0"/>
      </c:catAx>
      <c:valAx>
        <c:axId val="557942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579411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14: Debt Service as % of Revenue</a:t>
            </a:r>
            <a:endParaRPr lang="en-GB" b="1"/>
          </a:p>
        </c:rich>
      </c:tx>
      <c:layout/>
      <c:overlay val="0"/>
      <c:spPr>
        <a:noFill/>
        <a:ln>
          <a:noFill/>
        </a:ln>
        <a:effectLst/>
      </c:spPr>
    </c:title>
    <c:autoTitleDeleted val="0"/>
    <c:plotArea>
      <c:layout/>
      <c:lineChart>
        <c:grouping val="standard"/>
        <c:varyColors val="0"/>
        <c:ser>
          <c:idx val="0"/>
          <c:order val="0"/>
          <c:tx>
            <c:strRef>
              <c:f>Charts!$Y$255</c:f>
              <c:strCache>
                <c:ptCount val="1"/>
                <c:pt idx="0">
                  <c:v>Baseline</c:v>
                </c:pt>
              </c:strCache>
            </c:strRef>
          </c:tx>
          <c:spPr>
            <a:ln w="28575" cap="rnd">
              <a:solidFill>
                <a:schemeClr val="accent1"/>
              </a:solidFill>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Charts!$Z$255:$AD$255</c:f>
              <c:numCache>
                <c:formatCode>#,##0</c:formatCode>
                <c:ptCount val="5"/>
                <c:pt idx="0">
                  <c:v>21.8113859920551</c:v>
                </c:pt>
                <c:pt idx="1">
                  <c:v>35.0580172406519</c:v>
                </c:pt>
                <c:pt idx="2">
                  <c:v>77.7721926647335</c:v>
                </c:pt>
                <c:pt idx="3">
                  <c:v>72.7790053571128</c:v>
                </c:pt>
                <c:pt idx="4">
                  <c:v>102.661087736873</c:v>
                </c:pt>
              </c:numCache>
            </c:numRef>
          </c:val>
          <c:smooth val="0"/>
        </c:ser>
        <c:ser>
          <c:idx val="1"/>
          <c:order val="1"/>
          <c:tx>
            <c:strRef>
              <c:f>Charts!$Y$256</c:f>
              <c:strCache>
                <c:ptCount val="1"/>
                <c:pt idx="0">
                  <c:v>ShockRevenue</c:v>
                </c:pt>
              </c:strCache>
            </c:strRef>
          </c:tx>
          <c:spPr>
            <a:ln w="28575" cap="rnd">
              <a:solidFill>
                <a:schemeClr val="accent2"/>
              </a:solidFill>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Charts!$Z$256:$AD$256</c:f>
              <c:numCache>
                <c:formatCode>#,##0</c:formatCode>
                <c:ptCount val="5"/>
              </c:numCache>
            </c:numRef>
          </c:val>
          <c:smooth val="0"/>
        </c:ser>
        <c:ser>
          <c:idx val="2"/>
          <c:order val="2"/>
          <c:tx>
            <c:strRef>
              <c:f>Charts!$Y$257</c:f>
              <c:strCache>
                <c:ptCount val="1"/>
                <c:pt idx="0">
                  <c:v>ShockExpenditure</c:v>
                </c:pt>
              </c:strCache>
            </c:strRef>
          </c:tx>
          <c:spPr>
            <a:ln w="28575" cap="rnd">
              <a:solidFill>
                <a:schemeClr val="accent3"/>
              </a:solidFill>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Charts!$Z$257:$AD$257</c:f>
              <c:numCache>
                <c:formatCode>#,##0</c:formatCode>
                <c:ptCount val="5"/>
              </c:numCache>
            </c:numRef>
          </c:val>
          <c:smooth val="0"/>
        </c:ser>
        <c:ser>
          <c:idx val="4"/>
          <c:order val="3"/>
          <c:tx>
            <c:strRef>
              <c:f>Charts!$Y$258</c:f>
              <c:strCache>
                <c:ptCount val="1"/>
                <c:pt idx="0">
                  <c:v>ShockExchangeRate</c:v>
                </c:pt>
              </c:strCache>
            </c:strRef>
          </c:tx>
          <c:spPr>
            <a:ln w="28575" cap="rnd">
              <a:solidFill>
                <a:schemeClr val="accent5"/>
              </a:solidFill>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Charts!$Z$258:$AD$258</c:f>
              <c:numCache>
                <c:formatCode>#,##0</c:formatCode>
                <c:ptCount val="5"/>
              </c:numCache>
            </c:numRef>
          </c:val>
          <c:smooth val="0"/>
        </c:ser>
        <c:ser>
          <c:idx val="5"/>
          <c:order val="4"/>
          <c:tx>
            <c:strRef>
              <c:f>Charts!$Y$259</c:f>
              <c:strCache>
                <c:ptCount val="1"/>
                <c:pt idx="0">
                  <c:v>ShockInterestRate</c:v>
                </c:pt>
              </c:strCache>
            </c:strRef>
          </c:tx>
          <c:spPr>
            <a:ln w="28575" cap="rnd">
              <a:solidFill>
                <a:schemeClr val="accent6"/>
              </a:solidFill>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Charts!$Z$259:$AD$259</c:f>
              <c:numCache>
                <c:formatCode>#,##0</c:formatCode>
                <c:ptCount val="5"/>
              </c:numCache>
            </c:numRef>
          </c:val>
          <c:smooth val="0"/>
        </c:ser>
        <c:ser>
          <c:idx val="6"/>
          <c:order val="5"/>
          <c:tx>
            <c:strRef>
              <c:f>Charts!$Y$260</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Charts!$Z$260:$AD$260</c:f>
              <c:numCache>
                <c:formatCode>#,##0</c:formatCode>
                <c:ptCount val="5"/>
              </c:numCache>
            </c:numRef>
          </c:val>
          <c:smooth val="0"/>
        </c:ser>
        <c:ser>
          <c:idx val="3"/>
          <c:order val="6"/>
          <c:tx>
            <c:strRef>
              <c:f>Charts!$Y$261</c:f>
              <c:strCache>
                <c:ptCount val="1"/>
                <c:pt idx="0">
                  <c:v>Threshold</c:v>
                </c:pt>
              </c:strCache>
            </c:strRef>
          </c:tx>
          <c:spPr>
            <a:ln w="28575" cap="rnd">
              <a:solidFill>
                <a:srgbClr val="FF0000"/>
              </a:solidFill>
              <a:prstDash val="sysDash"/>
              <a:round/>
            </a:ln>
            <a:effectLst/>
          </c:spPr>
          <c:marker>
            <c:symbol val="none"/>
          </c:marker>
          <c:dLbls>
            <c:delete val="1"/>
          </c:dLbls>
          <c:cat>
            <c:numRef>
              <c:f>Charts!$Z$254:$AD$254</c:f>
              <c:numCache>
                <c:formatCode>General</c:formatCode>
                <c:ptCount val="5"/>
                <c:pt idx="0">
                  <c:v>2015</c:v>
                </c:pt>
                <c:pt idx="1">
                  <c:v>2016</c:v>
                </c:pt>
                <c:pt idx="2">
                  <c:v>2017</c:v>
                </c:pt>
                <c:pt idx="3">
                  <c:v>2018</c:v>
                </c:pt>
                <c:pt idx="4">
                  <c:v>2019</c:v>
                </c:pt>
              </c:numCache>
            </c:numRef>
          </c:cat>
          <c:val>
            <c:numRef>
              <c:f>Charts!$Z$261:$AD$261</c:f>
              <c:numCache>
                <c:formatCode>#,##0</c:formatCode>
                <c:ptCount val="5"/>
                <c:pt idx="0">
                  <c:v>40</c:v>
                </c:pt>
                <c:pt idx="1">
                  <c:v>40</c:v>
                </c:pt>
                <c:pt idx="2">
                  <c:v>40</c:v>
                </c:pt>
                <c:pt idx="3">
                  <c:v>40</c:v>
                </c:pt>
                <c:pt idx="4">
                  <c:v>40</c:v>
                </c:pt>
              </c:numCache>
            </c:numRef>
          </c:val>
          <c:smooth val="0"/>
        </c:ser>
        <c:dLbls>
          <c:showLegendKey val="0"/>
          <c:showVal val="0"/>
          <c:showCatName val="0"/>
          <c:showSerName val="0"/>
          <c:showPercent val="0"/>
          <c:showBubbleSize val="0"/>
        </c:dLbls>
        <c:marker val="0"/>
        <c:smooth val="0"/>
        <c:axId val="563640192"/>
        <c:axId val="563641728"/>
      </c:lineChart>
      <c:catAx>
        <c:axId val="56364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63641728"/>
        <c:crosses val="autoZero"/>
        <c:auto val="1"/>
        <c:lblAlgn val="ctr"/>
        <c:lblOffset val="100"/>
        <c:noMultiLvlLbl val="0"/>
      </c:catAx>
      <c:valAx>
        <c:axId val="563641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6364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1" i="0" u="none" strike="noStrike" kern="1200" spc="0" baseline="0">
                <a:solidFill>
                  <a:schemeClr val="tx1">
                    <a:lumMod val="65000"/>
                    <a:lumOff val="35000"/>
                  </a:schemeClr>
                </a:solidFill>
                <a:latin typeface="+mn-lt"/>
                <a:ea typeface="+mn-ea"/>
                <a:cs typeface="+mn-cs"/>
              </a:defRPr>
            </a:pPr>
            <a:r>
              <a:rPr lang="en-GB" b="1"/>
              <a:t>Chart 15: Personnel Cost</a:t>
            </a:r>
            <a:r>
              <a:rPr lang="en-GB" b="1" baseline="0"/>
              <a:t> </a:t>
            </a:r>
            <a:r>
              <a:rPr lang="en-GB" b="1"/>
              <a:t>as % of Revenue</a:t>
            </a:r>
            <a:endParaRPr lang="en-GB" b="1"/>
          </a:p>
        </c:rich>
      </c:tx>
      <c:layout/>
      <c:overlay val="0"/>
      <c:spPr>
        <a:noFill/>
        <a:ln>
          <a:noFill/>
        </a:ln>
        <a:effectLst/>
      </c:spPr>
    </c:title>
    <c:autoTitleDeleted val="0"/>
    <c:plotArea>
      <c:layout/>
      <c:lineChart>
        <c:grouping val="standard"/>
        <c:varyColors val="0"/>
        <c:ser>
          <c:idx val="0"/>
          <c:order val="0"/>
          <c:tx>
            <c:strRef>
              <c:f>Charts!$Y$272</c:f>
              <c:strCache>
                <c:ptCount val="1"/>
                <c:pt idx="0">
                  <c:v>Baseline</c:v>
                </c:pt>
              </c:strCache>
            </c:strRef>
          </c:tx>
          <c:spPr>
            <a:ln w="28575" cap="rnd">
              <a:solidFill>
                <a:schemeClr val="accent1"/>
              </a:solidFill>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Charts!$Z$272:$AD$272</c:f>
              <c:numCache>
                <c:formatCode>#,##0</c:formatCode>
                <c:ptCount val="5"/>
                <c:pt idx="0">
                  <c:v>51.8595802060407</c:v>
                </c:pt>
                <c:pt idx="1">
                  <c:v>65.7054489890361</c:v>
                </c:pt>
                <c:pt idx="2">
                  <c:v>75.7206863209764</c:v>
                </c:pt>
                <c:pt idx="3">
                  <c:v>35.5247800858247</c:v>
                </c:pt>
                <c:pt idx="4">
                  <c:v>73.2646236400571</c:v>
                </c:pt>
              </c:numCache>
            </c:numRef>
          </c:val>
          <c:smooth val="0"/>
        </c:ser>
        <c:ser>
          <c:idx val="1"/>
          <c:order val="1"/>
          <c:tx>
            <c:strRef>
              <c:f>Charts!$Y$273</c:f>
              <c:strCache>
                <c:ptCount val="1"/>
                <c:pt idx="0">
                  <c:v>ShockRevenue</c:v>
                </c:pt>
              </c:strCache>
            </c:strRef>
          </c:tx>
          <c:spPr>
            <a:ln w="28575" cap="rnd">
              <a:solidFill>
                <a:schemeClr val="accent2"/>
              </a:solidFill>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Charts!$Z$273:$AD$273</c:f>
              <c:numCache>
                <c:formatCode>#,##0</c:formatCode>
                <c:ptCount val="5"/>
              </c:numCache>
            </c:numRef>
          </c:val>
          <c:smooth val="0"/>
        </c:ser>
        <c:ser>
          <c:idx val="2"/>
          <c:order val="2"/>
          <c:tx>
            <c:strRef>
              <c:f>Charts!$Y$274</c:f>
              <c:strCache>
                <c:ptCount val="1"/>
                <c:pt idx="0">
                  <c:v>ShockExpenditure</c:v>
                </c:pt>
              </c:strCache>
            </c:strRef>
          </c:tx>
          <c:spPr>
            <a:ln w="28575" cap="rnd">
              <a:solidFill>
                <a:schemeClr val="accent3"/>
              </a:solidFill>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Charts!$Z$274:$AD$274</c:f>
              <c:numCache>
                <c:formatCode>#,##0</c:formatCode>
                <c:ptCount val="5"/>
              </c:numCache>
            </c:numRef>
          </c:val>
          <c:smooth val="0"/>
        </c:ser>
        <c:ser>
          <c:idx val="4"/>
          <c:order val="3"/>
          <c:tx>
            <c:strRef>
              <c:f>Charts!$Y$275</c:f>
              <c:strCache>
                <c:ptCount val="1"/>
                <c:pt idx="0">
                  <c:v>ShockExchangeRate</c:v>
                </c:pt>
              </c:strCache>
            </c:strRef>
          </c:tx>
          <c:spPr>
            <a:ln w="28575" cap="rnd">
              <a:solidFill>
                <a:schemeClr val="accent5"/>
              </a:solidFill>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Charts!$Z$275:$AD$275</c:f>
              <c:numCache>
                <c:formatCode>#,##0</c:formatCode>
                <c:ptCount val="5"/>
              </c:numCache>
            </c:numRef>
          </c:val>
          <c:smooth val="0"/>
        </c:ser>
        <c:ser>
          <c:idx val="5"/>
          <c:order val="4"/>
          <c:tx>
            <c:strRef>
              <c:f>Charts!$Y$276</c:f>
              <c:strCache>
                <c:ptCount val="1"/>
                <c:pt idx="0">
                  <c:v>ShockInterestRate</c:v>
                </c:pt>
              </c:strCache>
            </c:strRef>
          </c:tx>
          <c:spPr>
            <a:ln w="28575" cap="rnd">
              <a:solidFill>
                <a:schemeClr val="accent6"/>
              </a:solidFill>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Charts!$Z$276:$AD$276</c:f>
              <c:numCache>
                <c:formatCode>#,##0</c:formatCode>
                <c:ptCount val="5"/>
              </c:numCache>
            </c:numRef>
          </c:val>
          <c:smooth val="0"/>
        </c:ser>
        <c:ser>
          <c:idx val="6"/>
          <c:order val="5"/>
          <c:tx>
            <c:strRef>
              <c:f>Charts!$Y$277</c:f>
              <c:strCache>
                <c:ptCount val="1"/>
                <c:pt idx="0">
                  <c:v>Historical</c:v>
                </c:pt>
              </c:strCache>
            </c:strRef>
          </c:tx>
          <c:spPr>
            <a:ln w="28575" cap="rnd">
              <a:solidFill>
                <a:schemeClr val="accent1">
                  <a:lumMod val="60000"/>
                </a:schemeClr>
              </a:solidFill>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Charts!$Z$277:$AD$277</c:f>
              <c:numCache>
                <c:formatCode>#,##0</c:formatCode>
                <c:ptCount val="5"/>
              </c:numCache>
            </c:numRef>
          </c:val>
          <c:smooth val="0"/>
        </c:ser>
        <c:ser>
          <c:idx val="3"/>
          <c:order val="6"/>
          <c:tx>
            <c:strRef>
              <c:f>Charts!$Y$278</c:f>
              <c:strCache>
                <c:ptCount val="1"/>
                <c:pt idx="0">
                  <c:v>Threshold</c:v>
                </c:pt>
              </c:strCache>
            </c:strRef>
          </c:tx>
          <c:spPr>
            <a:ln w="28575" cap="rnd">
              <a:solidFill>
                <a:srgbClr val="FF0000"/>
              </a:solidFill>
              <a:prstDash val="sysDash"/>
              <a:round/>
            </a:ln>
            <a:effectLst/>
          </c:spPr>
          <c:marker>
            <c:symbol val="none"/>
          </c:marker>
          <c:dLbls>
            <c:delete val="1"/>
          </c:dLbls>
          <c:cat>
            <c:numRef>
              <c:f>Charts!$Z$271:$AD$271</c:f>
              <c:numCache>
                <c:formatCode>General</c:formatCode>
                <c:ptCount val="5"/>
                <c:pt idx="0">
                  <c:v>2015</c:v>
                </c:pt>
                <c:pt idx="1">
                  <c:v>2016</c:v>
                </c:pt>
                <c:pt idx="2">
                  <c:v>2017</c:v>
                </c:pt>
                <c:pt idx="3">
                  <c:v>2018</c:v>
                </c:pt>
                <c:pt idx="4">
                  <c:v>2019</c:v>
                </c:pt>
              </c:numCache>
            </c:numRef>
          </c:cat>
          <c:val>
            <c:numRef>
              <c:f>Charts!$Z$278:$AD$278</c:f>
              <c:numCache>
                <c:formatCode>#,##0</c:formatCode>
                <c:ptCount val="5"/>
                <c:pt idx="0">
                  <c:v>60</c:v>
                </c:pt>
                <c:pt idx="1">
                  <c:v>60</c:v>
                </c:pt>
                <c:pt idx="2">
                  <c:v>60</c:v>
                </c:pt>
                <c:pt idx="3">
                  <c:v>60</c:v>
                </c:pt>
                <c:pt idx="4">
                  <c:v>60</c:v>
                </c:pt>
              </c:numCache>
            </c:numRef>
          </c:val>
          <c:smooth val="0"/>
        </c:ser>
        <c:dLbls>
          <c:showLegendKey val="0"/>
          <c:showVal val="0"/>
          <c:showCatName val="0"/>
          <c:showSerName val="0"/>
          <c:showPercent val="0"/>
          <c:showBubbleSize val="0"/>
        </c:dLbls>
        <c:marker val="0"/>
        <c:smooth val="0"/>
        <c:axId val="568020352"/>
        <c:axId val="568030336"/>
      </c:lineChart>
      <c:catAx>
        <c:axId val="56802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68030336"/>
        <c:crosses val="autoZero"/>
        <c:auto val="1"/>
        <c:lblAlgn val="ctr"/>
        <c:lblOffset val="100"/>
        <c:noMultiLvlLbl val="0"/>
      </c:catAx>
      <c:valAx>
        <c:axId val="568030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5680203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b="0" i="0" baseline="0">
                <a:effectLst/>
              </a:rPr>
              <a:t>Personnel Cost as % of Revenue</a:t>
            </a:r>
            <a:endParaRPr lang="en-GB" sz="1050">
              <a:effectLst/>
            </a:endParaRPr>
          </a:p>
        </c:rich>
      </c:tx>
      <c:layout/>
      <c:overlay val="0"/>
      <c:spPr>
        <a:noFill/>
        <a:ln>
          <a:noFill/>
        </a:ln>
        <a:effectLst/>
      </c:spPr>
    </c:title>
    <c:autoTitleDeleted val="0"/>
    <c:plotArea>
      <c:layout/>
      <c:barChart>
        <c:barDir val="col"/>
        <c:grouping val="clustered"/>
        <c:varyColors val="0"/>
        <c:ser>
          <c:idx val="0"/>
          <c:order val="0"/>
          <c:tx>
            <c:strRef>
              <c:f>'Charts Checking Data Request'!$N$179</c:f>
              <c:strCache>
                <c:ptCount val="1"/>
                <c:pt idx="0">
                  <c:v>Personnel Cost as % of Revenue</c:v>
                </c:pt>
              </c:strCache>
            </c:strRef>
          </c:tx>
          <c:spPr>
            <a:solidFill>
              <a:schemeClr val="accent1"/>
            </a:solidFill>
            <a:ln>
              <a:noFill/>
            </a:ln>
            <a:effectLst/>
          </c:spPr>
          <c:invertIfNegative val="0"/>
          <c:dLbls>
            <c:delete val="1"/>
          </c:dLbls>
          <c:cat>
            <c:numRef>
              <c:f>'Charts Checking Data Request'!$O$178:$AC$178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Request'!$O$179:$AC$179</c:f>
              <c:numCache>
                <c:formatCode>#,##0</c:formatCode>
                <c:ptCount val="15"/>
                <c:pt idx="0">
                  <c:v>51.8595802060407</c:v>
                </c:pt>
                <c:pt idx="1">
                  <c:v>65.7054489890361</c:v>
                </c:pt>
                <c:pt idx="2">
                  <c:v>75.7206863209764</c:v>
                </c:pt>
                <c:pt idx="3">
                  <c:v>35.5247800858247</c:v>
                </c:pt>
                <c:pt idx="4">
                  <c:v>73.2646236400571</c:v>
                </c:pt>
                <c:pt idx="5">
                  <c:v>60.7959243587331</c:v>
                </c:pt>
                <c:pt idx="6">
                  <c:v>53.6880327763369</c:v>
                </c:pt>
                <c:pt idx="7">
                  <c:v>51.8392761907509</c:v>
                </c:pt>
                <c:pt idx="8">
                  <c:v>53.4675231608205</c:v>
                </c:pt>
                <c:pt idx="9">
                  <c:v>49.4955840155381</c:v>
                </c:pt>
                <c:pt idx="10">
                  <c:v>47.1086467749483</c:v>
                </c:pt>
                <c:pt idx="11">
                  <c:v>44.9672513762046</c:v>
                </c:pt>
                <c:pt idx="12">
                  <c:v>39.9002540228768</c:v>
                </c:pt>
                <c:pt idx="13">
                  <c:v>33.8374980113279</c:v>
                </c:pt>
                <c:pt idx="14">
                  <c:v>31.6843563580463</c:v>
                </c:pt>
              </c:numCache>
            </c:numRef>
          </c:val>
        </c:ser>
        <c:dLbls>
          <c:showLegendKey val="0"/>
          <c:showVal val="0"/>
          <c:showCatName val="0"/>
          <c:showSerName val="0"/>
          <c:showPercent val="0"/>
          <c:showBubbleSize val="0"/>
        </c:dLbls>
        <c:gapWidth val="219"/>
        <c:overlap val="-27"/>
        <c:axId val="471924096"/>
        <c:axId val="474354816"/>
      </c:barChart>
      <c:lineChart>
        <c:grouping val="standard"/>
        <c:varyColors val="0"/>
        <c:ser>
          <c:idx val="1"/>
          <c:order val="1"/>
          <c:tx>
            <c:strRef>
              <c:f>'Charts Checking Data Request'!$N$180</c:f>
              <c:strCache>
                <c:ptCount val="1"/>
                <c:pt idx="0">
                  <c:v>Threshold</c:v>
                </c:pt>
              </c:strCache>
            </c:strRef>
          </c:tx>
          <c:spPr>
            <a:ln w="28575" cap="rnd">
              <a:solidFill>
                <a:schemeClr val="accent2"/>
              </a:solidFill>
              <a:prstDash val="sysDash"/>
              <a:round/>
            </a:ln>
            <a:effectLst/>
          </c:spPr>
          <c:marker>
            <c:symbol val="none"/>
          </c:marker>
          <c:dLbls>
            <c:delete val="1"/>
          </c:dLbls>
          <c:cat>
            <c:numRef>
              <c:f>'Charts Checking Data Request'!$O$178:$AC$178</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Request'!$O$180:$AC$180</c:f>
              <c:numCache>
                <c:formatCode>#,##0</c:formatCode>
                <c:ptCount val="15"/>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numCache>
            </c:numRef>
          </c:val>
          <c:smooth val="0"/>
        </c:ser>
        <c:dLbls>
          <c:showLegendKey val="0"/>
          <c:showVal val="0"/>
          <c:showCatName val="0"/>
          <c:showSerName val="0"/>
          <c:showPercent val="0"/>
          <c:showBubbleSize val="0"/>
        </c:dLbls>
        <c:marker val="0"/>
        <c:smooth val="0"/>
        <c:axId val="471924096"/>
        <c:axId val="474354816"/>
      </c:lineChart>
      <c:catAx>
        <c:axId val="47192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4354816"/>
        <c:crosses val="autoZero"/>
        <c:auto val="1"/>
        <c:lblAlgn val="ctr"/>
        <c:lblOffset val="100"/>
        <c:noMultiLvlLbl val="0"/>
      </c:catAx>
      <c:valAx>
        <c:axId val="474354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192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0" i="0" u="none" strike="noStrike" kern="1200" spc="0" baseline="0">
                <a:solidFill>
                  <a:schemeClr val="tx1">
                    <a:lumMod val="65000"/>
                    <a:lumOff val="35000"/>
                  </a:schemeClr>
                </a:solidFill>
                <a:latin typeface="+mn-lt"/>
                <a:ea typeface="+mn-ea"/>
                <a:cs typeface="+mn-cs"/>
              </a:defRPr>
            </a:pPr>
            <a:r>
              <a:rPr lang="en-GB" sz="1050" b="0" i="0" baseline="0">
                <a:effectLst/>
              </a:rPr>
              <a:t>Debt Service as % of Revenue</a:t>
            </a:r>
            <a:endParaRPr lang="en-GB" sz="1050">
              <a:effectLst/>
            </a:endParaRPr>
          </a:p>
        </c:rich>
      </c:tx>
      <c:layout/>
      <c:overlay val="0"/>
      <c:spPr>
        <a:noFill/>
        <a:ln>
          <a:noFill/>
        </a:ln>
        <a:effectLst/>
      </c:spPr>
    </c:title>
    <c:autoTitleDeleted val="0"/>
    <c:plotArea>
      <c:layout/>
      <c:barChart>
        <c:barDir val="col"/>
        <c:grouping val="clustered"/>
        <c:varyColors val="0"/>
        <c:ser>
          <c:idx val="0"/>
          <c:order val="0"/>
          <c:tx>
            <c:strRef>
              <c:f>'Charts Checking Data Request'!$N$161</c:f>
              <c:strCache>
                <c:ptCount val="1"/>
                <c:pt idx="0">
                  <c:v>Debt Service as % of Revenue</c:v>
                </c:pt>
              </c:strCache>
            </c:strRef>
          </c:tx>
          <c:spPr>
            <a:solidFill>
              <a:schemeClr val="accent1"/>
            </a:solidFill>
            <a:ln>
              <a:noFill/>
            </a:ln>
            <a:effectLst/>
          </c:spPr>
          <c:invertIfNegative val="0"/>
          <c:dLbls>
            <c:delete val="1"/>
          </c:dLbls>
          <c:cat>
            <c:numRef>
              <c:f>'Charts Checking Data Request'!$O$160:$AC$160</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Request'!$O$161:$AC$161</c:f>
              <c:numCache>
                <c:formatCode>#,##0</c:formatCode>
                <c:ptCount val="15"/>
                <c:pt idx="0">
                  <c:v>21.8113859920551</c:v>
                </c:pt>
                <c:pt idx="1">
                  <c:v>35.0580172406519</c:v>
                </c:pt>
                <c:pt idx="2">
                  <c:v>77.7721926647335</c:v>
                </c:pt>
                <c:pt idx="3">
                  <c:v>72.7790053571128</c:v>
                </c:pt>
                <c:pt idx="4">
                  <c:v>102.661087736873</c:v>
                </c:pt>
                <c:pt idx="5">
                  <c:v>67.3279654094325</c:v>
                </c:pt>
                <c:pt idx="6">
                  <c:v>112.554399493434</c:v>
                </c:pt>
                <c:pt idx="7">
                  <c:v>139.076996852116</c:v>
                </c:pt>
                <c:pt idx="8">
                  <c:v>176.127533670497</c:v>
                </c:pt>
                <c:pt idx="9">
                  <c:v>190.945752047528</c:v>
                </c:pt>
                <c:pt idx="10">
                  <c:v>-700.163323459661</c:v>
                </c:pt>
                <c:pt idx="11">
                  <c:v>-1830.36952257145</c:v>
                </c:pt>
                <c:pt idx="12">
                  <c:v>-1101.62056252416</c:v>
                </c:pt>
                <c:pt idx="13">
                  <c:v>-469.27240586118</c:v>
                </c:pt>
                <c:pt idx="14">
                  <c:v>-112.041748697747</c:v>
                </c:pt>
              </c:numCache>
            </c:numRef>
          </c:val>
        </c:ser>
        <c:dLbls>
          <c:showLegendKey val="0"/>
          <c:showVal val="0"/>
          <c:showCatName val="0"/>
          <c:showSerName val="0"/>
          <c:showPercent val="0"/>
          <c:showBubbleSize val="0"/>
        </c:dLbls>
        <c:gapWidth val="219"/>
        <c:overlap val="-27"/>
        <c:axId val="474393600"/>
        <c:axId val="474395392"/>
      </c:barChart>
      <c:lineChart>
        <c:grouping val="standard"/>
        <c:varyColors val="0"/>
        <c:ser>
          <c:idx val="1"/>
          <c:order val="1"/>
          <c:tx>
            <c:strRef>
              <c:f>'Charts Checking Data Request'!$N$162</c:f>
              <c:strCache>
                <c:ptCount val="1"/>
                <c:pt idx="0">
                  <c:v>Threshold</c:v>
                </c:pt>
              </c:strCache>
            </c:strRef>
          </c:tx>
          <c:spPr>
            <a:ln w="28575" cap="rnd">
              <a:solidFill>
                <a:schemeClr val="accent2"/>
              </a:solidFill>
              <a:prstDash val="sysDash"/>
              <a:round/>
            </a:ln>
            <a:effectLst/>
          </c:spPr>
          <c:marker>
            <c:symbol val="none"/>
          </c:marker>
          <c:dLbls>
            <c:delete val="1"/>
          </c:dLbls>
          <c:cat>
            <c:numRef>
              <c:f>'Charts Checking Data Request'!$O$160:$AC$160</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Request'!$O$162:$AC$162</c:f>
              <c:numCache>
                <c:formatCode>#,##0</c:formatCode>
                <c:ptCount val="15"/>
                <c:pt idx="0">
                  <c:v>40</c:v>
                </c:pt>
                <c:pt idx="1">
                  <c:v>40</c:v>
                </c:pt>
                <c:pt idx="2">
                  <c:v>40</c:v>
                </c:pt>
                <c:pt idx="3">
                  <c:v>40</c:v>
                </c:pt>
                <c:pt idx="4">
                  <c:v>40</c:v>
                </c:pt>
                <c:pt idx="5">
                  <c:v>40</c:v>
                </c:pt>
                <c:pt idx="6">
                  <c:v>40</c:v>
                </c:pt>
                <c:pt idx="7">
                  <c:v>40</c:v>
                </c:pt>
                <c:pt idx="8">
                  <c:v>40</c:v>
                </c:pt>
                <c:pt idx="9">
                  <c:v>40</c:v>
                </c:pt>
                <c:pt idx="10">
                  <c:v>40</c:v>
                </c:pt>
                <c:pt idx="11">
                  <c:v>40</c:v>
                </c:pt>
                <c:pt idx="12">
                  <c:v>40</c:v>
                </c:pt>
                <c:pt idx="13">
                  <c:v>40</c:v>
                </c:pt>
                <c:pt idx="14">
                  <c:v>40</c:v>
                </c:pt>
              </c:numCache>
            </c:numRef>
          </c:val>
          <c:smooth val="0"/>
        </c:ser>
        <c:dLbls>
          <c:showLegendKey val="0"/>
          <c:showVal val="0"/>
          <c:showCatName val="0"/>
          <c:showSerName val="0"/>
          <c:showPercent val="0"/>
          <c:showBubbleSize val="0"/>
        </c:dLbls>
        <c:marker val="0"/>
        <c:smooth val="0"/>
        <c:axId val="474393600"/>
        <c:axId val="474395392"/>
      </c:lineChart>
      <c:catAx>
        <c:axId val="47439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4395392"/>
        <c:crosses val="autoZero"/>
        <c:auto val="1"/>
        <c:lblAlgn val="ctr"/>
        <c:lblOffset val="100"/>
        <c:noMultiLvlLbl val="0"/>
      </c:catAx>
      <c:valAx>
        <c:axId val="47439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4393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Expenditure (million NGN)</a:t>
            </a:r>
            <a:endParaRPr lang="en-US"/>
          </a:p>
        </c:rich>
      </c:tx>
      <c:layout/>
      <c:overlay val="0"/>
      <c:spPr>
        <a:noFill/>
        <a:ln>
          <a:noFill/>
        </a:ln>
        <a:effectLst/>
      </c:spPr>
    </c:title>
    <c:autoTitleDeleted val="0"/>
    <c:plotArea>
      <c:layout/>
      <c:barChart>
        <c:barDir val="col"/>
        <c:grouping val="stacked"/>
        <c:varyColors val="0"/>
        <c:ser>
          <c:idx val="1"/>
          <c:order val="1"/>
          <c:tx>
            <c:strRef>
              <c:f>'Charts Checking Data Request'!$N$49</c:f>
              <c:strCache>
                <c:ptCount val="1"/>
                <c:pt idx="0">
                  <c:v>Personnel</c:v>
                </c:pt>
              </c:strCache>
            </c:strRef>
          </c:tx>
          <c:spPr>
            <a:solidFill>
              <a:schemeClr val="accent2"/>
            </a:solidFill>
            <a:ln>
              <a:noFill/>
            </a:ln>
            <a:effectLst/>
          </c:spPr>
          <c:invertIfNegative val="0"/>
          <c:dLbls>
            <c:delete val="1"/>
          </c:dLbls>
          <c:cat>
            <c:numRef>
              <c:f>#REF!</c:f>
              <c:numCache>
                <c:ptCount val="0"/>
              </c:numCache>
            </c:numRef>
          </c:cat>
          <c:val>
            <c:numRef>
              <c:f>'Charts Checking Data Request'!$O$49:$AC$49</c:f>
              <c:numCache>
                <c:formatCode>#,##0</c:formatCode>
                <c:ptCount val="15"/>
                <c:pt idx="0">
                  <c:v>27224.63740445</c:v>
                </c:pt>
                <c:pt idx="1">
                  <c:v>40271.87503</c:v>
                </c:pt>
                <c:pt idx="2">
                  <c:v>53015.62177984</c:v>
                </c:pt>
                <c:pt idx="3">
                  <c:v>30473.85485228</c:v>
                </c:pt>
                <c:pt idx="4">
                  <c:v>59347.638975</c:v>
                </c:pt>
                <c:pt idx="5">
                  <c:v>38198.3997545678</c:v>
                </c:pt>
                <c:pt idx="6">
                  <c:v>38580.3837521135</c:v>
                </c:pt>
                <c:pt idx="7">
                  <c:v>42438.1875896346</c:v>
                </c:pt>
                <c:pt idx="8">
                  <c:v>46482.849465531</c:v>
                </c:pt>
                <c:pt idx="9">
                  <c:v>51151.4079601863</c:v>
                </c:pt>
                <c:pt idx="10">
                  <c:v>53708.9020397882</c:v>
                </c:pt>
                <c:pt idx="11">
                  <c:v>56394.371060186</c:v>
                </c:pt>
                <c:pt idx="12">
                  <c:v>59214.8547707879</c:v>
                </c:pt>
                <c:pt idx="13">
                  <c:v>60991.3933184958</c:v>
                </c:pt>
                <c:pt idx="14">
                  <c:v>62821.0272516807</c:v>
                </c:pt>
              </c:numCache>
            </c:numRef>
          </c:val>
        </c:ser>
        <c:ser>
          <c:idx val="2"/>
          <c:order val="2"/>
          <c:tx>
            <c:strRef>
              <c:f>'Charts Checking Data Request'!$N$50</c:f>
              <c:strCache>
                <c:ptCount val="1"/>
                <c:pt idx="0">
                  <c:v>Overhead Costs</c:v>
                </c:pt>
              </c:strCache>
            </c:strRef>
          </c:tx>
          <c:spPr>
            <a:solidFill>
              <a:schemeClr val="accent3"/>
            </a:solidFill>
            <a:ln>
              <a:noFill/>
            </a:ln>
            <a:effectLst/>
          </c:spPr>
          <c:invertIfNegative val="0"/>
          <c:dLbls>
            <c:delete val="1"/>
          </c:dLbls>
          <c:cat>
            <c:numRef>
              <c:f>#REF!</c:f>
              <c:numCache>
                <c:ptCount val="0"/>
              </c:numCache>
            </c:numRef>
          </c:cat>
          <c:val>
            <c:numRef>
              <c:f>'Charts Checking Data Request'!$O$50:$AC$50</c:f>
              <c:numCache>
                <c:formatCode>#,##0</c:formatCode>
                <c:ptCount val="15"/>
                <c:pt idx="0">
                  <c:v>11017.94651266</c:v>
                </c:pt>
                <c:pt idx="1">
                  <c:v>19737.962449</c:v>
                </c:pt>
                <c:pt idx="2">
                  <c:v>27320.68478619</c:v>
                </c:pt>
                <c:pt idx="3">
                  <c:v>25045.0828298</c:v>
                </c:pt>
                <c:pt idx="4">
                  <c:v>29826.174501</c:v>
                </c:pt>
                <c:pt idx="5">
                  <c:v>27320.4543859247</c:v>
                </c:pt>
                <c:pt idx="6">
                  <c:v>27375.0952946965</c:v>
                </c:pt>
                <c:pt idx="7">
                  <c:v>30112.8462476435</c:v>
                </c:pt>
                <c:pt idx="8">
                  <c:v>33124.3347101199</c:v>
                </c:pt>
                <c:pt idx="9">
                  <c:v>36436.5880572211</c:v>
                </c:pt>
                <c:pt idx="10">
                  <c:v>40079.6339377933</c:v>
                </c:pt>
                <c:pt idx="11">
                  <c:v>42083.5002771713</c:v>
                </c:pt>
                <c:pt idx="12">
                  <c:v>44187.215279943</c:v>
                </c:pt>
                <c:pt idx="13">
                  <c:v>45512.8074327424</c:v>
                </c:pt>
                <c:pt idx="14">
                  <c:v>46878.3055070698</c:v>
                </c:pt>
              </c:numCache>
            </c:numRef>
          </c:val>
        </c:ser>
        <c:ser>
          <c:idx val="3"/>
          <c:order val="3"/>
          <c:tx>
            <c:strRef>
              <c:f>'Charts Checking Data Request'!$N$51</c:f>
              <c:strCache>
                <c:ptCount val="1"/>
                <c:pt idx="0">
                  <c:v>Debt Service (Interests+Amortizations)</c:v>
                </c:pt>
              </c:strCache>
            </c:strRef>
          </c:tx>
          <c:spPr>
            <a:solidFill>
              <a:schemeClr val="accent4"/>
            </a:solidFill>
            <a:ln>
              <a:noFill/>
            </a:ln>
            <a:effectLst/>
          </c:spPr>
          <c:invertIfNegative val="0"/>
          <c:dLbls>
            <c:delete val="1"/>
          </c:dLbls>
          <c:cat>
            <c:numRef>
              <c:f>#REF!</c:f>
              <c:numCache>
                <c:ptCount val="0"/>
              </c:numCache>
            </c:numRef>
          </c:cat>
          <c:val>
            <c:numRef>
              <c:f>'Charts Checking Data Request'!$O$51:$AC$51</c:f>
              <c:numCache>
                <c:formatCode>#,##0</c:formatCode>
                <c:ptCount val="15"/>
                <c:pt idx="0">
                  <c:v>1.58774000000267</c:v>
                </c:pt>
                <c:pt idx="1">
                  <c:v>2494.84897600001</c:v>
                </c:pt>
                <c:pt idx="2">
                  <c:v>3999.48077588</c:v>
                </c:pt>
                <c:pt idx="3">
                  <c:v>522.563906169991</c:v>
                </c:pt>
                <c:pt idx="4">
                  <c:v>7462.34439700002</c:v>
                </c:pt>
                <c:pt idx="5">
                  <c:v>42302.51557976</c:v>
                </c:pt>
                <c:pt idx="6">
                  <c:v>80881.9340342694</c:v>
                </c:pt>
                <c:pt idx="7">
                  <c:v>113855.287255461</c:v>
                </c:pt>
                <c:pt idx="8">
                  <c:v>153119.298414408</c:v>
                </c:pt>
                <c:pt idx="9">
                  <c:v>197333.646132582</c:v>
                </c:pt>
                <c:pt idx="10">
                  <c:v>-798261.167025185</c:v>
                </c:pt>
                <c:pt idx="11">
                  <c:v>-2295504.72564068</c:v>
                </c:pt>
                <c:pt idx="12">
                  <c:v>-1634884.36903136</c:v>
                </c:pt>
                <c:pt idx="13">
                  <c:v>-845853.847403677</c:v>
                </c:pt>
                <c:pt idx="14">
                  <c:v>-222146.780219496</c:v>
                </c:pt>
              </c:numCache>
            </c:numRef>
          </c:val>
        </c:ser>
        <c:ser>
          <c:idx val="4"/>
          <c:order val="4"/>
          <c:tx>
            <c:strRef>
              <c:f>'Charts Checking Data Request'!$N$52</c:f>
              <c:strCache>
                <c:ptCount val="1"/>
                <c:pt idx="0">
                  <c:v>Other Recurrent Expenditures</c:v>
                </c:pt>
              </c:strCache>
            </c:strRef>
          </c:tx>
          <c:spPr>
            <a:solidFill>
              <a:schemeClr val="accent5"/>
            </a:solidFill>
            <a:ln>
              <a:noFill/>
            </a:ln>
            <a:effectLst/>
          </c:spPr>
          <c:invertIfNegative val="0"/>
          <c:dLbls>
            <c:delete val="1"/>
          </c:dLbls>
          <c:val>
            <c:numRef>
              <c:f>'Charts Checking Data Request'!$O$52:$AC$52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ser>
          <c:idx val="5"/>
          <c:order val="5"/>
          <c:tx>
            <c:strRef>
              <c:f>'Charts Checking Data Request'!$N$53</c:f>
              <c:strCache>
                <c:ptCount val="1"/>
                <c:pt idx="0">
                  <c:v>Capital Expenditure</c:v>
                </c:pt>
              </c:strCache>
            </c:strRef>
          </c:tx>
          <c:spPr>
            <a:solidFill>
              <a:schemeClr val="accent6"/>
            </a:solidFill>
            <a:ln>
              <a:noFill/>
            </a:ln>
            <a:effectLst/>
          </c:spPr>
          <c:invertIfNegative val="0"/>
          <c:dLbls>
            <c:delete val="1"/>
          </c:dLbls>
          <c:val>
            <c:numRef>
              <c:f>'Charts Checking Data Request'!$O$53:$AC$53</c:f>
              <c:numCache>
                <c:formatCode>#,##0</c:formatCode>
                <c:ptCount val="15"/>
                <c:pt idx="0">
                  <c:v>0</c:v>
                </c:pt>
                <c:pt idx="1">
                  <c:v>15828.823277</c:v>
                </c:pt>
                <c:pt idx="2">
                  <c:v>19888.11981084</c:v>
                </c:pt>
                <c:pt idx="3">
                  <c:v>16169.14040033</c:v>
                </c:pt>
                <c:pt idx="4">
                  <c:v>28589.764955</c:v>
                </c:pt>
                <c:pt idx="5">
                  <c:v>32206.5721910489</c:v>
                </c:pt>
                <c:pt idx="6">
                  <c:v>35273.5584186517</c:v>
                </c:pt>
                <c:pt idx="7">
                  <c:v>38931.2774523031</c:v>
                </c:pt>
                <c:pt idx="8">
                  <c:v>42824.4051975334</c:v>
                </c:pt>
                <c:pt idx="9">
                  <c:v>47106.8457172868</c:v>
                </c:pt>
                <c:pt idx="10">
                  <c:v>51817.5302890154</c:v>
                </c:pt>
                <c:pt idx="11">
                  <c:v>56999.283317917</c:v>
                </c:pt>
                <c:pt idx="12">
                  <c:v>62699.2116497087</c:v>
                </c:pt>
                <c:pt idx="13">
                  <c:v>68969.1328146795</c:v>
                </c:pt>
                <c:pt idx="14">
                  <c:v>75866.0460961475</c:v>
                </c:pt>
              </c:numCache>
            </c:numRef>
          </c:val>
        </c:ser>
        <c:dLbls>
          <c:showLegendKey val="0"/>
          <c:showVal val="0"/>
          <c:showCatName val="0"/>
          <c:showSerName val="0"/>
          <c:showPercent val="0"/>
          <c:showBubbleSize val="0"/>
        </c:dLbls>
        <c:gapWidth val="150"/>
        <c:overlap val="100"/>
        <c:axId val="477404544"/>
        <c:axId val="477418624"/>
      </c:barChart>
      <c:lineChart>
        <c:grouping val="standard"/>
        <c:varyColors val="0"/>
        <c:ser>
          <c:idx val="0"/>
          <c:order val="0"/>
          <c:tx>
            <c:strRef>
              <c:f>'Charts Checking Data Request'!$N$48</c:f>
              <c:strCache>
                <c:ptCount val="1"/>
                <c:pt idx="0">
                  <c:v>Total Expenditure</c:v>
                </c:pt>
              </c:strCache>
            </c:strRef>
          </c:tx>
          <c:spPr>
            <a:ln w="38100" cap="rnd">
              <a:solidFill>
                <a:schemeClr val="tx1"/>
              </a:solidFill>
              <a:round/>
            </a:ln>
            <a:effectLst/>
          </c:spPr>
          <c:marker>
            <c:symbol val="none"/>
          </c:marker>
          <c:dLbls>
            <c:delete val="1"/>
          </c:dLbls>
          <c:cat>
            <c:numRef>
              <c:f>'Charts Checking Data Request'!$O$47:$AC$47</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Request'!$O$48:$AC$48</c:f>
              <c:numCache>
                <c:formatCode>#,##0</c:formatCode>
                <c:ptCount val="15"/>
                <c:pt idx="0">
                  <c:v>38244.17165711</c:v>
                </c:pt>
                <c:pt idx="1">
                  <c:v>78333.509732</c:v>
                </c:pt>
                <c:pt idx="2">
                  <c:v>104223.90715275</c:v>
                </c:pt>
                <c:pt idx="3">
                  <c:v>72210.64198858</c:v>
                </c:pt>
                <c:pt idx="4">
                  <c:v>125225.922828</c:v>
                </c:pt>
                <c:pt idx="5">
                  <c:v>140027.941911301</c:v>
                </c:pt>
                <c:pt idx="6">
                  <c:v>182110.971499731</c:v>
                </c:pt>
                <c:pt idx="7">
                  <c:v>225337.598545042</c:v>
                </c:pt>
                <c:pt idx="8">
                  <c:v>275550.887787592</c:v>
                </c:pt>
                <c:pt idx="9">
                  <c:v>332028.487867277</c:v>
                </c:pt>
                <c:pt idx="10">
                  <c:v>-652655.100758588</c:v>
                </c:pt>
                <c:pt idx="11">
                  <c:v>-2140027.5709854</c:v>
                </c:pt>
                <c:pt idx="12">
                  <c:v>-1468783.08733092</c:v>
                </c:pt>
                <c:pt idx="13">
                  <c:v>-670380.51383776</c:v>
                </c:pt>
                <c:pt idx="14">
                  <c:v>-36581.4013645982</c:v>
                </c:pt>
              </c:numCache>
            </c:numRef>
          </c:val>
          <c:smooth val="0"/>
        </c:ser>
        <c:dLbls>
          <c:showLegendKey val="0"/>
          <c:showVal val="0"/>
          <c:showCatName val="0"/>
          <c:showSerName val="0"/>
          <c:showPercent val="0"/>
          <c:showBubbleSize val="0"/>
        </c:dLbls>
        <c:marker val="0"/>
        <c:smooth val="0"/>
        <c:axId val="477404544"/>
        <c:axId val="477418624"/>
      </c:lineChart>
      <c:catAx>
        <c:axId val="477404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7418624"/>
        <c:crosses val="autoZero"/>
        <c:auto val="1"/>
        <c:lblAlgn val="ctr"/>
        <c:lblOffset val="100"/>
        <c:noMultiLvlLbl val="0"/>
      </c:catAx>
      <c:valAx>
        <c:axId val="477418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74045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Debt Stock (million NGN)</a:t>
            </a:r>
            <a:endParaRPr lang="en-US"/>
          </a:p>
        </c:rich>
      </c:tx>
      <c:layout/>
      <c:overlay val="0"/>
      <c:spPr>
        <a:noFill/>
        <a:ln>
          <a:noFill/>
        </a:ln>
        <a:effectLst/>
      </c:spPr>
    </c:title>
    <c:autoTitleDeleted val="0"/>
    <c:plotArea>
      <c:layout/>
      <c:barChart>
        <c:barDir val="col"/>
        <c:grouping val="stacked"/>
        <c:varyColors val="0"/>
        <c:ser>
          <c:idx val="1"/>
          <c:order val="1"/>
          <c:tx>
            <c:strRef>
              <c:f>'Charts Checking Data Request'!$N$67</c:f>
              <c:strCache>
                <c:ptCount val="1"/>
                <c:pt idx="0">
                  <c:v>External</c:v>
                </c:pt>
              </c:strCache>
            </c:strRef>
          </c:tx>
          <c:spPr>
            <a:solidFill>
              <a:schemeClr val="accent2"/>
            </a:solidFill>
            <a:ln>
              <a:noFill/>
            </a:ln>
            <a:effectLst/>
          </c:spPr>
          <c:invertIfNegative val="0"/>
          <c:dLbls>
            <c:delete val="1"/>
          </c:dLbls>
          <c:cat>
            <c:numRef>
              <c:f>#REF!</c:f>
              <c:numCache>
                <c:ptCount val="0"/>
              </c:numCache>
            </c:numRef>
          </c:cat>
          <c:val>
            <c:numRef>
              <c:f>'Charts Checking Data Request'!$O$67:$AC$67</c:f>
              <c:numCache>
                <c:formatCode>#,##0</c:formatCode>
                <c:ptCount val="15"/>
                <c:pt idx="0">
                  <c:v>6608.25492328522</c:v>
                </c:pt>
                <c:pt idx="1">
                  <c:v>8088.75772608435</c:v>
                </c:pt>
                <c:pt idx="2">
                  <c:v>10100.1301177775</c:v>
                </c:pt>
                <c:pt idx="3">
                  <c:v>9680.54453734</c:v>
                </c:pt>
                <c:pt idx="4">
                  <c:v>186.14593154</c:v>
                </c:pt>
                <c:pt idx="5">
                  <c:v>1091632.99812232</c:v>
                </c:pt>
                <c:pt idx="6">
                  <c:v>3988607.75649662</c:v>
                </c:pt>
                <c:pt idx="7">
                  <c:v>6904532.51487092</c:v>
                </c:pt>
                <c:pt idx="8">
                  <c:v>9725707.27324522</c:v>
                </c:pt>
                <c:pt idx="9">
                  <c:v>12584782.0316195</c:v>
                </c:pt>
                <c:pt idx="10">
                  <c:v>15936556.7899938</c:v>
                </c:pt>
                <c:pt idx="11">
                  <c:v>19276203.5483681</c:v>
                </c:pt>
                <c:pt idx="12">
                  <c:v>22240640.3067424</c:v>
                </c:pt>
                <c:pt idx="13">
                  <c:v>24723747.0651167</c:v>
                </c:pt>
                <c:pt idx="14">
                  <c:v>27081783.823491</c:v>
                </c:pt>
              </c:numCache>
            </c:numRef>
          </c:val>
        </c:ser>
        <c:ser>
          <c:idx val="2"/>
          <c:order val="2"/>
          <c:tx>
            <c:strRef>
              <c:f>'Charts Checking Data Request'!$N$68</c:f>
              <c:strCache>
                <c:ptCount val="1"/>
                <c:pt idx="0">
                  <c:v>Domestic</c:v>
                </c:pt>
              </c:strCache>
            </c:strRef>
          </c:tx>
          <c:spPr>
            <a:solidFill>
              <a:schemeClr val="accent3"/>
            </a:solidFill>
            <a:ln>
              <a:noFill/>
            </a:ln>
            <a:effectLst/>
          </c:spPr>
          <c:invertIfNegative val="0"/>
          <c:dLbls>
            <c:delete val="1"/>
          </c:dLbls>
          <c:cat>
            <c:numRef>
              <c:f>#REF!</c:f>
              <c:numCache>
                <c:ptCount val="0"/>
              </c:numCache>
            </c:numRef>
          </c:cat>
          <c:val>
            <c:numRef>
              <c:f>'Charts Checking Data Request'!$O$68:$AC$68</c:f>
              <c:numCache>
                <c:formatCode>#,##0</c:formatCode>
                <c:ptCount val="15"/>
                <c:pt idx="0">
                  <c:v>42036.63322704</c:v>
                </c:pt>
                <c:pt idx="1">
                  <c:v>71381.25844939</c:v>
                </c:pt>
                <c:pt idx="2">
                  <c:v>102359.19306966</c:v>
                </c:pt>
                <c:pt idx="3">
                  <c:v>103956.3162917</c:v>
                </c:pt>
                <c:pt idx="4">
                  <c:v>81414.13851854</c:v>
                </c:pt>
                <c:pt idx="5">
                  <c:v>-967000.194154538</c:v>
                </c:pt>
                <c:pt idx="6">
                  <c:v>-3778551.30170249</c:v>
                </c:pt>
                <c:pt idx="7">
                  <c:v>-6574861.20922531</c:v>
                </c:pt>
                <c:pt idx="8">
                  <c:v>-9227928.31895435</c:v>
                </c:pt>
                <c:pt idx="9">
                  <c:v>-11883144.2426352</c:v>
                </c:pt>
                <c:pt idx="10">
                  <c:v>-14986148.4476747</c:v>
                </c:pt>
                <c:pt idx="11">
                  <c:v>-18025232.1314613</c:v>
                </c:pt>
                <c:pt idx="12">
                  <c:v>-20641205.0598771</c:v>
                </c:pt>
                <c:pt idx="13">
                  <c:v>-22737994.4458211</c:v>
                </c:pt>
                <c:pt idx="14">
                  <c:v>-24664194.1043384</c:v>
                </c:pt>
              </c:numCache>
            </c:numRef>
          </c:val>
        </c:ser>
        <c:dLbls>
          <c:showLegendKey val="0"/>
          <c:showVal val="0"/>
          <c:showCatName val="0"/>
          <c:showSerName val="0"/>
          <c:showPercent val="0"/>
          <c:showBubbleSize val="0"/>
        </c:dLbls>
        <c:gapWidth val="219"/>
        <c:overlap val="100"/>
        <c:axId val="477721344"/>
        <c:axId val="477722880"/>
      </c:barChart>
      <c:lineChart>
        <c:grouping val="standard"/>
        <c:varyColors val="0"/>
        <c:ser>
          <c:idx val="0"/>
          <c:order val="0"/>
          <c:tx>
            <c:strRef>
              <c:f>'Charts Checking Data Request'!$N$66</c:f>
              <c:strCache>
                <c:ptCount val="1"/>
                <c:pt idx="0">
                  <c:v>Outstanding Debt (Old + New)</c:v>
                </c:pt>
              </c:strCache>
            </c:strRef>
          </c:tx>
          <c:spPr>
            <a:ln w="38100" cap="rnd">
              <a:solidFill>
                <a:schemeClr val="tx1"/>
              </a:solidFill>
              <a:round/>
            </a:ln>
            <a:effectLst/>
          </c:spPr>
          <c:marker>
            <c:symbol val="none"/>
          </c:marker>
          <c:dLbls>
            <c:delete val="1"/>
          </c:dLbls>
          <c:cat>
            <c:numRef>
              <c:f>'Charts Checking Data Request'!$O$65:$AC$65</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Request'!$O$66:$AC$66</c:f>
              <c:numCache>
                <c:formatCode>#,##0</c:formatCode>
                <c:ptCount val="15"/>
                <c:pt idx="0">
                  <c:v>48644.8881503252</c:v>
                </c:pt>
                <c:pt idx="1">
                  <c:v>79470.0161754744</c:v>
                </c:pt>
                <c:pt idx="2">
                  <c:v>112459.323187438</c:v>
                </c:pt>
                <c:pt idx="3">
                  <c:v>113636.86082904</c:v>
                </c:pt>
                <c:pt idx="4">
                  <c:v>81600.28445008</c:v>
                </c:pt>
                <c:pt idx="5">
                  <c:v>124632.803967782</c:v>
                </c:pt>
                <c:pt idx="6">
                  <c:v>210056.454794125</c:v>
                </c:pt>
                <c:pt idx="7">
                  <c:v>329671.305645615</c:v>
                </c:pt>
                <c:pt idx="8">
                  <c:v>497778.954290872</c:v>
                </c:pt>
                <c:pt idx="9">
                  <c:v>701637.788984351</c:v>
                </c:pt>
                <c:pt idx="10">
                  <c:v>950408.342319113</c:v>
                </c:pt>
                <c:pt idx="11">
                  <c:v>1250971.4169068</c:v>
                </c:pt>
                <c:pt idx="12">
                  <c:v>1599435.2468653</c:v>
                </c:pt>
                <c:pt idx="13">
                  <c:v>1985752.61929558</c:v>
                </c:pt>
                <c:pt idx="14">
                  <c:v>2417589.7191526</c:v>
                </c:pt>
              </c:numCache>
            </c:numRef>
          </c:val>
          <c:smooth val="0"/>
        </c:ser>
        <c:dLbls>
          <c:showLegendKey val="0"/>
          <c:showVal val="0"/>
          <c:showCatName val="0"/>
          <c:showSerName val="0"/>
          <c:showPercent val="0"/>
          <c:showBubbleSize val="0"/>
        </c:dLbls>
        <c:marker val="0"/>
        <c:smooth val="0"/>
        <c:axId val="477721344"/>
        <c:axId val="477722880"/>
      </c:lineChart>
      <c:catAx>
        <c:axId val="4777213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7722880"/>
        <c:crosses val="autoZero"/>
        <c:auto val="1"/>
        <c:lblAlgn val="ctr"/>
        <c:lblOffset val="100"/>
        <c:noMultiLvlLbl val="0"/>
      </c:catAx>
      <c:valAx>
        <c:axId val="47772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777213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80" b="0" i="0" u="none" strike="noStrike" kern="1200" spc="0" baseline="0">
                <a:solidFill>
                  <a:schemeClr val="tx1">
                    <a:lumMod val="65000"/>
                    <a:lumOff val="35000"/>
                  </a:schemeClr>
                </a:solidFill>
                <a:latin typeface="+mn-lt"/>
                <a:ea typeface="+mn-ea"/>
                <a:cs typeface="+mn-cs"/>
              </a:defRPr>
            </a:pPr>
            <a:r>
              <a:rPr lang="en-US"/>
              <a:t>Revenue (million NGN)</a:t>
            </a:r>
            <a:endParaRPr lang="en-US"/>
          </a:p>
        </c:rich>
      </c:tx>
      <c:layout/>
      <c:overlay val="0"/>
      <c:spPr>
        <a:noFill/>
        <a:ln>
          <a:noFill/>
        </a:ln>
        <a:effectLst/>
      </c:spPr>
    </c:title>
    <c:autoTitleDeleted val="0"/>
    <c:plotArea>
      <c:layout/>
      <c:barChart>
        <c:barDir val="col"/>
        <c:grouping val="stacked"/>
        <c:varyColors val="0"/>
        <c:ser>
          <c:idx val="1"/>
          <c:order val="1"/>
          <c:tx>
            <c:strRef>
              <c:f>'Charts Checking Data Request'!$N$29</c:f>
              <c:strCache>
                <c:ptCount val="1"/>
                <c:pt idx="0">
                  <c:v>Gross FAAC Allocation</c:v>
                </c:pt>
              </c:strCache>
            </c:strRef>
          </c:tx>
          <c:spPr>
            <a:solidFill>
              <a:schemeClr val="accent2"/>
            </a:solidFill>
            <a:ln>
              <a:noFill/>
            </a:ln>
            <a:effectLst/>
          </c:spPr>
          <c:invertIfNegative val="0"/>
          <c:dLbls>
            <c:delete val="1"/>
          </c:dLbls>
          <c:cat>
            <c:numRef>
              <c:f>#REF!</c:f>
              <c:numCache>
                <c:ptCount val="0"/>
              </c:numCache>
            </c:numRef>
          </c:cat>
          <c:val>
            <c:numRef>
              <c:f>'Charts Checking Data Request'!$O$29:$AC$29</c:f>
              <c:numCache>
                <c:formatCode>#,##0</c:formatCode>
                <c:ptCount val="15"/>
                <c:pt idx="0">
                  <c:v>45295.07195188</c:v>
                </c:pt>
                <c:pt idx="1">
                  <c:v>51078.410588</c:v>
                </c:pt>
                <c:pt idx="2">
                  <c:v>59421.53201668</c:v>
                </c:pt>
                <c:pt idx="3">
                  <c:v>74282.08616643</c:v>
                </c:pt>
                <c:pt idx="4">
                  <c:v>60827.899777</c:v>
                </c:pt>
                <c:pt idx="5">
                  <c:v>42761.4764562528</c:v>
                </c:pt>
                <c:pt idx="6">
                  <c:v>49175.6979246907</c:v>
                </c:pt>
                <c:pt idx="7">
                  <c:v>56552.0526133943</c:v>
                </c:pt>
                <c:pt idx="8">
                  <c:v>58531.8605054034</c:v>
                </c:pt>
                <c:pt idx="9">
                  <c:v>71539.089581214</c:v>
                </c:pt>
                <c:pt idx="10">
                  <c:v>78692.603018396</c:v>
                </c:pt>
                <c:pt idx="11">
                  <c:v>86562.8934711555</c:v>
                </c:pt>
                <c:pt idx="12">
                  <c:v>102822.377491829</c:v>
                </c:pt>
                <c:pt idx="13">
                  <c:v>125121.334115602</c:v>
                </c:pt>
                <c:pt idx="14">
                  <c:v>137631.584232944</c:v>
                </c:pt>
              </c:numCache>
            </c:numRef>
          </c:val>
        </c:ser>
        <c:ser>
          <c:idx val="2"/>
          <c:order val="2"/>
          <c:tx>
            <c:strRef>
              <c:f>'Charts Checking Data Request'!$N$30</c:f>
              <c:strCache>
                <c:ptCount val="1"/>
                <c:pt idx="0">
                  <c:v>IGR </c:v>
                </c:pt>
              </c:strCache>
            </c:strRef>
          </c:tx>
          <c:spPr>
            <a:solidFill>
              <a:schemeClr val="accent3"/>
            </a:solidFill>
            <a:ln>
              <a:noFill/>
            </a:ln>
            <a:effectLst/>
          </c:spPr>
          <c:invertIfNegative val="0"/>
          <c:dLbls>
            <c:delete val="1"/>
          </c:dLbls>
          <c:cat>
            <c:numRef>
              <c:f>#REF!</c:f>
              <c:numCache>
                <c:ptCount val="0"/>
              </c:numCache>
            </c:numRef>
          </c:cat>
          <c:val>
            <c:numRef>
              <c:f>'Charts Checking Data Request'!$O$30:$AC$30</c:f>
              <c:numCache>
                <c:formatCode>#,##0</c:formatCode>
                <c:ptCount val="15"/>
                <c:pt idx="0">
                  <c:v>7201.76141292</c:v>
                </c:pt>
                <c:pt idx="1">
                  <c:v>10213.11949</c:v>
                </c:pt>
                <c:pt idx="2">
                  <c:v>10493.18173685</c:v>
                </c:pt>
                <c:pt idx="3">
                  <c:v>11463.18880975</c:v>
                </c:pt>
                <c:pt idx="4">
                  <c:v>17199.206405</c:v>
                </c:pt>
                <c:pt idx="5">
                  <c:v>17032.1132800668</c:v>
                </c:pt>
                <c:pt idx="6">
                  <c:v>19586.9302720768</c:v>
                </c:pt>
                <c:pt idx="7">
                  <c:v>22524.9698128883</c:v>
                </c:pt>
                <c:pt idx="8">
                  <c:v>25644.7152848215</c:v>
                </c:pt>
                <c:pt idx="9">
                  <c:v>28494.2725775448</c:v>
                </c:pt>
                <c:pt idx="10">
                  <c:v>31343.6634641765</c:v>
                </c:pt>
                <c:pt idx="11">
                  <c:v>34477.3129838029</c:v>
                </c:pt>
                <c:pt idx="12">
                  <c:v>40775.7599313734</c:v>
                </c:pt>
                <c:pt idx="13">
                  <c:v>49836.6239210794</c:v>
                </c:pt>
                <c:pt idx="14">
                  <c:v>54820.8675092413</c:v>
                </c:pt>
              </c:numCache>
            </c:numRef>
          </c:val>
        </c:ser>
        <c:ser>
          <c:idx val="3"/>
          <c:order val="3"/>
          <c:tx>
            <c:strRef>
              <c:f>'Charts Checking Data Request'!$N$31</c:f>
              <c:strCache>
                <c:ptCount val="1"/>
                <c:pt idx="0">
                  <c:v>Grants</c:v>
                </c:pt>
              </c:strCache>
            </c:strRef>
          </c:tx>
          <c:spPr>
            <a:solidFill>
              <a:schemeClr val="accent4"/>
            </a:solidFill>
            <a:ln>
              <a:noFill/>
            </a:ln>
            <a:effectLst/>
          </c:spPr>
          <c:invertIfNegative val="0"/>
          <c:dLbls>
            <c:delete val="1"/>
          </c:dLbls>
          <c:val>
            <c:numRef>
              <c:f>'Charts Checking Data Request'!$O$31:$AC$31</c:f>
              <c:numCache>
                <c:formatCode>#,##0</c:formatCode>
                <c:ptCount val="15"/>
                <c:pt idx="0">
                  <c:v>0</c:v>
                </c:pt>
                <c:pt idx="1">
                  <c:v>0</c:v>
                </c:pt>
                <c:pt idx="2">
                  <c:v>100</c:v>
                </c:pt>
                <c:pt idx="3">
                  <c:v>36.69124193</c:v>
                </c:pt>
                <c:pt idx="4">
                  <c:v>2977.389612</c:v>
                </c:pt>
                <c:pt idx="5">
                  <c:v>3036.93740424</c:v>
                </c:pt>
                <c:pt idx="6">
                  <c:v>3097.67615232</c:v>
                </c:pt>
                <c:pt idx="7">
                  <c:v>2787.9083908</c:v>
                </c:pt>
                <c:pt idx="8">
                  <c:v>2760.02930689</c:v>
                </c:pt>
                <c:pt idx="9">
                  <c:v>3312.03516826</c:v>
                </c:pt>
                <c:pt idx="10">
                  <c:v>3974.44220191</c:v>
                </c:pt>
                <c:pt idx="11">
                  <c:v>4371.8864221</c:v>
                </c:pt>
                <c:pt idx="12">
                  <c:v>4809.07506431</c:v>
                </c:pt>
                <c:pt idx="13">
                  <c:v>5289.98257074</c:v>
                </c:pt>
                <c:pt idx="14">
                  <c:v>5818.98082781</c:v>
                </c:pt>
              </c:numCache>
            </c:numRef>
          </c:val>
        </c:ser>
        <c:dLbls>
          <c:showLegendKey val="0"/>
          <c:showVal val="0"/>
          <c:showCatName val="0"/>
          <c:showSerName val="0"/>
          <c:showPercent val="0"/>
          <c:showBubbleSize val="0"/>
        </c:dLbls>
        <c:gapWidth val="150"/>
        <c:overlap val="100"/>
        <c:axId val="480447488"/>
        <c:axId val="480453376"/>
      </c:barChart>
      <c:lineChart>
        <c:grouping val="standard"/>
        <c:varyColors val="0"/>
        <c:ser>
          <c:idx val="0"/>
          <c:order val="0"/>
          <c:tx>
            <c:strRef>
              <c:f>'Charts Checking Data Request'!$N$28</c:f>
              <c:strCache>
                <c:ptCount val="1"/>
                <c:pt idx="0">
                  <c:v>Total Revenue</c:v>
                </c:pt>
              </c:strCache>
            </c:strRef>
          </c:tx>
          <c:spPr>
            <a:ln w="38100" cap="rnd">
              <a:solidFill>
                <a:schemeClr val="tx1"/>
              </a:solidFill>
              <a:round/>
            </a:ln>
            <a:effectLst/>
          </c:spPr>
          <c:marker>
            <c:symbol val="none"/>
          </c:marker>
          <c:dLbls>
            <c:delete val="1"/>
          </c:dLbls>
          <c:cat>
            <c:numRef>
              <c:f>'Charts Checking Data Request'!$O$27:$AC$27</c:f>
              <c:numCache>
                <c:formatCode>General</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'Charts Checking Data Request'!$O$28:$AC$28</c:f>
              <c:numCache>
                <c:formatCode>#,##0</c:formatCode>
                <c:ptCount val="15"/>
                <c:pt idx="0">
                  <c:v>52496.8333648</c:v>
                </c:pt>
                <c:pt idx="1">
                  <c:v>61291.530078</c:v>
                </c:pt>
                <c:pt idx="2">
                  <c:v>70014.71375353</c:v>
                </c:pt>
                <c:pt idx="3">
                  <c:v>85781.96621811</c:v>
                </c:pt>
                <c:pt idx="4">
                  <c:v>81004.495794</c:v>
                </c:pt>
                <c:pt idx="5">
                  <c:v>62830.5271405595</c:v>
                </c:pt>
                <c:pt idx="6">
                  <c:v>71860.3043490874</c:v>
                </c:pt>
                <c:pt idx="7">
                  <c:v>81864.9308170826</c:v>
                </c:pt>
                <c:pt idx="8">
                  <c:v>86936.6050971149</c:v>
                </c:pt>
                <c:pt idx="9">
                  <c:v>103345.397327019</c:v>
                </c:pt>
                <c:pt idx="10">
                  <c:v>114010.708684482</c:v>
                </c:pt>
                <c:pt idx="11">
                  <c:v>125412.092877058</c:v>
                </c:pt>
                <c:pt idx="12">
                  <c:v>148407.212487512</c:v>
                </c:pt>
                <c:pt idx="13">
                  <c:v>180247.940607422</c:v>
                </c:pt>
                <c:pt idx="14">
                  <c:v>198271.432569995</c:v>
                </c:pt>
              </c:numCache>
            </c:numRef>
          </c:val>
          <c:smooth val="0"/>
        </c:ser>
        <c:dLbls>
          <c:showLegendKey val="0"/>
          <c:showVal val="0"/>
          <c:showCatName val="0"/>
          <c:showSerName val="0"/>
          <c:showPercent val="0"/>
          <c:showBubbleSize val="0"/>
        </c:dLbls>
        <c:marker val="0"/>
        <c:smooth val="0"/>
        <c:axId val="480447488"/>
        <c:axId val="480453376"/>
      </c:lineChart>
      <c:catAx>
        <c:axId val="4804474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0453376"/>
        <c:crosses val="autoZero"/>
        <c:auto val="1"/>
        <c:lblAlgn val="ctr"/>
        <c:lblOffset val="100"/>
        <c:noMultiLvlLbl val="0"/>
      </c:catAx>
      <c:valAx>
        <c:axId val="48045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crossAx val="480447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sz="900"/>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9" Type="http://schemas.openxmlformats.org/officeDocument/2006/relationships/chart" Target="../charts/chart9.xml"/><Relationship Id="rId8" Type="http://schemas.openxmlformats.org/officeDocument/2006/relationships/chart" Target="../charts/chart8.xml"/><Relationship Id="rId7" Type="http://schemas.openxmlformats.org/officeDocument/2006/relationships/chart" Target="../charts/chart7.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6" Type="http://schemas.openxmlformats.org/officeDocument/2006/relationships/chart" Target="../charts/chart16.xml"/><Relationship Id="rId15" Type="http://schemas.openxmlformats.org/officeDocument/2006/relationships/chart" Target="../charts/chart15.xml"/><Relationship Id="rId14" Type="http://schemas.openxmlformats.org/officeDocument/2006/relationships/chart" Target="../charts/chart14.xml"/><Relationship Id="rId13" Type="http://schemas.openxmlformats.org/officeDocument/2006/relationships/chart" Target="../charts/chart13.xml"/><Relationship Id="rId12" Type="http://schemas.openxmlformats.org/officeDocument/2006/relationships/chart" Target="../charts/chart12.xml"/><Relationship Id="rId11" Type="http://schemas.openxmlformats.org/officeDocument/2006/relationships/chart" Target="../charts/chart11.xml"/><Relationship Id="rId10" Type="http://schemas.openxmlformats.org/officeDocument/2006/relationships/chart" Target="../charts/chart10.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9" Type="http://schemas.openxmlformats.org/officeDocument/2006/relationships/chart" Target="../charts/chart25.xml"/><Relationship Id="rId8" Type="http://schemas.openxmlformats.org/officeDocument/2006/relationships/chart" Target="../charts/chart24.xml"/><Relationship Id="rId7" Type="http://schemas.openxmlformats.org/officeDocument/2006/relationships/chart" Target="../charts/chart23.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30" Type="http://schemas.openxmlformats.org/officeDocument/2006/relationships/chart" Target="../charts/chart46.xml"/><Relationship Id="rId3" Type="http://schemas.openxmlformats.org/officeDocument/2006/relationships/chart" Target="../charts/chart19.xml"/><Relationship Id="rId29" Type="http://schemas.openxmlformats.org/officeDocument/2006/relationships/chart" Target="../charts/chart45.xml"/><Relationship Id="rId28" Type="http://schemas.openxmlformats.org/officeDocument/2006/relationships/chart" Target="../charts/chart44.xml"/><Relationship Id="rId27" Type="http://schemas.openxmlformats.org/officeDocument/2006/relationships/chart" Target="../charts/chart43.xml"/><Relationship Id="rId26" Type="http://schemas.openxmlformats.org/officeDocument/2006/relationships/chart" Target="../charts/chart42.xml"/><Relationship Id="rId25" Type="http://schemas.openxmlformats.org/officeDocument/2006/relationships/chart" Target="../charts/chart41.xml"/><Relationship Id="rId24" Type="http://schemas.openxmlformats.org/officeDocument/2006/relationships/chart" Target="../charts/chart40.xml"/><Relationship Id="rId23" Type="http://schemas.openxmlformats.org/officeDocument/2006/relationships/chart" Target="../charts/chart39.xml"/><Relationship Id="rId22" Type="http://schemas.openxmlformats.org/officeDocument/2006/relationships/chart" Target="../charts/chart38.xml"/><Relationship Id="rId21" Type="http://schemas.openxmlformats.org/officeDocument/2006/relationships/chart" Target="../charts/chart37.xml"/><Relationship Id="rId20" Type="http://schemas.openxmlformats.org/officeDocument/2006/relationships/chart" Target="../charts/chart36.xml"/><Relationship Id="rId2" Type="http://schemas.openxmlformats.org/officeDocument/2006/relationships/chart" Target="../charts/chart18.xml"/><Relationship Id="rId19" Type="http://schemas.openxmlformats.org/officeDocument/2006/relationships/chart" Target="../charts/chart35.xml"/><Relationship Id="rId18" Type="http://schemas.openxmlformats.org/officeDocument/2006/relationships/chart" Target="../charts/chart34.xml"/><Relationship Id="rId17" Type="http://schemas.openxmlformats.org/officeDocument/2006/relationships/chart" Target="../charts/chart33.xml"/><Relationship Id="rId16" Type="http://schemas.openxmlformats.org/officeDocument/2006/relationships/chart" Target="../charts/chart32.xml"/><Relationship Id="rId15" Type="http://schemas.openxmlformats.org/officeDocument/2006/relationships/chart" Target="../charts/chart31.xml"/><Relationship Id="rId14" Type="http://schemas.openxmlformats.org/officeDocument/2006/relationships/chart" Target="../charts/chart30.xml"/><Relationship Id="rId13" Type="http://schemas.openxmlformats.org/officeDocument/2006/relationships/chart" Target="../charts/chart29.xml"/><Relationship Id="rId12" Type="http://schemas.openxmlformats.org/officeDocument/2006/relationships/chart" Target="../charts/chart28.xml"/><Relationship Id="rId11" Type="http://schemas.openxmlformats.org/officeDocument/2006/relationships/chart" Target="../charts/chart27.xml"/><Relationship Id="rId10" Type="http://schemas.openxmlformats.org/officeDocument/2006/relationships/chart" Target="../charts/chart26.xml"/><Relationship Id="rId1" Type="http://schemas.openxmlformats.org/officeDocument/2006/relationships/chart" Target="../charts/chart17.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390526</xdr:colOff>
      <xdr:row>1</xdr:row>
      <xdr:rowOff>0</xdr:rowOff>
    </xdr:from>
    <xdr:to>
      <xdr:col>5</xdr:col>
      <xdr:colOff>304800</xdr:colOff>
      <xdr:row>5</xdr:row>
      <xdr:rowOff>0</xdr:rowOff>
    </xdr:to>
    <xdr:pic>
      <xdr:nvPicPr>
        <xdr:cNvPr id="2" name="il_fi" descr="http://www.davidajao.com/blog/wp-content/uploads/Nigeria_Coat_of_Arms1.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219325" y="190500"/>
          <a:ext cx="11334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390526</xdr:colOff>
      <xdr:row>1</xdr:row>
      <xdr:rowOff>0</xdr:rowOff>
    </xdr:from>
    <xdr:to>
      <xdr:col>5</xdr:col>
      <xdr:colOff>304800</xdr:colOff>
      <xdr:row>5</xdr:row>
      <xdr:rowOff>0</xdr:rowOff>
    </xdr:to>
    <xdr:pic>
      <xdr:nvPicPr>
        <xdr:cNvPr id="3" name="il_fi" descr="http://www.davidajao.com/blog/wp-content/uploads/Nigeria_Coat_of_Arms1.jpg"/>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219325" y="190500"/>
          <a:ext cx="113347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33</xdr:row>
      <xdr:rowOff>0</xdr:rowOff>
    </xdr:from>
    <xdr:to>
      <xdr:col>6</xdr:col>
      <xdr:colOff>266700</xdr:colOff>
      <xdr:row>38</xdr:row>
      <xdr:rowOff>180975</xdr:rowOff>
    </xdr:to>
    <xdr:pic>
      <xdr:nvPicPr>
        <xdr:cNvPr id="4" name="Picture 3"/>
        <xdr:cNvPicPr>
          <a:picLocks noChangeAspect="1"/>
        </xdr:cNvPicPr>
      </xdr:nvPicPr>
      <xdr:blipFill>
        <a:blip r:embed="rId2"/>
        <a:stretch>
          <a:fillRect/>
        </a:stretch>
      </xdr:blipFill>
      <xdr:spPr>
        <a:xfrm>
          <a:off x="1219200" y="6410325"/>
          <a:ext cx="2705100" cy="1133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121</xdr:row>
      <xdr:rowOff>23812</xdr:rowOff>
    </xdr:from>
    <xdr:to>
      <xdr:col>9</xdr:col>
      <xdr:colOff>424543</xdr:colOff>
      <xdr:row>138</xdr:row>
      <xdr:rowOff>9525</xdr:rowOff>
    </xdr:to>
    <xdr:graphicFrame>
      <xdr:nvGraphicFramePr>
        <xdr:cNvPr id="2" name="Chart 2"/>
        <xdr:cNvGraphicFramePr/>
      </xdr:nvGraphicFramePr>
      <xdr:xfrm>
        <a:off x="276225" y="19616420"/>
        <a:ext cx="5053330" cy="27387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269080</xdr:colOff>
      <xdr:row>211</xdr:row>
      <xdr:rowOff>58737</xdr:rowOff>
    </xdr:from>
    <xdr:to>
      <xdr:col>9</xdr:col>
      <xdr:colOff>402771</xdr:colOff>
      <xdr:row>227</xdr:row>
      <xdr:rowOff>162719</xdr:rowOff>
    </xdr:to>
    <xdr:graphicFrame>
      <xdr:nvGraphicFramePr>
        <xdr:cNvPr id="3" name="Chart 3"/>
        <xdr:cNvGraphicFramePr/>
      </xdr:nvGraphicFramePr>
      <xdr:xfrm>
        <a:off x="268605" y="34215070"/>
        <a:ext cx="5039360" cy="269430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10886</xdr:colOff>
      <xdr:row>193</xdr:row>
      <xdr:rowOff>53180</xdr:rowOff>
    </xdr:from>
    <xdr:to>
      <xdr:col>9</xdr:col>
      <xdr:colOff>381000</xdr:colOff>
      <xdr:row>209</xdr:row>
      <xdr:rowOff>150812</xdr:rowOff>
    </xdr:to>
    <xdr:graphicFrame>
      <xdr:nvGraphicFramePr>
        <xdr:cNvPr id="4" name="Chart 8"/>
        <xdr:cNvGraphicFramePr/>
      </xdr:nvGraphicFramePr>
      <xdr:xfrm>
        <a:off x="287020" y="31294705"/>
        <a:ext cx="4999355" cy="268859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280986</xdr:colOff>
      <xdr:row>139</xdr:row>
      <xdr:rowOff>2381</xdr:rowOff>
    </xdr:from>
    <xdr:to>
      <xdr:col>9</xdr:col>
      <xdr:colOff>435428</xdr:colOff>
      <xdr:row>156</xdr:row>
      <xdr:rowOff>19050</xdr:rowOff>
    </xdr:to>
    <xdr:graphicFrame>
      <xdr:nvGraphicFramePr>
        <xdr:cNvPr id="5" name="Chart 1"/>
        <xdr:cNvGraphicFramePr/>
      </xdr:nvGraphicFramePr>
      <xdr:xfrm>
        <a:off x="276225" y="22509480"/>
        <a:ext cx="5064125" cy="276987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273843</xdr:colOff>
      <xdr:row>175</xdr:row>
      <xdr:rowOff>164306</xdr:rowOff>
    </xdr:from>
    <xdr:to>
      <xdr:col>9</xdr:col>
      <xdr:colOff>391886</xdr:colOff>
      <xdr:row>192</xdr:row>
      <xdr:rowOff>73818</xdr:rowOff>
    </xdr:to>
    <xdr:graphicFrame>
      <xdr:nvGraphicFramePr>
        <xdr:cNvPr id="6" name="Chart 3"/>
        <xdr:cNvGraphicFramePr/>
      </xdr:nvGraphicFramePr>
      <xdr:xfrm>
        <a:off x="273685" y="28489275"/>
        <a:ext cx="5023485" cy="26644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279717</xdr:colOff>
      <xdr:row>157</xdr:row>
      <xdr:rowOff>110330</xdr:rowOff>
    </xdr:from>
    <xdr:to>
      <xdr:col>9</xdr:col>
      <xdr:colOff>402771</xdr:colOff>
      <xdr:row>174</xdr:row>
      <xdr:rowOff>31749</xdr:rowOff>
    </xdr:to>
    <xdr:graphicFrame>
      <xdr:nvGraphicFramePr>
        <xdr:cNvPr id="7" name="Chart 2"/>
        <xdr:cNvGraphicFramePr/>
      </xdr:nvGraphicFramePr>
      <xdr:xfrm>
        <a:off x="276225" y="25532080"/>
        <a:ext cx="5031740" cy="266446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45</xdr:row>
      <xdr:rowOff>13406</xdr:rowOff>
    </xdr:from>
    <xdr:to>
      <xdr:col>9</xdr:col>
      <xdr:colOff>391886</xdr:colOff>
      <xdr:row>61</xdr:row>
      <xdr:rowOff>83609</xdr:rowOff>
    </xdr:to>
    <xdr:graphicFrame>
      <xdr:nvGraphicFramePr>
        <xdr:cNvPr id="8" name="Chart 5"/>
        <xdr:cNvGraphicFramePr/>
      </xdr:nvGraphicFramePr>
      <xdr:xfrm>
        <a:off x="276225" y="7299960"/>
        <a:ext cx="5020945" cy="266065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2368</xdr:colOff>
      <xdr:row>62</xdr:row>
      <xdr:rowOff>166158</xdr:rowOff>
    </xdr:from>
    <xdr:to>
      <xdr:col>9</xdr:col>
      <xdr:colOff>424543</xdr:colOff>
      <xdr:row>79</xdr:row>
      <xdr:rowOff>150636</xdr:rowOff>
    </xdr:to>
    <xdr:graphicFrame>
      <xdr:nvGraphicFramePr>
        <xdr:cNvPr id="9" name="Chart 1"/>
        <xdr:cNvGraphicFramePr/>
      </xdr:nvGraphicFramePr>
      <xdr:xfrm>
        <a:off x="278130" y="10201275"/>
        <a:ext cx="5051425" cy="274129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13051</xdr:colOff>
      <xdr:row>27</xdr:row>
      <xdr:rowOff>23989</xdr:rowOff>
    </xdr:from>
    <xdr:to>
      <xdr:col>9</xdr:col>
      <xdr:colOff>400049</xdr:colOff>
      <xdr:row>44</xdr:row>
      <xdr:rowOff>8467</xdr:rowOff>
    </xdr:to>
    <xdr:graphicFrame>
      <xdr:nvGraphicFramePr>
        <xdr:cNvPr id="10" name="Chart 4"/>
        <xdr:cNvGraphicFramePr/>
      </xdr:nvGraphicFramePr>
      <xdr:xfrm>
        <a:off x="288925" y="4395470"/>
        <a:ext cx="5015865" cy="273748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239486</xdr:colOff>
      <xdr:row>233</xdr:row>
      <xdr:rowOff>14287</xdr:rowOff>
    </xdr:from>
    <xdr:to>
      <xdr:col>9</xdr:col>
      <xdr:colOff>435428</xdr:colOff>
      <xdr:row>250</xdr:row>
      <xdr:rowOff>4762</xdr:rowOff>
    </xdr:to>
    <xdr:graphicFrame>
      <xdr:nvGraphicFramePr>
        <xdr:cNvPr id="11" name="Chart 10"/>
        <xdr:cNvGraphicFramePr/>
      </xdr:nvGraphicFramePr>
      <xdr:xfrm>
        <a:off x="239395" y="37732970"/>
        <a:ext cx="5100955" cy="274320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81</xdr:row>
      <xdr:rowOff>0</xdr:rowOff>
    </xdr:from>
    <xdr:to>
      <xdr:col>9</xdr:col>
      <xdr:colOff>413657</xdr:colOff>
      <xdr:row>97</xdr:row>
      <xdr:rowOff>155928</xdr:rowOff>
    </xdr:to>
    <xdr:graphicFrame>
      <xdr:nvGraphicFramePr>
        <xdr:cNvPr id="12" name="Chart 2"/>
        <xdr:cNvGraphicFramePr/>
      </xdr:nvGraphicFramePr>
      <xdr:xfrm>
        <a:off x="276225" y="13115925"/>
        <a:ext cx="5042535" cy="274637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99</xdr:row>
      <xdr:rowOff>0</xdr:rowOff>
    </xdr:from>
    <xdr:to>
      <xdr:col>9</xdr:col>
      <xdr:colOff>424543</xdr:colOff>
      <xdr:row>115</xdr:row>
      <xdr:rowOff>155928</xdr:rowOff>
    </xdr:to>
    <xdr:graphicFrame>
      <xdr:nvGraphicFramePr>
        <xdr:cNvPr id="13" name="Chart 3"/>
        <xdr:cNvGraphicFramePr/>
      </xdr:nvGraphicFramePr>
      <xdr:xfrm>
        <a:off x="276225" y="16030575"/>
        <a:ext cx="5053330" cy="274637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195944</xdr:colOff>
      <xdr:row>250</xdr:row>
      <xdr:rowOff>141515</xdr:rowOff>
    </xdr:from>
    <xdr:to>
      <xdr:col>9</xdr:col>
      <xdr:colOff>402771</xdr:colOff>
      <xdr:row>267</xdr:row>
      <xdr:rowOff>131989</xdr:rowOff>
    </xdr:to>
    <xdr:graphicFrame>
      <xdr:nvGraphicFramePr>
        <xdr:cNvPr id="14" name="Chart 10"/>
        <xdr:cNvGraphicFramePr/>
      </xdr:nvGraphicFramePr>
      <xdr:xfrm>
        <a:off x="195580" y="40612695"/>
        <a:ext cx="5112385" cy="274320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185057</xdr:colOff>
      <xdr:row>268</xdr:row>
      <xdr:rowOff>152399</xdr:rowOff>
    </xdr:from>
    <xdr:to>
      <xdr:col>9</xdr:col>
      <xdr:colOff>402771</xdr:colOff>
      <xdr:row>285</xdr:row>
      <xdr:rowOff>164645</xdr:rowOff>
    </xdr:to>
    <xdr:graphicFrame>
      <xdr:nvGraphicFramePr>
        <xdr:cNvPr id="15" name="Chart 10"/>
        <xdr:cNvGraphicFramePr/>
      </xdr:nvGraphicFramePr>
      <xdr:xfrm>
        <a:off x="184785" y="43538140"/>
        <a:ext cx="5123180" cy="275336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174172</xdr:colOff>
      <xdr:row>287</xdr:row>
      <xdr:rowOff>54429</xdr:rowOff>
    </xdr:from>
    <xdr:to>
      <xdr:col>9</xdr:col>
      <xdr:colOff>381001</xdr:colOff>
      <xdr:row>304</xdr:row>
      <xdr:rowOff>44904</xdr:rowOff>
    </xdr:to>
    <xdr:graphicFrame>
      <xdr:nvGraphicFramePr>
        <xdr:cNvPr id="16" name="Chart 10"/>
        <xdr:cNvGraphicFramePr/>
      </xdr:nvGraphicFramePr>
      <xdr:xfrm>
        <a:off x="173990" y="46507400"/>
        <a:ext cx="5112385" cy="274320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13051</xdr:colOff>
      <xdr:row>5</xdr:row>
      <xdr:rowOff>23989</xdr:rowOff>
    </xdr:from>
    <xdr:to>
      <xdr:col>9</xdr:col>
      <xdr:colOff>400049</xdr:colOff>
      <xdr:row>22</xdr:row>
      <xdr:rowOff>8467</xdr:rowOff>
    </xdr:to>
    <xdr:graphicFrame>
      <xdr:nvGraphicFramePr>
        <xdr:cNvPr id="17" name="Chart 4"/>
        <xdr:cNvGraphicFramePr/>
      </xdr:nvGraphicFramePr>
      <xdr:xfrm>
        <a:off x="288925" y="833120"/>
        <a:ext cx="5015865" cy="273748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99</xdr:row>
      <xdr:rowOff>23812</xdr:rowOff>
    </xdr:from>
    <xdr:to>
      <xdr:col>9</xdr:col>
      <xdr:colOff>424543</xdr:colOff>
      <xdr:row>116</xdr:row>
      <xdr:rowOff>9525</xdr:rowOff>
    </xdr:to>
    <xdr:graphicFrame>
      <xdr:nvGraphicFramePr>
        <xdr:cNvPr id="2" name="Chart 2"/>
        <xdr:cNvGraphicFramePr/>
      </xdr:nvGraphicFramePr>
      <xdr:xfrm>
        <a:off x="276225" y="16054070"/>
        <a:ext cx="5053330" cy="273875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269080</xdr:colOff>
      <xdr:row>189</xdr:row>
      <xdr:rowOff>58737</xdr:rowOff>
    </xdr:from>
    <xdr:to>
      <xdr:col>9</xdr:col>
      <xdr:colOff>402771</xdr:colOff>
      <xdr:row>205</xdr:row>
      <xdr:rowOff>162719</xdr:rowOff>
    </xdr:to>
    <xdr:graphicFrame>
      <xdr:nvGraphicFramePr>
        <xdr:cNvPr id="27" name="Chart 3"/>
        <xdr:cNvGraphicFramePr/>
      </xdr:nvGraphicFramePr>
      <xdr:xfrm>
        <a:off x="268605" y="30652720"/>
        <a:ext cx="5039360" cy="269430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10886</xdr:colOff>
      <xdr:row>171</xdr:row>
      <xdr:rowOff>53180</xdr:rowOff>
    </xdr:from>
    <xdr:to>
      <xdr:col>9</xdr:col>
      <xdr:colOff>381000</xdr:colOff>
      <xdr:row>187</xdr:row>
      <xdr:rowOff>150812</xdr:rowOff>
    </xdr:to>
    <xdr:graphicFrame>
      <xdr:nvGraphicFramePr>
        <xdr:cNvPr id="29" name="Chart 8"/>
        <xdr:cNvGraphicFramePr/>
      </xdr:nvGraphicFramePr>
      <xdr:xfrm>
        <a:off x="287020" y="27732355"/>
        <a:ext cx="4999355" cy="268859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280986</xdr:colOff>
      <xdr:row>117</xdr:row>
      <xdr:rowOff>2381</xdr:rowOff>
    </xdr:from>
    <xdr:to>
      <xdr:col>9</xdr:col>
      <xdr:colOff>435428</xdr:colOff>
      <xdr:row>134</xdr:row>
      <xdr:rowOff>19050</xdr:rowOff>
    </xdr:to>
    <xdr:graphicFrame>
      <xdr:nvGraphicFramePr>
        <xdr:cNvPr id="6" name="Chart 1"/>
        <xdr:cNvGraphicFramePr/>
      </xdr:nvGraphicFramePr>
      <xdr:xfrm>
        <a:off x="276225" y="18947130"/>
        <a:ext cx="5064125" cy="276987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273843</xdr:colOff>
      <xdr:row>153</xdr:row>
      <xdr:rowOff>164306</xdr:rowOff>
    </xdr:from>
    <xdr:to>
      <xdr:col>9</xdr:col>
      <xdr:colOff>391886</xdr:colOff>
      <xdr:row>170</xdr:row>
      <xdr:rowOff>73818</xdr:rowOff>
    </xdr:to>
    <xdr:graphicFrame>
      <xdr:nvGraphicFramePr>
        <xdr:cNvPr id="7" name="Chart 3"/>
        <xdr:cNvGraphicFramePr/>
      </xdr:nvGraphicFramePr>
      <xdr:xfrm>
        <a:off x="273685" y="24926925"/>
        <a:ext cx="5023485" cy="26644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279717</xdr:colOff>
      <xdr:row>135</xdr:row>
      <xdr:rowOff>110330</xdr:rowOff>
    </xdr:from>
    <xdr:to>
      <xdr:col>9</xdr:col>
      <xdr:colOff>402771</xdr:colOff>
      <xdr:row>152</xdr:row>
      <xdr:rowOff>31749</xdr:rowOff>
    </xdr:to>
    <xdr:graphicFrame>
      <xdr:nvGraphicFramePr>
        <xdr:cNvPr id="8" name="Chart 2"/>
        <xdr:cNvGraphicFramePr/>
      </xdr:nvGraphicFramePr>
      <xdr:xfrm>
        <a:off x="276225" y="21969730"/>
        <a:ext cx="5031740" cy="266446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xdr:colOff>
      <xdr:row>23</xdr:row>
      <xdr:rowOff>13406</xdr:rowOff>
    </xdr:from>
    <xdr:to>
      <xdr:col>9</xdr:col>
      <xdr:colOff>391886</xdr:colOff>
      <xdr:row>39</xdr:row>
      <xdr:rowOff>83609</xdr:rowOff>
    </xdr:to>
    <xdr:graphicFrame>
      <xdr:nvGraphicFramePr>
        <xdr:cNvPr id="10" name="Chart 5"/>
        <xdr:cNvGraphicFramePr/>
      </xdr:nvGraphicFramePr>
      <xdr:xfrm>
        <a:off x="276225" y="3737610"/>
        <a:ext cx="5020945" cy="266065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2368</xdr:colOff>
      <xdr:row>40</xdr:row>
      <xdr:rowOff>166158</xdr:rowOff>
    </xdr:from>
    <xdr:to>
      <xdr:col>9</xdr:col>
      <xdr:colOff>424543</xdr:colOff>
      <xdr:row>57</xdr:row>
      <xdr:rowOff>150636</xdr:rowOff>
    </xdr:to>
    <xdr:graphicFrame>
      <xdr:nvGraphicFramePr>
        <xdr:cNvPr id="11" name="Chart 1"/>
        <xdr:cNvGraphicFramePr/>
      </xdr:nvGraphicFramePr>
      <xdr:xfrm>
        <a:off x="278130" y="6638925"/>
        <a:ext cx="5051425" cy="274129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13051</xdr:colOff>
      <xdr:row>5</xdr:row>
      <xdr:rowOff>23989</xdr:rowOff>
    </xdr:from>
    <xdr:to>
      <xdr:col>9</xdr:col>
      <xdr:colOff>400049</xdr:colOff>
      <xdr:row>22</xdr:row>
      <xdr:rowOff>8467</xdr:rowOff>
    </xdr:to>
    <xdr:graphicFrame>
      <xdr:nvGraphicFramePr>
        <xdr:cNvPr id="12" name="Chart 4"/>
        <xdr:cNvGraphicFramePr/>
      </xdr:nvGraphicFramePr>
      <xdr:xfrm>
        <a:off x="288925" y="833120"/>
        <a:ext cx="5015865" cy="273748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239486</xdr:colOff>
      <xdr:row>211</xdr:row>
      <xdr:rowOff>14287</xdr:rowOff>
    </xdr:from>
    <xdr:to>
      <xdr:col>9</xdr:col>
      <xdr:colOff>435428</xdr:colOff>
      <xdr:row>228</xdr:row>
      <xdr:rowOff>4762</xdr:rowOff>
    </xdr:to>
    <xdr:graphicFrame>
      <xdr:nvGraphicFramePr>
        <xdr:cNvPr id="15" name="Chart 10"/>
        <xdr:cNvGraphicFramePr/>
      </xdr:nvGraphicFramePr>
      <xdr:xfrm>
        <a:off x="239395" y="34170620"/>
        <a:ext cx="5100955" cy="274320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59</xdr:row>
      <xdr:rowOff>0</xdr:rowOff>
    </xdr:from>
    <xdr:to>
      <xdr:col>9</xdr:col>
      <xdr:colOff>413657</xdr:colOff>
      <xdr:row>75</xdr:row>
      <xdr:rowOff>155928</xdr:rowOff>
    </xdr:to>
    <xdr:graphicFrame>
      <xdr:nvGraphicFramePr>
        <xdr:cNvPr id="19" name="Chart 2"/>
        <xdr:cNvGraphicFramePr/>
      </xdr:nvGraphicFramePr>
      <xdr:xfrm>
        <a:off x="276225" y="9553575"/>
        <a:ext cx="5042535" cy="274637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77</xdr:row>
      <xdr:rowOff>0</xdr:rowOff>
    </xdr:from>
    <xdr:to>
      <xdr:col>9</xdr:col>
      <xdr:colOff>424543</xdr:colOff>
      <xdr:row>93</xdr:row>
      <xdr:rowOff>155928</xdr:rowOff>
    </xdr:to>
    <xdr:graphicFrame>
      <xdr:nvGraphicFramePr>
        <xdr:cNvPr id="20" name="Chart 3"/>
        <xdr:cNvGraphicFramePr/>
      </xdr:nvGraphicFramePr>
      <xdr:xfrm>
        <a:off x="276225" y="12468225"/>
        <a:ext cx="5053330" cy="274637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195944</xdr:colOff>
      <xdr:row>228</xdr:row>
      <xdr:rowOff>141515</xdr:rowOff>
    </xdr:from>
    <xdr:to>
      <xdr:col>9</xdr:col>
      <xdr:colOff>402771</xdr:colOff>
      <xdr:row>245</xdr:row>
      <xdr:rowOff>131989</xdr:rowOff>
    </xdr:to>
    <xdr:graphicFrame>
      <xdr:nvGraphicFramePr>
        <xdr:cNvPr id="21" name="Chart 10"/>
        <xdr:cNvGraphicFramePr/>
      </xdr:nvGraphicFramePr>
      <xdr:xfrm>
        <a:off x="195580" y="37050345"/>
        <a:ext cx="5112385" cy="274320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185057</xdr:colOff>
      <xdr:row>246</xdr:row>
      <xdr:rowOff>152399</xdr:rowOff>
    </xdr:from>
    <xdr:to>
      <xdr:col>9</xdr:col>
      <xdr:colOff>402771</xdr:colOff>
      <xdr:row>263</xdr:row>
      <xdr:rowOff>164645</xdr:rowOff>
    </xdr:to>
    <xdr:graphicFrame>
      <xdr:nvGraphicFramePr>
        <xdr:cNvPr id="22" name="Chart 10"/>
        <xdr:cNvGraphicFramePr/>
      </xdr:nvGraphicFramePr>
      <xdr:xfrm>
        <a:off x="184785" y="39975790"/>
        <a:ext cx="5123180" cy="275336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174172</xdr:colOff>
      <xdr:row>265</xdr:row>
      <xdr:rowOff>54429</xdr:rowOff>
    </xdr:from>
    <xdr:to>
      <xdr:col>9</xdr:col>
      <xdr:colOff>381001</xdr:colOff>
      <xdr:row>282</xdr:row>
      <xdr:rowOff>44904</xdr:rowOff>
    </xdr:to>
    <xdr:graphicFrame>
      <xdr:nvGraphicFramePr>
        <xdr:cNvPr id="23" name="Chart 10"/>
        <xdr:cNvGraphicFramePr/>
      </xdr:nvGraphicFramePr>
      <xdr:xfrm>
        <a:off x="173990" y="42945050"/>
        <a:ext cx="5112385" cy="274320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99</xdr:row>
      <xdr:rowOff>23812</xdr:rowOff>
    </xdr:from>
    <xdr:to>
      <xdr:col>20</xdr:col>
      <xdr:colOff>424543</xdr:colOff>
      <xdr:row>116</xdr:row>
      <xdr:rowOff>9525</xdr:rowOff>
    </xdr:to>
    <xdr:graphicFrame>
      <xdr:nvGraphicFramePr>
        <xdr:cNvPr id="17" name="Chart 2"/>
        <xdr:cNvGraphicFramePr/>
      </xdr:nvGraphicFramePr>
      <xdr:xfrm>
        <a:off x="6400800" y="16054070"/>
        <a:ext cx="5053330" cy="273875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269080</xdr:colOff>
      <xdr:row>189</xdr:row>
      <xdr:rowOff>58737</xdr:rowOff>
    </xdr:from>
    <xdr:to>
      <xdr:col>20</xdr:col>
      <xdr:colOff>402771</xdr:colOff>
      <xdr:row>205</xdr:row>
      <xdr:rowOff>162719</xdr:rowOff>
    </xdr:to>
    <xdr:graphicFrame>
      <xdr:nvGraphicFramePr>
        <xdr:cNvPr id="18" name="Chart 3"/>
        <xdr:cNvGraphicFramePr/>
      </xdr:nvGraphicFramePr>
      <xdr:xfrm>
        <a:off x="6393180" y="30652720"/>
        <a:ext cx="5039360" cy="269430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10886</xdr:colOff>
      <xdr:row>171</xdr:row>
      <xdr:rowOff>53180</xdr:rowOff>
    </xdr:from>
    <xdr:to>
      <xdr:col>20</xdr:col>
      <xdr:colOff>381000</xdr:colOff>
      <xdr:row>187</xdr:row>
      <xdr:rowOff>150812</xdr:rowOff>
    </xdr:to>
    <xdr:graphicFrame>
      <xdr:nvGraphicFramePr>
        <xdr:cNvPr id="24" name="Chart 8"/>
        <xdr:cNvGraphicFramePr/>
      </xdr:nvGraphicFramePr>
      <xdr:xfrm>
        <a:off x="6411595" y="27732355"/>
        <a:ext cx="4999355" cy="268859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280986</xdr:colOff>
      <xdr:row>117</xdr:row>
      <xdr:rowOff>2381</xdr:rowOff>
    </xdr:from>
    <xdr:to>
      <xdr:col>20</xdr:col>
      <xdr:colOff>435428</xdr:colOff>
      <xdr:row>134</xdr:row>
      <xdr:rowOff>19050</xdr:rowOff>
    </xdr:to>
    <xdr:graphicFrame>
      <xdr:nvGraphicFramePr>
        <xdr:cNvPr id="25" name="Chart 1"/>
        <xdr:cNvGraphicFramePr/>
      </xdr:nvGraphicFramePr>
      <xdr:xfrm>
        <a:off x="6400800" y="18947130"/>
        <a:ext cx="5064125" cy="276987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273843</xdr:colOff>
      <xdr:row>153</xdr:row>
      <xdr:rowOff>164306</xdr:rowOff>
    </xdr:from>
    <xdr:to>
      <xdr:col>20</xdr:col>
      <xdr:colOff>391886</xdr:colOff>
      <xdr:row>170</xdr:row>
      <xdr:rowOff>73818</xdr:rowOff>
    </xdr:to>
    <xdr:graphicFrame>
      <xdr:nvGraphicFramePr>
        <xdr:cNvPr id="26" name="Chart 3"/>
        <xdr:cNvGraphicFramePr/>
      </xdr:nvGraphicFramePr>
      <xdr:xfrm>
        <a:off x="6398260" y="24926925"/>
        <a:ext cx="5023485" cy="266446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279717</xdr:colOff>
      <xdr:row>135</xdr:row>
      <xdr:rowOff>110330</xdr:rowOff>
    </xdr:from>
    <xdr:to>
      <xdr:col>20</xdr:col>
      <xdr:colOff>402771</xdr:colOff>
      <xdr:row>152</xdr:row>
      <xdr:rowOff>31749</xdr:rowOff>
    </xdr:to>
    <xdr:graphicFrame>
      <xdr:nvGraphicFramePr>
        <xdr:cNvPr id="28" name="Chart 2"/>
        <xdr:cNvGraphicFramePr/>
      </xdr:nvGraphicFramePr>
      <xdr:xfrm>
        <a:off x="6400800" y="21969730"/>
        <a:ext cx="5031740" cy="266446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xdr:colOff>
      <xdr:row>23</xdr:row>
      <xdr:rowOff>13406</xdr:rowOff>
    </xdr:from>
    <xdr:to>
      <xdr:col>20</xdr:col>
      <xdr:colOff>391886</xdr:colOff>
      <xdr:row>39</xdr:row>
      <xdr:rowOff>83609</xdr:rowOff>
    </xdr:to>
    <xdr:graphicFrame>
      <xdr:nvGraphicFramePr>
        <xdr:cNvPr id="30" name="Chart 5"/>
        <xdr:cNvGraphicFramePr/>
      </xdr:nvGraphicFramePr>
      <xdr:xfrm>
        <a:off x="6400800" y="3737610"/>
        <a:ext cx="5020945" cy="266065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12</xdr:col>
      <xdr:colOff>70404</xdr:colOff>
      <xdr:row>40</xdr:row>
      <xdr:rowOff>138944</xdr:rowOff>
    </xdr:from>
    <xdr:to>
      <xdr:col>20</xdr:col>
      <xdr:colOff>492579</xdr:colOff>
      <xdr:row>57</xdr:row>
      <xdr:rowOff>123422</xdr:rowOff>
    </xdr:to>
    <xdr:graphicFrame>
      <xdr:nvGraphicFramePr>
        <xdr:cNvPr id="31" name="Chart 1"/>
        <xdr:cNvGraphicFramePr/>
      </xdr:nvGraphicFramePr>
      <xdr:xfrm>
        <a:off x="6470650" y="6615430"/>
        <a:ext cx="5051425" cy="2737485"/>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12</xdr:col>
      <xdr:colOff>13051</xdr:colOff>
      <xdr:row>5</xdr:row>
      <xdr:rowOff>23989</xdr:rowOff>
    </xdr:from>
    <xdr:to>
      <xdr:col>20</xdr:col>
      <xdr:colOff>400049</xdr:colOff>
      <xdr:row>22</xdr:row>
      <xdr:rowOff>8467</xdr:rowOff>
    </xdr:to>
    <xdr:graphicFrame>
      <xdr:nvGraphicFramePr>
        <xdr:cNvPr id="32" name="Chart 4"/>
        <xdr:cNvGraphicFramePr/>
      </xdr:nvGraphicFramePr>
      <xdr:xfrm>
        <a:off x="6413500" y="833120"/>
        <a:ext cx="5015865" cy="2737485"/>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239486</xdr:colOff>
      <xdr:row>211</xdr:row>
      <xdr:rowOff>14287</xdr:rowOff>
    </xdr:from>
    <xdr:to>
      <xdr:col>20</xdr:col>
      <xdr:colOff>435428</xdr:colOff>
      <xdr:row>228</xdr:row>
      <xdr:rowOff>4762</xdr:rowOff>
    </xdr:to>
    <xdr:graphicFrame>
      <xdr:nvGraphicFramePr>
        <xdr:cNvPr id="33" name="Chart 10"/>
        <xdr:cNvGraphicFramePr/>
      </xdr:nvGraphicFramePr>
      <xdr:xfrm>
        <a:off x="6363970" y="34170620"/>
        <a:ext cx="5100955" cy="274320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0</xdr:colOff>
      <xdr:row>59</xdr:row>
      <xdr:rowOff>0</xdr:rowOff>
    </xdr:from>
    <xdr:to>
      <xdr:col>20</xdr:col>
      <xdr:colOff>413657</xdr:colOff>
      <xdr:row>75</xdr:row>
      <xdr:rowOff>155928</xdr:rowOff>
    </xdr:to>
    <xdr:graphicFrame>
      <xdr:nvGraphicFramePr>
        <xdr:cNvPr id="34" name="Chart 2"/>
        <xdr:cNvGraphicFramePr/>
      </xdr:nvGraphicFramePr>
      <xdr:xfrm>
        <a:off x="6400800" y="9553575"/>
        <a:ext cx="5042535" cy="2746375"/>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0</xdr:colOff>
      <xdr:row>77</xdr:row>
      <xdr:rowOff>0</xdr:rowOff>
    </xdr:from>
    <xdr:to>
      <xdr:col>20</xdr:col>
      <xdr:colOff>424543</xdr:colOff>
      <xdr:row>93</xdr:row>
      <xdr:rowOff>155928</xdr:rowOff>
    </xdr:to>
    <xdr:graphicFrame>
      <xdr:nvGraphicFramePr>
        <xdr:cNvPr id="35" name="Chart 3"/>
        <xdr:cNvGraphicFramePr/>
      </xdr:nvGraphicFramePr>
      <xdr:xfrm>
        <a:off x="6400800" y="12468225"/>
        <a:ext cx="5053330" cy="2746375"/>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195944</xdr:colOff>
      <xdr:row>228</xdr:row>
      <xdr:rowOff>141515</xdr:rowOff>
    </xdr:from>
    <xdr:to>
      <xdr:col>20</xdr:col>
      <xdr:colOff>402771</xdr:colOff>
      <xdr:row>245</xdr:row>
      <xdr:rowOff>131989</xdr:rowOff>
    </xdr:to>
    <xdr:graphicFrame>
      <xdr:nvGraphicFramePr>
        <xdr:cNvPr id="36" name="Chart 10"/>
        <xdr:cNvGraphicFramePr/>
      </xdr:nvGraphicFramePr>
      <xdr:xfrm>
        <a:off x="6320155" y="37050345"/>
        <a:ext cx="5112385" cy="274320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185057</xdr:colOff>
      <xdr:row>246</xdr:row>
      <xdr:rowOff>152399</xdr:rowOff>
    </xdr:from>
    <xdr:to>
      <xdr:col>20</xdr:col>
      <xdr:colOff>402771</xdr:colOff>
      <xdr:row>263</xdr:row>
      <xdr:rowOff>164645</xdr:rowOff>
    </xdr:to>
    <xdr:graphicFrame>
      <xdr:nvGraphicFramePr>
        <xdr:cNvPr id="37" name="Chart 10"/>
        <xdr:cNvGraphicFramePr/>
      </xdr:nvGraphicFramePr>
      <xdr:xfrm>
        <a:off x="6309360" y="39975790"/>
        <a:ext cx="5123180" cy="275336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174172</xdr:colOff>
      <xdr:row>265</xdr:row>
      <xdr:rowOff>54429</xdr:rowOff>
    </xdr:from>
    <xdr:to>
      <xdr:col>20</xdr:col>
      <xdr:colOff>381001</xdr:colOff>
      <xdr:row>282</xdr:row>
      <xdr:rowOff>44904</xdr:rowOff>
    </xdr:to>
    <xdr:graphicFrame>
      <xdr:nvGraphicFramePr>
        <xdr:cNvPr id="38" name="Chart 10"/>
        <xdr:cNvGraphicFramePr/>
      </xdr:nvGraphicFramePr>
      <xdr:xfrm>
        <a:off x="6298565" y="42945050"/>
        <a:ext cx="5112385" cy="274320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Data2/eur/WINDOWS/TEMP/GeoBop0900_BseLine.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Bgr\GEN\BG SINAW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ttps://worldbankgroup-my.sharepoint.com/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hovhannes/d$/DATA/DA/ARM/Reports/Recent%20Economic%20Development/ArmRed02/ArmRed02_Tables_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F:/DATA/US/ARM/REP/97ARMRED/TABLES/EDSSARMRED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Q:/DATA/US/ARM/REP/97ARMRED/TABLES/EDSSARMRED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hovhannes/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FPSGWN03P/AFR/DATA/GHA/External/GHAB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data2/eur/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ttps://worldbankgroup-my.sharepoint.com/Users/wb355382/AppData/Local/Temp/notes86FCFB/Mission%20to%20Burkina/bfabop_bakup%20to%20redesig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ttps://worldbankgroup-my.sharepoint.com/WIN/TEMP/BOP9703_stres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Fpsswn05d/afr1/TEMP/My%20Documents/Moz/E-Final/BOP9703_stre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hovhannes/d$/DATA/US/ARM/FIS/ESAF3/f11_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Ministerio%20Produccion/M:/Users/olayinkababalola/Documents/World%20Bank/Edo%20DPO%202/Tables%20&amp;%20Charts/NGA_REE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ttps://worldbankgroup-my.sharepoint.com/Users/nadamu/Documents/MY%20DOC/SUB-NATIONAL%20DSA/DSA%20MAC.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ttps://worldbankgroup-my.sharepoint.com/Users/nadamu/Desktop/2017%20DSA/Users/nadamu/AppData/Local/Microsoft/Windows/Temporary%20Internet%20Files/Content.Outlook/ADORPYN6/Dom%20Debt%20template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95565B0\NOV%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M:/Users/olayinkababalola/Documents/World%20Bank/Edo%20DPO%202/Tables%20&amp;%20Charts/NGA_RE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tps://worldbankgroup-my.sharepoint.com/DATA/GIN/current/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Pharos/Defensoria/Estadisticas%20presupuestarias/D:/IndexServices/Melinda/Global%20Index%20Review/US%20Indic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Fpsgwn03p/afr/IMF/Nigeria/Statistics/Bloomberg_Nigeria_D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Pharos/Defensoria/Estadisticas%20presupuestarias/D:/IndexServices/Melinda/Global%20Index%20Review/Index%20Review%204%20(US%20Indic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ttps://worldbankgroup-my.sharepoint.com/FPSGWN03P/EUR/WIN/Temporary%20Internet%20Files/OLK92A2/REAL/REER/KgReer_new.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Fpsgwn03p/afr/DATA/SYC/Current/Scmon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NGA%20LIC%20DSA_April112016_Santiago.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ttps://worldbankgroup-my.sharepoint.com/Users/nadamu/Desktop/2017%20DSA/Users/Admin/Desktop/Sensitization%20Reviewed%20Presentations%20December%202014/SENSITIZATION%20September%202014/Dom%20Debt%20Templates/BOND%20Template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ttps://worldbankgroup-my.sharepoint.com/Fpsgwn03p/whd/My%20Documents/LatinAmerica/Colombia/Reports%20Mission%20April%202000/Fiscal%20Tables/Fiscal%20Tabl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M:/Nigeria%20Economic%20Database/Data/FDOAF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R:/DATA/MLI/Current/MLI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Fpsgwn03p/afr/DATA/GNQ/Archive/2007/Current%20(as%20of%20May%2031,%202007)/deleted%20sheets/GNQREAL5_d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ttps://worldbankgroup-my.sharepoint.com/DATA/GIN/current/DATA/COD/Main/CDCA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ttps://worldbankgroup-my.sharepoint.com/FPSFWN03P/MCD/DATA/QAT/Qafis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ttps://worldbankgroup-my.sharepoint.com/Users/nadamu/Documents/MY%20DOC/SUB-NATIONAL%20DSA/April%2010,%202018/Revised%20States%20DMD's%20Template%20-%20April%2019%202018.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ttps://worldbankgroup-my.sharepoint.com/personal/ylee8_worldbank_org/Documents/NGA%20MFM/3.10%20NEW%20NG%20Consolidated%20Fiscal%20ASA/4.2%20SG%20Debt/S-DSA/F2F%20Materials/WB/DMO/State%20DSA%20Template%2020201023%20-%20Ekiti.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ttps://worldbankgroup-my.sharepoint.com/Users/jugoala/Documents/PSRM%20-%202013/DSA%20%20Documents/Copy%20of%20Copy%20of%20Sub_National%20DSA%20Template19%20-%20May%2014%20202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45220A38\Gafi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ttps://worldbankgroup-my.sharepoint.com/FPSFWN03P/INS/WINDOWS/TEMP/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FA659D6\Commercial%20Bank%20Template%20PRACTICE%20JO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Gab72169/Resrep/Gafi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A:/SEPTEMBER%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A:/Documents%20and%20Settings/AGIUSTINIANI/My%20Local%20Documents/Honduras/Monetary%20Sector/HNDMONEY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H:/tis/macros/FiscalYear/ETFFS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ttps://worldbankgroup-my.sharepoint.com/FPSFWN03P/INS/DATA/CA/CRI/EXTERNAL/Output/CRI-BOP-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ttps://worldbankgroup-my.sharepoint.com/Users/nadamu/Documents/MY%20DOC/SUB-NATIONAL%20DSA/FGN%20only%20-%20DSA%202019%20-%20Dec%204,%202019.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H:/ROUTINE%20REPORTS/Economic%20and%20GCC/2012/December%202012%20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8764C6C5\ESIO%20INPUT%20FOR%202007%20ANNUAL%20REPOR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ttps://worldbankgroup-my.sharepoint.com/Users/nmaig/Documents/SUB-NATIONAL%20DSA/FGN%20only%20-%20DSA%202019%20-%20Dec%204,%202019.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M:/Users/olayinkababalola/Documents/World%20Bank/Personal/Misc/SR_Figur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ttps://worldbankgroup-my.sharepoint.com/Users/JPRADELLI/Documents/TT%20CET/Saudi%20Arabia/Macro%20Model%2001122018/KSA%20MTFF%2001142018.xlsm"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ttps://worldbankgroup-my.sharepoint.com/FPSFWN03P/INS/DATA/CA/CRI/Dbase/Dinput/CRI-INPUT-ABO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U:/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M:/Nigeria%20Economic%20Database/Data/NGA-rea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03E8CB9\moz%20macroframework%20Brief%20Feb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hovhannes/d$/ARM_MONEY/CBA%20Data/Letsfinis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A:/WIN/Temporary%20Internet%20Files/OLK7022/bfam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ttps://worldbankgroup-my.sharepoint.com/WIN/Temporary%20Internet%20Files/OLK92A2/REAL/REER/KgReer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ttps://worldbankgroup-my.sharepoint.com/Users/Ariel/Dropbox/Banco%20Mundial%20Nigeria/Statistics/Debt/IMF1S/VOL1/DOC/SG/BFA/M98-1/RED/book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PIINDEX"/>
      <sheetName val="CPICOMP"/>
      <sheetName val="INSINDEX"/>
      <sheetName val="INSPERCHG"/>
      <sheetName val="Receitas por entidade"/>
      <sheetName val="NGCPI"/>
      <sheetName val="Serviços"/>
      <sheetName val="TOC"/>
      <sheetName val="Realism 2 - Fiscal multiplier"/>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WB"/>
      <sheetName val="Ext.debt"/>
      <sheetName val="DOC"/>
      <sheetName val="Input"/>
      <sheetName val="BoP"/>
      <sheetName val="Gas"/>
      <sheetName val="ER"/>
      <sheetName val="Prog"/>
      <sheetName val="UFC_TBL"/>
      <sheetName val="IMF"/>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RIVATE_OLD"/>
    </sheetNames>
    <sheetDataSet>
      <sheetData sheetId="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RIVATE"/>
    </sheetNames>
    <sheetDataSet>
      <sheetData sheetId="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RIVATE"/>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RIVATE"/>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OC"/>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VATE"/>
    </sheetNames>
    <sheetDataSet>
      <sheetData sheetId="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PEF"/>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Input - Instructions"/>
      <sheetName val="Input 1 - Basics"/>
      <sheetName val="Input 2 - Data"/>
      <sheetName val="Input 3 - Debt and Banking"/>
      <sheetName val="Input 4 - Forecast"/>
      <sheetName val="Input 5 - Scenario Design"/>
      <sheetName val="Fan Chart"/>
      <sheetName val="Output - Instruction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mmercial Bank Loan PRACT"/>
      <sheetName val="Commercial Bank Loan PRACT 2"/>
      <sheetName val="Sheet1"/>
      <sheetName val="Commercial Bank Loan"/>
      <sheetName val="bond Plain"/>
      <sheetName val="bond Practice"/>
      <sheetName val="bond  Practice 2"/>
      <sheetName val="Contractors arrears"/>
      <sheetName val="Contractors arears Pract1"/>
      <sheetName val="Contractors arrears Pract2"/>
      <sheetName val="Pension n Gratuity"/>
      <sheetName val="Pension n Gratuity Practc "/>
      <sheetName val="Pension n Gratuity Practc"/>
      <sheetName val="Sal n Staff Claims"/>
      <sheetName val="Sal n Staff Claims Practce"/>
      <sheetName val="Sal n Staff Claims Practce 2"/>
      <sheetName val="Other Liabilities"/>
      <sheetName val="Other Liabilities Practce"/>
      <sheetName val="Other Liabilities Practce2"/>
      <sheetName val="G2G pRACTC 2"/>
      <sheetName val="G2G"/>
      <sheetName val="G2G pRACTC"/>
      <sheetName val="Commercial Bank Cons"/>
      <sheetName val="Bond Consolidation"/>
      <sheetName val="Contractors Consol"/>
      <sheetName val="P &amp; G Consolidation"/>
      <sheetName val="Sal &amp; staff Claim Consol"/>
      <sheetName val="G2G Consolidation"/>
      <sheetName val="Other Liab 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FEB"/>
    </sheetNames>
    <sheetDataSet>
      <sheetData sheetId="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Nominal"/>
      <sheetName val="EERProfile"/>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thly Data"/>
    </sheetNames>
    <sheetDataSet>
      <sheetData sheetId="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Raw_1"/>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thly Data"/>
    </sheetNames>
    <sheetDataSet>
      <sheetData sheetId="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REER"/>
    </sheetNames>
    <sheetDataSet>
      <sheetData sheetId="0"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SRV"/>
    </sheetNames>
    <sheetDataSet>
      <sheetData sheetId="0"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EXTERNAL DEBT STOCK_from Gloria"/>
      <sheetName val="IMF data for World Bank_vs2"/>
      <sheetName val="START"/>
      <sheetName val="Input-INSTRUCTIONS"/>
      <sheetName val="DMX-IN"/>
      <sheetName val="AMCON"/>
      <sheetName val="data for World Bank"/>
      <sheetName val="_2016 MTDS_From Lars"/>
      <sheetName val="comparison MAC DSA15 DSA16"/>
      <sheetName val="Data-Input"/>
      <sheetName val="Inp_Out_Debt"/>
      <sheetName val="Out-Panel chart-External"/>
      <sheetName val="Out-Panel chart-Fiscal"/>
      <sheetName val="baseline-fiscal"/>
      <sheetName val="Baseline"/>
      <sheetName val="SDR"/>
      <sheetName val="PV Targets"/>
      <sheetName val="Customized Scenario-fiscal"/>
      <sheetName val="Customized Scenario-External"/>
      <sheetName val="Output-INSTRUCTIONS"/>
      <sheetName val="Chart Data"/>
      <sheetName val="Out-Table baseline-Extern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 Remit"/>
      <sheetName val="Prob"/>
      <sheetName val="Prob - Remit"/>
      <sheetName val="GE Calculation"/>
      <sheetName val="A1_historical-fiscal"/>
      <sheetName val="A2_PB unchanged-fiscal"/>
      <sheetName val="A3_LR growth-fiscal"/>
      <sheetName val="B1_GDP-fiscal"/>
      <sheetName val="B2_PB-fiscal"/>
      <sheetName val="B3_combo-fiscal"/>
      <sheetName val="B4_depreciation-fiscal"/>
      <sheetName val="B5_other flows-fiscal"/>
      <sheetName val="PV_ResFin-fiscal"/>
      <sheetName val="A1_historical"/>
      <sheetName val="A2_financing"/>
      <sheetName val="B1_GDP"/>
      <sheetName val="B3_deflator"/>
      <sheetName val="B4_non-debt flows"/>
      <sheetName val="B5_Combo"/>
      <sheetName val="B6_30%depr"/>
      <sheetName val="PV_Base"/>
      <sheetName val="PV Stress"/>
      <sheetName val="B2_exports"/>
      <sheetName val="PV Stress_A2"/>
      <sheetName val="Output Database"/>
      <sheetName val="lookup"/>
      <sheetName val="CPIA"/>
      <sheetName val="NAVIG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nnuity Template"/>
      <sheetName val="Annuity"/>
      <sheetName val="BULLET"/>
      <sheetName val="BULLET Template"/>
    </sheetNames>
    <sheetDataSet>
      <sheetData sheetId="0"/>
      <sheetData sheetId="1"/>
      <sheetData sheetId="2"/>
      <sheetData sheetId="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 Summary"/>
    </sheetNames>
    <sheetDataSet>
      <sheetData sheetId="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sheetData sheetId="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BOP"/>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at Acc"/>
    </sheetNames>
    <sheetDataSet>
      <sheetData sheetId="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Rev"/>
    </sheetNames>
    <sheetDataSet>
      <sheetData sheetId="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om Bank Reducing Bal "/>
      <sheetName val="Summary of Co Bank Reducing Bal"/>
      <sheetName val="Com Bank Loan Annuity "/>
      <sheetName val="Summary of Co Bank Loan Annuity"/>
      <sheetName val="Commercial Bank - Consolidated"/>
      <sheetName val="Sub-Total - Commercial Bank"/>
      <sheetName val="Bond Annuity "/>
      <sheetName val="Summary of Bond Annuity"/>
      <sheetName val="Bond Bullet"/>
      <sheetName val="Summary of Bond Bullet"/>
      <sheetName val="State Bond - Consolidated"/>
      <sheetName val="Sub-Total - State Bon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Home Page"/>
      <sheetName val=" Welcome "/>
      <sheetName val="Data Request"/>
      <sheetName val="Charts"/>
      <sheetName val="Charts Checking Data Request"/>
      <sheetName val="Tables"/>
      <sheetName val="DataInput"/>
      <sheetName val="SPIA"/>
      <sheetName val="Baseline"/>
      <sheetName val="ShockRevenue"/>
      <sheetName val="ShockExpenditure"/>
      <sheetName val="ShockExchangeRate"/>
      <sheetName val="ShockInterestRate"/>
      <sheetName val="Historical"/>
    </sheetNames>
    <sheetDataSet>
      <sheetData sheetId="0"/>
      <sheetData sheetId="1"/>
      <sheetData sheetId="2"/>
      <sheetData sheetId="3"/>
      <sheetData sheetId="4"/>
      <sheetData sheetId="5"/>
      <sheetData sheetId="6"/>
      <sheetData sheetId="7">
        <row r="3">
          <cell r="C3" t="str">
            <v>Abia</v>
          </cell>
        </row>
        <row r="4">
          <cell r="C4" t="str">
            <v>Adamawa</v>
          </cell>
        </row>
        <row r="5">
          <cell r="C5" t="str">
            <v>Akwa Ibom</v>
          </cell>
        </row>
        <row r="6">
          <cell r="C6" t="str">
            <v>Anambra</v>
          </cell>
        </row>
        <row r="7">
          <cell r="C7" t="str">
            <v>Bauchi</v>
          </cell>
        </row>
        <row r="8">
          <cell r="C8" t="str">
            <v>Bayelsa</v>
          </cell>
        </row>
        <row r="9">
          <cell r="C9" t="str">
            <v>Benue</v>
          </cell>
        </row>
        <row r="10">
          <cell r="C10" t="str">
            <v>Borno</v>
          </cell>
        </row>
        <row r="11">
          <cell r="C11" t="str">
            <v>Cross River</v>
          </cell>
        </row>
        <row r="12">
          <cell r="C12" t="str">
            <v>Delta</v>
          </cell>
        </row>
        <row r="13">
          <cell r="C13" t="str">
            <v>Ebonyi</v>
          </cell>
        </row>
        <row r="14">
          <cell r="C14" t="str">
            <v>Edo</v>
          </cell>
        </row>
        <row r="15">
          <cell r="C15" t="str">
            <v>Ekiti</v>
          </cell>
        </row>
        <row r="16">
          <cell r="C16" t="str">
            <v>Enugu</v>
          </cell>
        </row>
        <row r="17">
          <cell r="C17" t="str">
            <v>Gombe</v>
          </cell>
        </row>
        <row r="18">
          <cell r="C18" t="str">
            <v>Imo</v>
          </cell>
        </row>
        <row r="19">
          <cell r="C19" t="str">
            <v>Jigawa</v>
          </cell>
        </row>
        <row r="20">
          <cell r="C20" t="str">
            <v>Kaduna</v>
          </cell>
        </row>
        <row r="21">
          <cell r="C21" t="str">
            <v>Kano</v>
          </cell>
        </row>
        <row r="22">
          <cell r="C22" t="str">
            <v>Katsina</v>
          </cell>
        </row>
        <row r="23">
          <cell r="C23" t="str">
            <v>Kebbi</v>
          </cell>
        </row>
        <row r="24">
          <cell r="C24" t="str">
            <v>Kogi</v>
          </cell>
        </row>
        <row r="25">
          <cell r="C25" t="str">
            <v>Kwara</v>
          </cell>
        </row>
        <row r="26">
          <cell r="C26" t="str">
            <v>Lagos</v>
          </cell>
        </row>
        <row r="27">
          <cell r="C27" t="str">
            <v>Nassarawa</v>
          </cell>
        </row>
        <row r="28">
          <cell r="C28" t="str">
            <v>Niger</v>
          </cell>
        </row>
        <row r="29">
          <cell r="C29" t="str">
            <v>Ogun</v>
          </cell>
        </row>
        <row r="30">
          <cell r="C30" t="str">
            <v>Ondo</v>
          </cell>
        </row>
        <row r="31">
          <cell r="C31" t="str">
            <v>Osun</v>
          </cell>
        </row>
        <row r="32">
          <cell r="C32" t="str">
            <v>Oyo</v>
          </cell>
        </row>
        <row r="33">
          <cell r="C33" t="str">
            <v>Plateau</v>
          </cell>
        </row>
        <row r="34">
          <cell r="C34" t="str">
            <v>Rivers</v>
          </cell>
        </row>
        <row r="35">
          <cell r="C35" t="str">
            <v>Sokoto</v>
          </cell>
        </row>
        <row r="36">
          <cell r="C36" t="str">
            <v>Taraba</v>
          </cell>
        </row>
        <row r="37">
          <cell r="C37" t="str">
            <v>Yobe</v>
          </cell>
        </row>
        <row r="38">
          <cell r="C38" t="str">
            <v>Zamfara</v>
          </cell>
        </row>
        <row r="39">
          <cell r="C39" t="str">
            <v>FCT</v>
          </cell>
        </row>
      </sheetData>
      <sheetData sheetId="8"/>
      <sheetData sheetId="9"/>
      <sheetData sheetId="10"/>
      <sheetData sheetId="11"/>
      <sheetData sheetId="12"/>
      <sheetData sheetId="13"/>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Home Page"/>
      <sheetName val="Welcome"/>
      <sheetName val="Input 1 - Data"/>
      <sheetName val="Input 2 - Domestic Financing"/>
      <sheetName val="Input 3 - External Financing"/>
      <sheetName val="Input 4 - Borrowing Terms"/>
      <sheetName val="Input 5 - Optimistic Scenarios"/>
      <sheetName val="Input 6 - Pessimistic Scenarios"/>
      <sheetName val="Old+New Debt Stock"/>
      <sheetName val="Macro &amp; Debt Data"/>
      <sheetName val="Sensitivity Test (+)"/>
      <sheetName val="Sensitivity Test (-)"/>
      <sheetName val="Baseline Indicators"/>
      <sheetName val="Sensitivity Test (+) Indicators"/>
      <sheetName val="Sensitivity Test (-) Indicators"/>
      <sheetName val="Moderate Risk"/>
      <sheetName val="Baseline Table"/>
      <sheetName val="Baseline Charts"/>
      <sheetName val="Scenario Charts"/>
      <sheetName val="New Fin. Dist"/>
      <sheetName val="Optimistic - Shocks"/>
      <sheetName val="Pessimistic - Shocks"/>
      <sheetName val="Chart_Data"/>
      <sheetName val="SPIA"/>
      <sheetName val="gdp"/>
      <sheetName val="revenue"/>
      <sheetName val="debt stock"/>
      <sheetName val="debt service"/>
      <sheetName val="Sheet1"/>
      <sheetName val="ratios"/>
      <sheetName val="thresholds"/>
      <sheetName val="drop down"/>
      <sheetName val="No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
          <cell r="C3" t="str">
            <v>Abia</v>
          </cell>
        </row>
        <row r="4">
          <cell r="C4" t="str">
            <v>Adamawa</v>
          </cell>
        </row>
        <row r="5">
          <cell r="C5" t="str">
            <v>Akwa Ibom</v>
          </cell>
        </row>
        <row r="6">
          <cell r="C6" t="str">
            <v>Anambra</v>
          </cell>
        </row>
        <row r="7">
          <cell r="C7" t="str">
            <v>Bauchi</v>
          </cell>
        </row>
        <row r="8">
          <cell r="C8" t="str">
            <v>Bayelsa</v>
          </cell>
        </row>
        <row r="9">
          <cell r="C9" t="str">
            <v>Benue</v>
          </cell>
        </row>
        <row r="10">
          <cell r="C10" t="str">
            <v>Borno</v>
          </cell>
        </row>
        <row r="11">
          <cell r="C11" t="str">
            <v>Cross River</v>
          </cell>
        </row>
        <row r="12">
          <cell r="C12" t="str">
            <v>Delta</v>
          </cell>
        </row>
        <row r="13">
          <cell r="C13" t="str">
            <v>Ebonyi</v>
          </cell>
        </row>
        <row r="14">
          <cell r="C14" t="str">
            <v>Edo</v>
          </cell>
        </row>
        <row r="15">
          <cell r="C15" t="str">
            <v>Ekiti</v>
          </cell>
        </row>
        <row r="16">
          <cell r="C16" t="str">
            <v>Enugu</v>
          </cell>
        </row>
        <row r="17">
          <cell r="C17" t="str">
            <v>Gombe</v>
          </cell>
        </row>
        <row r="18">
          <cell r="C18" t="str">
            <v>Imo</v>
          </cell>
        </row>
        <row r="19">
          <cell r="C19" t="str">
            <v>Jigawa</v>
          </cell>
        </row>
        <row r="20">
          <cell r="C20" t="str">
            <v>Kaduna</v>
          </cell>
        </row>
        <row r="21">
          <cell r="C21" t="str">
            <v>Kano</v>
          </cell>
        </row>
        <row r="22">
          <cell r="C22" t="str">
            <v>Katsina</v>
          </cell>
        </row>
        <row r="23">
          <cell r="C23" t="str">
            <v>Kebbi</v>
          </cell>
        </row>
        <row r="24">
          <cell r="C24" t="str">
            <v>Kogi</v>
          </cell>
        </row>
        <row r="25">
          <cell r="C25" t="str">
            <v>Kwara</v>
          </cell>
        </row>
        <row r="26">
          <cell r="C26" t="str">
            <v>Lagos</v>
          </cell>
        </row>
        <row r="27">
          <cell r="C27" t="str">
            <v>Nassarawa</v>
          </cell>
        </row>
        <row r="28">
          <cell r="C28" t="str">
            <v>Niger</v>
          </cell>
        </row>
        <row r="29">
          <cell r="C29" t="str">
            <v>Ogun</v>
          </cell>
        </row>
        <row r="30">
          <cell r="C30" t="str">
            <v>Ondo</v>
          </cell>
        </row>
        <row r="31">
          <cell r="C31" t="str">
            <v>Osun</v>
          </cell>
        </row>
        <row r="32">
          <cell r="C32" t="str">
            <v>Oyo</v>
          </cell>
        </row>
        <row r="33">
          <cell r="C33" t="str">
            <v>Plateau</v>
          </cell>
        </row>
        <row r="34">
          <cell r="C34" t="str">
            <v>Rivers</v>
          </cell>
        </row>
        <row r="35">
          <cell r="C35" t="str">
            <v>Sokoto</v>
          </cell>
        </row>
        <row r="36">
          <cell r="C36" t="str">
            <v>Taraba</v>
          </cell>
        </row>
        <row r="37">
          <cell r="C37" t="str">
            <v>Yobe</v>
          </cell>
        </row>
        <row r="38">
          <cell r="C38" t="str">
            <v>Zamfara</v>
          </cell>
        </row>
        <row r="39">
          <cell r="C39" t="str">
            <v>FCT</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FIS"/>
    </sheetNames>
    <sheetDataSet>
      <sheetData sheetId="0"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J(Priv.Cap)"/>
    </sheetNames>
    <sheetDataSet>
      <sheetData sheetId="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nnuity Template"/>
      <sheetName val="Reducing Bal Template"/>
      <sheetName val="Reducing Bal WGP"/>
      <sheetName val="Reducing Bal WOGP"/>
      <sheetName val="Annuity WGP"/>
      <sheetName val="Annuity WOGP"/>
      <sheetName val="Quarterly"/>
      <sheetName val="Quarterly1"/>
      <sheetName val="Quarterly2"/>
      <sheetName val="COMMERCIAL BANK LOAN SUMMARY"/>
      <sheetName val="QUARTERLY COMM BANK SUMMARY"/>
      <sheetName val="Consolidation"/>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FIS"/>
    </sheetNames>
    <sheetDataSet>
      <sheetData sheetId="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CI CERTIFICATES ISSUED"/>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BH old"/>
    </sheetNames>
    <sheetDataSet>
      <sheetData sheetId="0"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Balance Sheet"/>
    </sheetNames>
    <sheetDataSet>
      <sheetData sheetId="0"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J(Priv.Cap)"/>
    </sheetNames>
    <sheetDataSet>
      <sheetData sheetId="0"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TART"/>
      <sheetName val="Import Variables"/>
      <sheetName val="Country_Information"/>
      <sheetName val="COM"/>
      <sheetName val="CPIA"/>
      <sheetName val="translation"/>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control"/>
    </sheetNames>
    <sheetDataSet>
      <sheetData sheetId="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DD &amp; SS of FOREx (2)"/>
    </sheetNames>
    <sheetDataSet>
      <sheetData sheetId="0"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TART"/>
      <sheetName val="Import Variables"/>
      <sheetName val="Country_Information"/>
      <sheetName val="COM"/>
      <sheetName val="CPIA"/>
      <sheetName val="translation"/>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IN"/>
    </sheetNames>
    <sheetDataSet>
      <sheetData sheetId="0"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heet1"/>
      <sheetName val="Macro1"/>
      <sheetName val="Macro2"/>
      <sheetName val="Budget"/>
      <sheetName val="BOP"/>
      <sheetName val="Additional"/>
      <sheetName val="AllOutcomes"/>
      <sheetName val="START"/>
      <sheetName val="Scenarios"/>
      <sheetName val="Raw data"/>
      <sheetName val="Baseline"/>
      <sheetName val="Scenario_1"/>
      <sheetName val="Scenario_2"/>
      <sheetName val="Stochastic Scenario"/>
      <sheetName val="Shocks"/>
      <sheetName val="V1"/>
      <sheetName val="V2"/>
      <sheetName val="V3"/>
      <sheetName val="V4"/>
      <sheetName val="V5"/>
      <sheetName val="O1"/>
      <sheetName val="O2"/>
      <sheetName val="O3"/>
      <sheetName val="O4"/>
      <sheetName val="O5"/>
      <sheetName val="O6"/>
      <sheetName val="O7"/>
      <sheetName val="O8"/>
      <sheetName val="O9"/>
      <sheetName val="O10"/>
      <sheetName val="Charts"/>
      <sheetName val="Charts data "/>
      <sheetName val="Fan chart"/>
      <sheetName val="Fan chart data"/>
      <sheetName val="Prob chart"/>
      <sheetName val="Prob char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7"/>
      <sheetName val="Commercial Banks"/>
      <sheetName val="Table 37"/>
      <sheetName val="SR-Basic indicators"/>
      <sheetName val="Labor"/>
      <sheetName val="Table3"/>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x rate"/>
    </sheetNames>
    <sheetDataSet>
      <sheetData sheetId="0"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Work_sect"/>
    </sheetNames>
    <sheetDataSet>
      <sheetData sheetId="0"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UMMARY"/>
    </sheetNames>
    <sheetDataSet>
      <sheetData sheetId="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Finprog"/>
      <sheetName val="Cashflow"/>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onSurv-BC"/>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onSurv-BC"/>
    </sheetNames>
    <sheetDataSet>
      <sheetData sheetId="0" refreshError="1"/>
    </sheetDataSet>
  </externalBook>
</externalLink>
</file>

<file path=xl/tables/table1.xml><?xml version="1.0" encoding="utf-8"?>
<table xmlns="http://schemas.openxmlformats.org/spreadsheetml/2006/main" id="3" name="Table3" displayName="Table3" ref="Y20:Y200" totalsRowShown="0">
  <tableColumns count="1">
    <tableColumn id="1" name="State" dataDxfId="0"/>
  </tableColumns>
  <tableStyleInfo name="TableStyleMedium9" showFirstColumn="0" showLastColumn="0" showRowStripes="1" showColumnStripes="0"/>
</table>
</file>

<file path=xl/tables/table2.xml><?xml version="1.0" encoding="utf-8"?>
<table xmlns="http://schemas.openxmlformats.org/spreadsheetml/2006/main" id="1" name="Table1" displayName="Table1" ref="B2:E39" totalsRowShown="0">
  <tableColumns count="4">
    <tableColumn id="1" name="State Code" dataDxfId="1"/>
    <tableColumn id="5" name="State" dataDxfId="2"/>
    <tableColumn id="3" name="Score" dataDxfId="3"/>
    <tableColumn id="4" name="Rating" dataDxfId="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49"/>
  <sheetViews>
    <sheetView tabSelected="1" zoomScale="70" zoomScaleNormal="70" workbookViewId="0">
      <selection activeCell="D23" sqref="D23"/>
    </sheetView>
  </sheetViews>
  <sheetFormatPr defaultColWidth="9.14285714285714" defaultRowHeight="15"/>
  <sheetData>
    <row r="1" spans="1:9">
      <c r="A1" s="506"/>
      <c r="B1" s="507"/>
      <c r="C1" s="507"/>
      <c r="D1" s="507"/>
      <c r="E1" s="507"/>
      <c r="F1" s="507"/>
      <c r="G1" s="507"/>
      <c r="H1" s="507"/>
      <c r="I1" s="524"/>
    </row>
    <row r="2" spans="1:9">
      <c r="A2" s="508"/>
      <c r="C2" s="509"/>
      <c r="D2" s="509"/>
      <c r="E2" s="510"/>
      <c r="F2" s="509"/>
      <c r="G2" s="509"/>
      <c r="I2" s="525"/>
    </row>
    <row r="3" spans="1:9">
      <c r="A3" s="508"/>
      <c r="C3" s="509"/>
      <c r="D3" s="509"/>
      <c r="E3" s="510"/>
      <c r="F3" s="509"/>
      <c r="G3" s="509"/>
      <c r="I3" s="525"/>
    </row>
    <row r="4" ht="18" spans="1:9">
      <c r="A4" s="508"/>
      <c r="C4" s="509"/>
      <c r="D4" s="509"/>
      <c r="E4" s="511"/>
      <c r="F4" s="509"/>
      <c r="G4" s="509"/>
      <c r="I4" s="525"/>
    </row>
    <row r="5" ht="18" spans="1:9">
      <c r="A5" s="508"/>
      <c r="C5" s="509"/>
      <c r="D5" s="509"/>
      <c r="E5" s="511"/>
      <c r="F5" s="509"/>
      <c r="G5" s="509"/>
      <c r="I5" s="525"/>
    </row>
    <row r="6" ht="18" spans="1:9">
      <c r="A6" s="508"/>
      <c r="C6" s="509"/>
      <c r="D6" s="509"/>
      <c r="E6" s="511" t="s">
        <v>0</v>
      </c>
      <c r="F6" s="509"/>
      <c r="G6" s="509"/>
      <c r="I6" s="525"/>
    </row>
    <row r="7" ht="15.75" spans="1:9">
      <c r="A7" s="508"/>
      <c r="C7" s="509"/>
      <c r="D7" s="509"/>
      <c r="E7" s="512" t="s">
        <v>1</v>
      </c>
      <c r="F7" s="509"/>
      <c r="G7" s="509"/>
      <c r="I7" s="525"/>
    </row>
    <row r="8" spans="1:9">
      <c r="A8" s="508"/>
      <c r="I8" s="525"/>
    </row>
    <row r="9" spans="1:9">
      <c r="A9" s="508"/>
      <c r="I9" s="525"/>
    </row>
    <row r="10" spans="1:9">
      <c r="A10" s="508"/>
      <c r="I10" s="525"/>
    </row>
    <row r="11" spans="1:9">
      <c r="A11" s="508"/>
      <c r="I11" s="525"/>
    </row>
    <row r="12" spans="1:9">
      <c r="A12" s="508"/>
      <c r="I12" s="525"/>
    </row>
    <row r="13" spans="1:9">
      <c r="A13" s="508"/>
      <c r="I13" s="525"/>
    </row>
    <row r="14" spans="1:9">
      <c r="A14" s="508"/>
      <c r="I14" s="525"/>
    </row>
    <row r="15" spans="1:9">
      <c r="A15" s="508"/>
      <c r="I15" s="525"/>
    </row>
    <row r="16" spans="1:9">
      <c r="A16" s="508"/>
      <c r="I16" s="525"/>
    </row>
    <row r="17" customHeight="1" spans="1:9">
      <c r="A17" s="513" t="s">
        <v>2</v>
      </c>
      <c r="B17" s="514"/>
      <c r="C17" s="514"/>
      <c r="D17" s="514"/>
      <c r="E17" s="514"/>
      <c r="F17" s="514"/>
      <c r="G17" s="514"/>
      <c r="H17" s="514"/>
      <c r="I17" s="526"/>
    </row>
    <row r="18" customHeight="1" spans="1:9">
      <c r="A18" s="513"/>
      <c r="B18" s="514"/>
      <c r="C18" s="514"/>
      <c r="D18" s="514"/>
      <c r="E18" s="514"/>
      <c r="F18" s="514"/>
      <c r="G18" s="514"/>
      <c r="H18" s="514"/>
      <c r="I18" s="526"/>
    </row>
    <row r="19" customHeight="1" spans="1:9">
      <c r="A19" s="513"/>
      <c r="B19" s="514"/>
      <c r="C19" s="514"/>
      <c r="D19" s="514"/>
      <c r="E19" s="514"/>
      <c r="F19" s="514"/>
      <c r="G19" s="514"/>
      <c r="H19" s="514"/>
      <c r="I19" s="526"/>
    </row>
    <row r="20" customHeight="1" spans="1:9">
      <c r="A20" s="513"/>
      <c r="B20" s="514"/>
      <c r="C20" s="514"/>
      <c r="D20" s="514"/>
      <c r="E20" s="514"/>
      <c r="F20" s="514"/>
      <c r="G20" s="514"/>
      <c r="H20" s="514"/>
      <c r="I20" s="526"/>
    </row>
    <row r="21" customHeight="1" spans="1:9">
      <c r="A21" s="513"/>
      <c r="B21" s="514"/>
      <c r="C21" s="514"/>
      <c r="D21" s="514"/>
      <c r="E21" s="514"/>
      <c r="F21" s="514"/>
      <c r="G21" s="514"/>
      <c r="H21" s="514"/>
      <c r="I21" s="526"/>
    </row>
    <row r="22" customHeight="1" spans="1:9">
      <c r="A22" s="513"/>
      <c r="B22" s="514"/>
      <c r="C22" s="514"/>
      <c r="D22" s="514"/>
      <c r="E22" s="514"/>
      <c r="F22" s="514"/>
      <c r="G22" s="514"/>
      <c r="H22" s="514"/>
      <c r="I22" s="526"/>
    </row>
    <row r="23" spans="1:9">
      <c r="A23" s="508"/>
      <c r="C23" s="515"/>
      <c r="D23" s="516" t="s">
        <v>3</v>
      </c>
      <c r="I23" s="525"/>
    </row>
    <row r="24" spans="1:9">
      <c r="A24" s="508"/>
      <c r="I24" s="525"/>
    </row>
    <row r="25" spans="1:9">
      <c r="A25" s="508"/>
      <c r="I25" s="525"/>
    </row>
    <row r="26" spans="1:9">
      <c r="A26" s="508"/>
      <c r="I26" s="525"/>
    </row>
    <row r="27" spans="1:9">
      <c r="A27" s="508"/>
      <c r="I27" s="525"/>
    </row>
    <row r="28" spans="1:9">
      <c r="A28" s="508"/>
      <c r="I28" s="525"/>
    </row>
    <row r="29" spans="1:9">
      <c r="A29" s="508"/>
      <c r="I29" s="525"/>
    </row>
    <row r="30" spans="1:9">
      <c r="A30" s="508"/>
      <c r="I30" s="525"/>
    </row>
    <row r="31" spans="1:9">
      <c r="A31" s="508"/>
      <c r="I31" s="525"/>
    </row>
    <row r="32" spans="1:9">
      <c r="A32" s="508"/>
      <c r="I32" s="525"/>
    </row>
    <row r="33" spans="1:9">
      <c r="A33" s="508"/>
      <c r="I33" s="525"/>
    </row>
    <row r="34" spans="1:9">
      <c r="A34" s="508"/>
      <c r="I34" s="525"/>
    </row>
    <row r="35" spans="1:9">
      <c r="A35" s="508"/>
      <c r="I35" s="525"/>
    </row>
    <row r="36" spans="1:9">
      <c r="A36" s="508"/>
      <c r="I36" s="525"/>
    </row>
    <row r="37" spans="1:9">
      <c r="A37" s="508"/>
      <c r="I37" s="525"/>
    </row>
    <row r="38" spans="1:9">
      <c r="A38" s="508"/>
      <c r="I38" s="525"/>
    </row>
    <row r="39" spans="1:9">
      <c r="A39" s="508"/>
      <c r="I39" s="525"/>
    </row>
    <row r="40" spans="1:9">
      <c r="A40" s="517" t="s">
        <v>4</v>
      </c>
      <c r="I40" s="525"/>
    </row>
    <row r="41" spans="1:9">
      <c r="A41" s="508"/>
      <c r="I41" s="525"/>
    </row>
    <row r="42" spans="1:9">
      <c r="A42" s="508"/>
      <c r="I42" s="525"/>
    </row>
    <row r="43" spans="1:9">
      <c r="A43" s="508"/>
      <c r="I43" s="525"/>
    </row>
    <row r="44" spans="1:9">
      <c r="A44" s="518" t="s">
        <v>5</v>
      </c>
      <c r="B44" s="519"/>
      <c r="C44" s="519"/>
      <c r="D44" s="519"/>
      <c r="E44" s="519"/>
      <c r="F44" s="519"/>
      <c r="G44" s="519"/>
      <c r="H44" s="519"/>
      <c r="I44" s="527"/>
    </row>
    <row r="45" ht="30.75" customHeight="1" spans="1:9">
      <c r="A45" s="518"/>
      <c r="B45" s="519"/>
      <c r="C45" s="519"/>
      <c r="D45" s="519"/>
      <c r="E45" s="519"/>
      <c r="F45" s="519"/>
      <c r="G45" s="519"/>
      <c r="H45" s="519"/>
      <c r="I45" s="527"/>
    </row>
    <row r="46" spans="1:9">
      <c r="A46" s="508"/>
      <c r="I46" s="525"/>
    </row>
    <row r="47" spans="1:9">
      <c r="A47" s="508"/>
      <c r="I47" s="525"/>
    </row>
    <row r="48" ht="18.75" spans="1:9">
      <c r="A48" s="520"/>
      <c r="B48" s="521"/>
      <c r="C48" s="521"/>
      <c r="D48" s="521"/>
      <c r="E48" s="521"/>
      <c r="F48" s="521"/>
      <c r="G48" s="521"/>
      <c r="H48" s="521"/>
      <c r="I48" s="528"/>
    </row>
    <row r="49" ht="19.5" spans="1:9">
      <c r="A49" s="522">
        <v>2020</v>
      </c>
      <c r="B49" s="523"/>
      <c r="C49" s="523"/>
      <c r="D49" s="523"/>
      <c r="E49" s="523"/>
      <c r="F49" s="523"/>
      <c r="G49" s="523"/>
      <c r="H49" s="523"/>
      <c r="I49" s="529"/>
    </row>
  </sheetData>
  <mergeCells count="4">
    <mergeCell ref="A48:I48"/>
    <mergeCell ref="A49:I49"/>
    <mergeCell ref="A17:I22"/>
    <mergeCell ref="A44:I45"/>
  </mergeCells>
  <printOptions horizontalCentered="1" verticalCentered="1"/>
  <pageMargins left="0.708661417322835" right="0.708661417322835" top="0.748031496062992" bottom="0.748031496062992" header="0.31496062992126" footer="0.31496062992126"/>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sheetPr>
  <dimension ref="A2:V706"/>
  <sheetViews>
    <sheetView zoomScale="70" zoomScaleNormal="70" workbookViewId="0">
      <pane xSplit="6" ySplit="2" topLeftCell="N518" activePane="bottomRight" state="frozen"/>
      <selection/>
      <selection pane="topRight"/>
      <selection pane="bottomLeft"/>
      <selection pane="bottomRight" activeCell="N528" sqref="N528"/>
    </sheetView>
  </sheetViews>
  <sheetFormatPr defaultColWidth="8.71428571428571" defaultRowHeight="12.75"/>
  <cols>
    <col min="1" max="1" width="4.14285714285714" style="8" customWidth="1"/>
    <col min="2" max="2" width="67.1428571428571" style="9" customWidth="1"/>
    <col min="3" max="4" width="8.71428571428571" style="10"/>
    <col min="5" max="5" width="13.4285714285714" style="9" customWidth="1"/>
    <col min="6" max="6" width="8.42857142857143" style="9" customWidth="1"/>
    <col min="7" max="11" width="11.4285714285714" style="9" customWidth="1"/>
    <col min="12" max="12" width="23.4285714285714" style="8" customWidth="1"/>
    <col min="13" max="14" width="24" style="8" customWidth="1"/>
    <col min="15" max="15" width="23.8571428571429" style="8" customWidth="1"/>
    <col min="16" max="16" width="25" style="8" customWidth="1"/>
    <col min="17" max="17" width="23.7142857142857" style="8" customWidth="1"/>
    <col min="18" max="18" width="25.1428571428571" style="8" customWidth="1"/>
    <col min="19" max="19" width="23.5714285714286" style="8" customWidth="1"/>
    <col min="20" max="20" width="24" style="8" customWidth="1"/>
    <col min="21" max="21" width="23" style="8" customWidth="1"/>
    <col min="22" max="22" width="13.1428571428571" style="11" customWidth="1"/>
    <col min="23" max="26" width="14" style="8" customWidth="1"/>
    <col min="27" max="27" width="8.28571428571429" style="8" customWidth="1"/>
    <col min="28" max="16384" width="8.71428571428571" style="8"/>
  </cols>
  <sheetData>
    <row r="2" s="1" customFormat="1" spans="2:22">
      <c r="B2" s="12"/>
      <c r="C2" s="13" t="s">
        <v>43</v>
      </c>
      <c r="D2" s="13" t="s">
        <v>39</v>
      </c>
      <c r="E2" s="12"/>
      <c r="F2" s="12"/>
      <c r="G2" s="14">
        <f>DataInput!G10</f>
        <v>2015</v>
      </c>
      <c r="H2" s="14">
        <f>DataInput!H10</f>
        <v>2016</v>
      </c>
      <c r="I2" s="14">
        <f>DataInput!I10</f>
        <v>2017</v>
      </c>
      <c r="J2" s="14">
        <f>DataInput!J10</f>
        <v>2018</v>
      </c>
      <c r="K2" s="14">
        <f>DataInput!K10</f>
        <v>2019</v>
      </c>
      <c r="L2" s="14">
        <f>DataInput!L10</f>
        <v>2020</v>
      </c>
      <c r="M2" s="14">
        <f>DataInput!M10</f>
        <v>2021</v>
      </c>
      <c r="N2" s="14">
        <f>DataInput!N10</f>
        <v>2022</v>
      </c>
      <c r="O2" s="14">
        <f>DataInput!O10</f>
        <v>2023</v>
      </c>
      <c r="P2" s="14">
        <f>DataInput!P10</f>
        <v>2024</v>
      </c>
      <c r="Q2" s="14">
        <f>DataInput!Q10</f>
        <v>2025</v>
      </c>
      <c r="R2" s="14">
        <f>DataInput!R10</f>
        <v>2026</v>
      </c>
      <c r="S2" s="14">
        <f>DataInput!S10</f>
        <v>2027</v>
      </c>
      <c r="T2" s="14">
        <f>DataInput!T10</f>
        <v>2028</v>
      </c>
      <c r="U2" s="14">
        <f>DataInput!U10</f>
        <v>2029</v>
      </c>
      <c r="V2" s="97"/>
    </row>
    <row r="3" s="1" customFormat="1" spans="2:22">
      <c r="B3" s="12"/>
      <c r="C3" s="13"/>
      <c r="D3" s="13"/>
      <c r="E3" s="12"/>
      <c r="F3" s="12"/>
      <c r="G3" s="12"/>
      <c r="H3" s="12"/>
      <c r="I3" s="12"/>
      <c r="J3" s="12"/>
      <c r="K3" s="12"/>
      <c r="L3" s="14"/>
      <c r="M3" s="14"/>
      <c r="N3" s="14"/>
      <c r="O3" s="14"/>
      <c r="P3" s="14"/>
      <c r="Q3" s="14"/>
      <c r="R3" s="14"/>
      <c r="S3" s="14"/>
      <c r="T3" s="14"/>
      <c r="U3" s="14"/>
      <c r="V3" s="97"/>
    </row>
    <row r="4" s="2" customFormat="1" ht="15" spans="1:21">
      <c r="A4" s="15"/>
      <c r="B4" s="16" t="str">
        <f>DataInput!B12</f>
        <v>1. Information on State's Gross Dometic Product (See Note 1 in Guidance for Completing Data Request for State DSA)</v>
      </c>
      <c r="C4" s="16"/>
      <c r="D4" s="17"/>
      <c r="E4" s="18"/>
      <c r="F4" s="19"/>
      <c r="G4" s="19"/>
      <c r="H4" s="19"/>
      <c r="I4" s="19"/>
      <c r="J4" s="19"/>
      <c r="K4" s="19"/>
      <c r="L4" s="19"/>
      <c r="M4" s="19"/>
      <c r="N4" s="19"/>
      <c r="O4" s="19"/>
      <c r="P4" s="19"/>
      <c r="Q4" s="19"/>
      <c r="R4" s="19"/>
      <c r="S4" s="19"/>
      <c r="T4" s="19"/>
      <c r="U4" s="19"/>
    </row>
    <row r="5" s="2" customFormat="1" ht="15" spans="1:21">
      <c r="A5" s="15"/>
      <c r="B5" s="15"/>
      <c r="C5" s="20"/>
      <c r="D5" s="20"/>
      <c r="E5" s="15"/>
      <c r="F5" s="21"/>
      <c r="G5" s="21"/>
      <c r="H5" s="21"/>
      <c r="I5" s="21"/>
      <c r="J5" s="21"/>
      <c r="K5" s="21"/>
      <c r="L5" s="21"/>
      <c r="M5" s="21"/>
      <c r="N5" s="21"/>
      <c r="O5" s="21"/>
      <c r="P5" s="21"/>
      <c r="Q5" s="21"/>
      <c r="R5" s="21"/>
      <c r="S5" s="21"/>
      <c r="T5" s="21"/>
      <c r="U5" s="21"/>
    </row>
    <row r="6" s="2" customFormat="1" ht="15" spans="1:22">
      <c r="A6" s="15"/>
      <c r="B6" s="22" t="str">
        <f>DataInput!B14</f>
        <v>State GDP (at current prices)</v>
      </c>
      <c r="C6" s="20" t="str">
        <f>DataInput!C14</f>
        <v>Naira</v>
      </c>
      <c r="D6" s="22" t="str">
        <f>DataInput!D14</f>
        <v>Million</v>
      </c>
      <c r="E6" s="20"/>
      <c r="F6" s="20"/>
      <c r="G6" s="24">
        <f>DataInput!G14</f>
        <v>1.58774</v>
      </c>
      <c r="H6" s="24">
        <f>DataInput!H14</f>
        <v>1.635779</v>
      </c>
      <c r="I6" s="24">
        <f>DataInput!I14</f>
        <v>1.817777</v>
      </c>
      <c r="J6" s="24">
        <f>DataInput!J14</f>
        <v>2.036732</v>
      </c>
      <c r="K6" s="24">
        <f>DataInput!K14</f>
        <v>2.2994</v>
      </c>
      <c r="L6" s="24">
        <f>DataInput!L14</f>
        <v>2.410201</v>
      </c>
      <c r="M6" s="24">
        <f>DataInput!M14</f>
        <v>2.648707</v>
      </c>
      <c r="N6" s="24">
        <f>DataInput!N14</f>
        <v>2.928273</v>
      </c>
      <c r="O6" s="24">
        <f>DataInput!O14</f>
        <v>3.241757</v>
      </c>
      <c r="P6" s="24">
        <f>DataInput!P14</f>
        <v>3.47257</v>
      </c>
      <c r="Q6" s="24">
        <f>DataInput!Q14</f>
        <v>3.719817</v>
      </c>
      <c r="R6" s="24">
        <f>DataInput!R14</f>
        <v>3.984667</v>
      </c>
      <c r="S6" s="24">
        <f>DataInput!S14</f>
        <v>4.268376</v>
      </c>
      <c r="T6" s="24">
        <f>DataInput!T14</f>
        <v>4.572284</v>
      </c>
      <c r="U6" s="24">
        <f>DataInput!U14</f>
        <v>4.897831</v>
      </c>
      <c r="V6" s="26"/>
    </row>
    <row r="7" s="2" customFormat="1" ht="15" spans="1:22">
      <c r="A7" s="15"/>
      <c r="B7" s="22" t="str">
        <f>DataInput!B15</f>
        <v>Nation GDP (at current prices)</v>
      </c>
      <c r="C7" s="20" t="str">
        <f>DataInput!C15</f>
        <v>Naira</v>
      </c>
      <c r="D7" s="22" t="str">
        <f>DataInput!D15</f>
        <v>Million</v>
      </c>
      <c r="E7" s="20"/>
      <c r="F7" s="20"/>
      <c r="G7" s="24">
        <f>DataInput!G15</f>
        <v>93497948.264582</v>
      </c>
      <c r="H7" s="24">
        <f>DataInput!H15</f>
        <v>101253015.601811</v>
      </c>
      <c r="I7" s="24">
        <f>DataInput!I15</f>
        <v>114004749.647597</v>
      </c>
      <c r="J7" s="24">
        <f>DataInput!J15</f>
        <v>127736827.809308</v>
      </c>
      <c r="K7" s="24">
        <f>DataInput!K15</f>
        <v>144210492.067008</v>
      </c>
      <c r="L7" s="24">
        <f>DataInput!L15</f>
        <v>139517515.936044</v>
      </c>
      <c r="M7" s="24">
        <f>DataInput!M15</f>
        <v>142694417.135112</v>
      </c>
      <c r="N7" s="24">
        <f>DataInput!N15</f>
        <v>146794565.467177</v>
      </c>
      <c r="O7" s="24">
        <f>DataInput!O15</f>
        <v>151464431.638719</v>
      </c>
      <c r="P7" s="24">
        <f>DataInput!P15</f>
        <v>151464431.638719</v>
      </c>
      <c r="Q7" s="24">
        <f>DataInput!Q15</f>
        <v>151464431.638719</v>
      </c>
      <c r="R7" s="24">
        <f>DataInput!R15</f>
        <v>151464431.638719</v>
      </c>
      <c r="S7" s="24">
        <f>DataInput!S15</f>
        <v>151464431.638719</v>
      </c>
      <c r="T7" s="24">
        <f>DataInput!T15</f>
        <v>151464431.638719</v>
      </c>
      <c r="U7" s="24">
        <f>DataInput!U15</f>
        <v>151464431.638719</v>
      </c>
      <c r="V7" s="26"/>
    </row>
    <row r="8" s="2" customFormat="1" ht="15" spans="1:22">
      <c r="A8" s="15"/>
      <c r="B8" s="22" t="s">
        <v>49</v>
      </c>
      <c r="C8" s="20"/>
      <c r="D8" s="20"/>
      <c r="E8" s="20"/>
      <c r="F8" s="20"/>
      <c r="G8" s="25">
        <f>DataInput!G16</f>
        <v>196.4865</v>
      </c>
      <c r="H8" s="25">
        <f>DataInput!H16</f>
        <v>253.1897</v>
      </c>
      <c r="I8" s="25">
        <f>DataInput!I16</f>
        <v>305.7862</v>
      </c>
      <c r="J8" s="25">
        <f>DataInput!J16</f>
        <v>306.5</v>
      </c>
      <c r="K8" s="25">
        <f>DataInput!K16</f>
        <v>326</v>
      </c>
      <c r="L8" s="25">
        <f>DataInput!L16</f>
        <v>379</v>
      </c>
      <c r="M8" s="25">
        <f>DataInput!M16</f>
        <v>379</v>
      </c>
      <c r="N8" s="25">
        <f>DataInput!N16</f>
        <v>379</v>
      </c>
      <c r="O8" s="25">
        <f>DataInput!O16</f>
        <v>379</v>
      </c>
      <c r="P8" s="25">
        <f>DataInput!P16</f>
        <v>379</v>
      </c>
      <c r="Q8" s="25">
        <f>DataInput!Q16</f>
        <v>379</v>
      </c>
      <c r="R8" s="25">
        <f>DataInput!R16</f>
        <v>379</v>
      </c>
      <c r="S8" s="25">
        <f>DataInput!S16</f>
        <v>379</v>
      </c>
      <c r="T8" s="25">
        <f>DataInput!T16</f>
        <v>379</v>
      </c>
      <c r="U8" s="25">
        <f>DataInput!U16</f>
        <v>379</v>
      </c>
      <c r="V8" s="26"/>
    </row>
    <row r="9" s="2" customFormat="1" ht="15" spans="1:22">
      <c r="A9" s="15"/>
      <c r="B9" s="22" t="s">
        <v>51</v>
      </c>
      <c r="C9" s="20"/>
      <c r="D9" s="20"/>
      <c r="E9" s="20"/>
      <c r="F9" s="20"/>
      <c r="G9" s="26">
        <f>DataInput!G17</f>
        <v>0</v>
      </c>
      <c r="H9" s="26">
        <f>DataInput!H17</f>
        <v>0</v>
      </c>
      <c r="I9" s="26">
        <f>DataInput!I17</f>
        <v>0</v>
      </c>
      <c r="J9" s="26">
        <f>DataInput!J17</f>
        <v>0</v>
      </c>
      <c r="K9" s="26">
        <f>DataInput!K17</f>
        <v>0</v>
      </c>
      <c r="L9" s="26">
        <f>DataInput!L17</f>
        <v>1</v>
      </c>
      <c r="M9" s="26">
        <f>DataInput!M17</f>
        <v>1</v>
      </c>
      <c r="N9" s="26">
        <f>DataInput!N17</f>
        <v>1</v>
      </c>
      <c r="O9" s="26">
        <f>DataInput!O17</f>
        <v>1</v>
      </c>
      <c r="P9" s="26">
        <f>DataInput!P17</f>
        <v>1</v>
      </c>
      <c r="Q9" s="26">
        <f>DataInput!Q17</f>
        <v>1</v>
      </c>
      <c r="R9" s="26">
        <f>DataInput!R17</f>
        <v>1</v>
      </c>
      <c r="S9" s="26">
        <f>DataInput!S17</f>
        <v>1</v>
      </c>
      <c r="T9" s="26">
        <f>DataInput!T17</f>
        <v>1</v>
      </c>
      <c r="U9" s="26">
        <f>DataInput!U17</f>
        <v>1</v>
      </c>
      <c r="V9" s="26"/>
    </row>
    <row r="10" s="2" customFormat="1" ht="15" spans="2:22">
      <c r="B10" s="22"/>
      <c r="C10" s="20"/>
      <c r="D10" s="20"/>
      <c r="E10" s="20"/>
      <c r="F10" s="20"/>
      <c r="G10" s="27"/>
      <c r="H10" s="27"/>
      <c r="I10" s="27"/>
      <c r="J10" s="27"/>
      <c r="K10" s="27"/>
      <c r="L10" s="76"/>
      <c r="M10" s="76"/>
      <c r="N10" s="76"/>
      <c r="O10" s="76"/>
      <c r="P10" s="76"/>
      <c r="Q10" s="76"/>
      <c r="R10" s="76"/>
      <c r="S10" s="76"/>
      <c r="T10" s="76"/>
      <c r="U10" s="76"/>
      <c r="V10" s="76"/>
    </row>
    <row r="11" s="3" customFormat="1" spans="2:22">
      <c r="B11" s="28" t="str">
        <f>DataInput!B117</f>
        <v>3. Information on Revenues, Expenditure, and Financing Needs and Sources (See Note 3 in Guidance for Completing Data Request for State DSA)</v>
      </c>
      <c r="C11" s="29"/>
      <c r="D11" s="29"/>
      <c r="E11" s="28"/>
      <c r="F11" s="28"/>
      <c r="G11" s="28"/>
      <c r="H11" s="28"/>
      <c r="I11" s="28"/>
      <c r="J11" s="28"/>
      <c r="K11" s="28"/>
      <c r="L11" s="77"/>
      <c r="M11" s="77"/>
      <c r="N11" s="77"/>
      <c r="O11" s="77"/>
      <c r="P11" s="77"/>
      <c r="Q11" s="77"/>
      <c r="R11" s="77"/>
      <c r="S11" s="77"/>
      <c r="T11" s="77"/>
      <c r="U11" s="77"/>
      <c r="V11" s="78"/>
    </row>
    <row r="12" s="3" customFormat="1" spans="2:22">
      <c r="B12" s="30"/>
      <c r="C12" s="31"/>
      <c r="D12" s="31"/>
      <c r="E12" s="30"/>
      <c r="F12" s="30"/>
      <c r="G12" s="30"/>
      <c r="H12" s="30"/>
      <c r="I12" s="30"/>
      <c r="J12" s="30"/>
      <c r="K12" s="30"/>
      <c r="L12" s="78"/>
      <c r="M12" s="78"/>
      <c r="N12" s="78"/>
      <c r="O12" s="78"/>
      <c r="P12" s="78"/>
      <c r="Q12" s="78"/>
      <c r="R12" s="78"/>
      <c r="S12" s="78"/>
      <c r="T12" s="78"/>
      <c r="U12" s="78"/>
      <c r="V12" s="78"/>
    </row>
    <row r="13" s="1" customFormat="1" spans="2:22">
      <c r="B13" s="32" t="str">
        <f>DataInput!B119</f>
        <v>Revenue</v>
      </c>
      <c r="C13" s="20" t="str">
        <f>DataInput!C119</f>
        <v>Naira</v>
      </c>
      <c r="D13" s="20" t="str">
        <f>DataInput!D119</f>
        <v>Million</v>
      </c>
      <c r="E13" s="12"/>
      <c r="F13" s="12"/>
      <c r="G13" s="33">
        <f>DataInput!G119</f>
        <v>59667.04942855</v>
      </c>
      <c r="H13" s="33">
        <f>DataInput!H119</f>
        <v>81291.530078</v>
      </c>
      <c r="I13" s="33">
        <f>DataInput!I119</f>
        <v>76433.49753731</v>
      </c>
      <c r="J13" s="33">
        <f>DataInput!J119</f>
        <v>107869.95199021</v>
      </c>
      <c r="K13" s="33">
        <f>DataInput!K119</f>
        <v>103201.2201011</v>
      </c>
      <c r="L13" s="79">
        <f t="shared" ref="L13:U13" si="0">L14+L17+L18+L19+L20+L21</f>
        <v>122657.259140301</v>
      </c>
      <c r="M13" s="79">
        <f ca="1" t="shared" si="0"/>
        <v>184061.251499731</v>
      </c>
      <c r="N13" s="79">
        <f ca="1" t="shared" si="0"/>
        <v>225158.278545042</v>
      </c>
      <c r="O13" s="79">
        <f ca="1" t="shared" si="0"/>
        <v>278570.157787592</v>
      </c>
      <c r="P13" s="79">
        <f ca="1" t="shared" si="0"/>
        <v>332217.437867277</v>
      </c>
      <c r="Q13" s="79">
        <f ca="1" t="shared" si="0"/>
        <v>-653644.720758588</v>
      </c>
      <c r="R13" s="79">
        <f ca="1" t="shared" si="0"/>
        <v>-2142022.3509854</v>
      </c>
      <c r="S13" s="79">
        <f ca="1" t="shared" si="0"/>
        <v>-1468805.33733092</v>
      </c>
      <c r="T13" s="79">
        <f ca="1" t="shared" si="0"/>
        <v>-668471.66383776</v>
      </c>
      <c r="U13" s="79">
        <f ca="1" t="shared" si="0"/>
        <v>-37535.8213645982</v>
      </c>
      <c r="V13" s="98"/>
    </row>
    <row r="14" s="1" customFormat="1" spans="2:22">
      <c r="B14" s="34" t="str">
        <f>DataInput!B120</f>
        <v>1. Gross Statutory Allocation  ('gross' means with no deductions; do not include VAT Allocation here)</v>
      </c>
      <c r="C14" s="20" t="str">
        <f>DataInput!C120</f>
        <v>Naira</v>
      </c>
      <c r="D14" s="20" t="str">
        <f>DataInput!D120</f>
        <v>Million</v>
      </c>
      <c r="E14" s="12"/>
      <c r="F14" s="12"/>
      <c r="G14" s="26">
        <f>DataInput!G120</f>
        <v>32826.44959462</v>
      </c>
      <c r="H14" s="26">
        <f>DataInput!H120</f>
        <v>23974.675189</v>
      </c>
      <c r="I14" s="26">
        <f>DataInput!I120</f>
        <v>31338.35611266</v>
      </c>
      <c r="J14" s="26">
        <f>DataInput!J120</f>
        <v>46996.00020615</v>
      </c>
      <c r="K14" s="26">
        <f>DataInput!K120</f>
        <v>45509.546427</v>
      </c>
      <c r="L14" s="26">
        <f>DataInput!L120</f>
        <v>29189.5577833762</v>
      </c>
      <c r="M14" s="26">
        <f>DataInput!M120</f>
        <v>33567.9914508827</v>
      </c>
      <c r="N14" s="26">
        <f>DataInput!N120</f>
        <v>38603.1901685151</v>
      </c>
      <c r="O14" s="26">
        <f>DataInput!O120</f>
        <v>39954.6686937923</v>
      </c>
      <c r="P14" s="26">
        <f>DataInput!P120</f>
        <v>48833.7189978612</v>
      </c>
      <c r="Q14" s="26">
        <f>DataInput!Q120</f>
        <v>53716.6268475403</v>
      </c>
      <c r="R14" s="26">
        <f>DataInput!R120</f>
        <v>59088.2208746714</v>
      </c>
      <c r="S14" s="26">
        <f>DataInput!S120</f>
        <v>69880.8040058721</v>
      </c>
      <c r="T14" s="26">
        <f>DataInput!T120</f>
        <v>85409.524606752</v>
      </c>
      <c r="U14" s="26">
        <f>DataInput!U120</f>
        <v>93950.253297766</v>
      </c>
      <c r="V14" s="98"/>
    </row>
    <row r="15" s="1" customFormat="1" spans="2:22">
      <c r="B15" s="35" t="str">
        <f>DataInput!B121</f>
        <v>of which Net Statutory Allocation  ('net' means of deductions) </v>
      </c>
      <c r="C15" s="20" t="str">
        <f>DataInput!C121</f>
        <v>Naira</v>
      </c>
      <c r="D15" s="20" t="str">
        <f>DataInput!D121</f>
        <v>Million</v>
      </c>
      <c r="E15" s="12"/>
      <c r="F15" s="12"/>
      <c r="G15" s="26">
        <f>DataInput!G121</f>
        <v>0</v>
      </c>
      <c r="H15" s="26">
        <f>DataInput!H121</f>
        <v>0</v>
      </c>
      <c r="I15" s="26">
        <f>DataInput!I121</f>
        <v>0</v>
      </c>
      <c r="J15" s="26">
        <f>DataInput!J121</f>
        <v>0</v>
      </c>
      <c r="K15" s="26">
        <f>DataInput!K121</f>
        <v>0</v>
      </c>
      <c r="L15" s="26">
        <f>DataInput!L121</f>
        <v>0</v>
      </c>
      <c r="M15" s="26">
        <f>DataInput!M121</f>
        <v>0</v>
      </c>
      <c r="N15" s="26">
        <f>DataInput!N121</f>
        <v>0</v>
      </c>
      <c r="O15" s="26">
        <f>DataInput!O121</f>
        <v>0</v>
      </c>
      <c r="P15" s="26">
        <f>DataInput!P121</f>
        <v>0</v>
      </c>
      <c r="Q15" s="26">
        <f>DataInput!Q121</f>
        <v>0</v>
      </c>
      <c r="R15" s="26">
        <f>DataInput!R121</f>
        <v>0</v>
      </c>
      <c r="S15" s="26">
        <f>DataInput!S121</f>
        <v>0</v>
      </c>
      <c r="T15" s="26">
        <f>DataInput!T121</f>
        <v>0</v>
      </c>
      <c r="U15" s="26">
        <f>DataInput!U121</f>
        <v>0</v>
      </c>
      <c r="V15" s="98"/>
    </row>
    <row r="16" s="1" customFormat="1" spans="2:22">
      <c r="B16" s="35" t="str">
        <f>DataInput!B122</f>
        <v>of which Deductions</v>
      </c>
      <c r="C16" s="20" t="str">
        <f>DataInput!C122</f>
        <v>Naira</v>
      </c>
      <c r="D16" s="20" t="str">
        <f>DataInput!D122</f>
        <v>Million</v>
      </c>
      <c r="E16" s="12"/>
      <c r="F16" s="12"/>
      <c r="G16" s="26">
        <f>DataInput!G122</f>
        <v>0</v>
      </c>
      <c r="H16" s="26">
        <f>DataInput!H122</f>
        <v>0</v>
      </c>
      <c r="I16" s="26">
        <f>DataInput!I122</f>
        <v>0</v>
      </c>
      <c r="J16" s="26">
        <f>DataInput!J122</f>
        <v>0</v>
      </c>
      <c r="K16" s="26">
        <f>DataInput!K122</f>
        <v>0</v>
      </c>
      <c r="L16" s="26">
        <f>DataInput!L122</f>
        <v>0</v>
      </c>
      <c r="M16" s="26">
        <f>DataInput!M122</f>
        <v>0</v>
      </c>
      <c r="N16" s="26">
        <f>DataInput!N122</f>
        <v>0</v>
      </c>
      <c r="O16" s="26">
        <f>DataInput!O122</f>
        <v>0</v>
      </c>
      <c r="P16" s="26">
        <f>DataInput!P122</f>
        <v>0</v>
      </c>
      <c r="Q16" s="26">
        <f>DataInput!Q122</f>
        <v>0</v>
      </c>
      <c r="R16" s="26">
        <f>DataInput!R122</f>
        <v>0</v>
      </c>
      <c r="S16" s="26">
        <f>DataInput!S122</f>
        <v>0</v>
      </c>
      <c r="T16" s="26">
        <f>DataInput!T122</f>
        <v>0</v>
      </c>
      <c r="U16" s="26">
        <f>DataInput!U122</f>
        <v>0</v>
      </c>
      <c r="V16" s="98"/>
    </row>
    <row r="17" s="1" customFormat="1" spans="2:22">
      <c r="B17" s="34" t="str">
        <f>DataInput!B123</f>
        <v>2. Derivation (if applicable to the State)</v>
      </c>
      <c r="C17" s="20" t="str">
        <f>DataInput!C123</f>
        <v>Naira</v>
      </c>
      <c r="D17" s="20" t="str">
        <f>DataInput!D123</f>
        <v>Million</v>
      </c>
      <c r="E17" s="12"/>
      <c r="F17" s="12"/>
      <c r="G17" s="26">
        <f>DataInput!G123</f>
        <v>0</v>
      </c>
      <c r="H17" s="26">
        <f>DataInput!H123</f>
        <v>0</v>
      </c>
      <c r="I17" s="26">
        <f>DataInput!I123</f>
        <v>0</v>
      </c>
      <c r="J17" s="26">
        <f>DataInput!J123</f>
        <v>0</v>
      </c>
      <c r="K17" s="26">
        <f>DataInput!K123</f>
        <v>0</v>
      </c>
      <c r="L17" s="26">
        <f>DataInput!L123</f>
        <v>0</v>
      </c>
      <c r="M17" s="26">
        <f>DataInput!M123</f>
        <v>0</v>
      </c>
      <c r="N17" s="26">
        <f>DataInput!N123</f>
        <v>0</v>
      </c>
      <c r="O17" s="26">
        <f>DataInput!O123</f>
        <v>0</v>
      </c>
      <c r="P17" s="26">
        <f>DataInput!P123</f>
        <v>0</v>
      </c>
      <c r="Q17" s="26">
        <f>DataInput!Q123</f>
        <v>0</v>
      </c>
      <c r="R17" s="26">
        <f>DataInput!R123</f>
        <v>0</v>
      </c>
      <c r="S17" s="26">
        <f>DataInput!S123</f>
        <v>0</v>
      </c>
      <c r="T17" s="26">
        <f>DataInput!T123</f>
        <v>0</v>
      </c>
      <c r="U17" s="26">
        <f>DataInput!U123</f>
        <v>0</v>
      </c>
      <c r="V17" s="98"/>
    </row>
    <row r="18" s="1" customFormat="1" spans="2:22">
      <c r="B18" s="34" t="str">
        <f>DataInput!B124</f>
        <v>3. Other FAAC transfers (exchange rate gain, augmentation, others)</v>
      </c>
      <c r="C18" s="20" t="str">
        <f>DataInput!C124</f>
        <v>Naira</v>
      </c>
      <c r="D18" s="20" t="str">
        <f>DataInput!D124</f>
        <v>Million</v>
      </c>
      <c r="E18" s="12"/>
      <c r="F18" s="12"/>
      <c r="G18" s="26">
        <f>DataInput!G124</f>
        <v>4424.49278956</v>
      </c>
      <c r="H18" s="26">
        <f>DataInput!H124</f>
        <v>19409.246875</v>
      </c>
      <c r="I18" s="26">
        <f>DataInput!I124</f>
        <v>18069.17347683</v>
      </c>
      <c r="J18" s="26">
        <f>DataInput!J124</f>
        <v>16026.94724276</v>
      </c>
      <c r="K18" s="26">
        <f>DataInput!K124</f>
        <v>3231.488448</v>
      </c>
      <c r="L18" s="26">
        <f>DataInput!L124</f>
        <v>1771.55523766505</v>
      </c>
      <c r="M18" s="26">
        <f>DataInput!M124</f>
        <v>2037.28852331481</v>
      </c>
      <c r="N18" s="26">
        <f>DataInput!N124</f>
        <v>2342.88180181203</v>
      </c>
      <c r="O18" s="26">
        <f>DataInput!O124</f>
        <v>2424.31407208383</v>
      </c>
      <c r="P18" s="26">
        <f>DataInput!P124</f>
        <v>2963.46118289641</v>
      </c>
      <c r="Q18" s="26">
        <f>DataInput!Q124</f>
        <v>3260.23036033087</v>
      </c>
      <c r="R18" s="26">
        <f>DataInput!R124</f>
        <v>3586.7149143805</v>
      </c>
      <c r="S18" s="26">
        <f>DataInput!S124</f>
        <v>4241.37215153757</v>
      </c>
      <c r="T18" s="26">
        <f>DataInput!T124</f>
        <v>5183.22797426821</v>
      </c>
      <c r="U18" s="26">
        <f>DataInput!U124</f>
        <v>5701.11217040844</v>
      </c>
      <c r="V18" s="98"/>
    </row>
    <row r="19" s="1" customFormat="1" spans="2:22">
      <c r="B19" s="34" t="str">
        <f>DataInput!B125</f>
        <v>4. VAT Allocation</v>
      </c>
      <c r="C19" s="20" t="str">
        <f>DataInput!C125</f>
        <v>Naira</v>
      </c>
      <c r="D19" s="20" t="str">
        <f>DataInput!D125</f>
        <v>Million</v>
      </c>
      <c r="E19" s="12"/>
      <c r="F19" s="12"/>
      <c r="G19" s="26">
        <f>DataInput!G125</f>
        <v>8044.1295677</v>
      </c>
      <c r="H19" s="26">
        <f>DataInput!H125</f>
        <v>7694.488524</v>
      </c>
      <c r="I19" s="26">
        <f>DataInput!I125</f>
        <v>10014.00242719</v>
      </c>
      <c r="J19" s="26">
        <f>DataInput!J125</f>
        <v>11259.13871752</v>
      </c>
      <c r="K19" s="26">
        <f>DataInput!K125</f>
        <v>12086.864902</v>
      </c>
      <c r="L19" s="26">
        <f>DataInput!L125</f>
        <v>11800.3634352115</v>
      </c>
      <c r="M19" s="26">
        <f>DataInput!M125</f>
        <v>13570.4179504932</v>
      </c>
      <c r="N19" s="26">
        <f>DataInput!N125</f>
        <v>15605.9806430672</v>
      </c>
      <c r="O19" s="26">
        <f>DataInput!O125</f>
        <v>16152.8777395273</v>
      </c>
      <c r="P19" s="26">
        <f>DataInput!P125</f>
        <v>19741.9094004564</v>
      </c>
      <c r="Q19" s="26">
        <f>DataInput!Q125</f>
        <v>21715.7458105248</v>
      </c>
      <c r="R19" s="26">
        <f>DataInput!R125</f>
        <v>23887.9576821036</v>
      </c>
      <c r="S19" s="26">
        <f>DataInput!S125</f>
        <v>28700.2013344191</v>
      </c>
      <c r="T19" s="26">
        <f>DataInput!T125</f>
        <v>34528.5815345819</v>
      </c>
      <c r="U19" s="26">
        <f>DataInput!U125</f>
        <v>37980.2187647692</v>
      </c>
      <c r="V19" s="98"/>
    </row>
    <row r="20" s="1" customFormat="1" spans="2:22">
      <c r="B20" s="34" t="str">
        <f>DataInput!B126</f>
        <v>5. IGR</v>
      </c>
      <c r="C20" s="20" t="str">
        <f>DataInput!C126</f>
        <v>Naira</v>
      </c>
      <c r="D20" s="20" t="str">
        <f>DataInput!D126</f>
        <v>Million</v>
      </c>
      <c r="E20" s="12"/>
      <c r="F20" s="12"/>
      <c r="G20" s="26">
        <f>DataInput!G126</f>
        <v>7201.76141292</v>
      </c>
      <c r="H20" s="26">
        <f>DataInput!H126</f>
        <v>10213.11949</v>
      </c>
      <c r="I20" s="26">
        <f>DataInput!I126</f>
        <v>10493.18173685</v>
      </c>
      <c r="J20" s="26">
        <f>DataInput!J126</f>
        <v>11463.18880975</v>
      </c>
      <c r="K20" s="26">
        <f>DataInput!K126</f>
        <v>17199.206405</v>
      </c>
      <c r="L20" s="26">
        <f>DataInput!L126</f>
        <v>17032.1132800668</v>
      </c>
      <c r="M20" s="26">
        <f>DataInput!M126</f>
        <v>19586.9302720768</v>
      </c>
      <c r="N20" s="26">
        <f>DataInput!N126</f>
        <v>22524.9698128883</v>
      </c>
      <c r="O20" s="26">
        <f>DataInput!O126</f>
        <v>25644.7152848215</v>
      </c>
      <c r="P20" s="26">
        <f>DataInput!P126</f>
        <v>28494.2725775448</v>
      </c>
      <c r="Q20" s="26">
        <f>DataInput!Q126</f>
        <v>31343.6634641765</v>
      </c>
      <c r="R20" s="26">
        <f>DataInput!R126</f>
        <v>34477.3129838029</v>
      </c>
      <c r="S20" s="26">
        <f>DataInput!S126</f>
        <v>40775.7599313734</v>
      </c>
      <c r="T20" s="26">
        <f>DataInput!T126</f>
        <v>49836.6239210794</v>
      </c>
      <c r="U20" s="26">
        <f>DataInput!U126</f>
        <v>54820.8675092413</v>
      </c>
      <c r="V20" s="98"/>
    </row>
    <row r="21" s="1" customFormat="1" spans="2:22">
      <c r="B21" s="36" t="str">
        <f>DataInput!B127</f>
        <v>6. Capital Receipts</v>
      </c>
      <c r="C21" s="37" t="str">
        <f>DataInput!C127</f>
        <v>Naira</v>
      </c>
      <c r="D21" s="37" t="str">
        <f>DataInput!D127</f>
        <v>Million</v>
      </c>
      <c r="E21" s="12"/>
      <c r="F21" s="12"/>
      <c r="G21" s="26">
        <f>DataInput!G127</f>
        <v>0</v>
      </c>
      <c r="H21" s="26">
        <f>DataInput!H127</f>
        <v>0</v>
      </c>
      <c r="I21" s="26">
        <f>DataInput!I127</f>
        <v>0</v>
      </c>
      <c r="J21" s="26">
        <f>DataInput!J127</f>
        <v>0</v>
      </c>
      <c r="K21" s="26">
        <f>DataInput!K127</f>
        <v>0</v>
      </c>
      <c r="L21" s="81">
        <f t="shared" ref="L21:U21" si="1">L22+L23+L24+L25</f>
        <v>62863.6694039819</v>
      </c>
      <c r="M21" s="81">
        <f ca="1" t="shared" si="1"/>
        <v>115298.623302964</v>
      </c>
      <c r="N21" s="81">
        <f ca="1" t="shared" si="1"/>
        <v>146081.256118759</v>
      </c>
      <c r="O21" s="81">
        <f ca="1" t="shared" si="1"/>
        <v>194393.581997367</v>
      </c>
      <c r="P21" s="81">
        <f ca="1" t="shared" si="1"/>
        <v>232184.075708518</v>
      </c>
      <c r="Q21" s="81">
        <f ca="1" t="shared" si="1"/>
        <v>-763680.987241161</v>
      </c>
      <c r="R21" s="81">
        <f ca="1" t="shared" si="1"/>
        <v>-2263062.55744036</v>
      </c>
      <c r="S21" s="81">
        <f ca="1" t="shared" si="1"/>
        <v>-1612403.47475412</v>
      </c>
      <c r="T21" s="81">
        <f ca="1" t="shared" si="1"/>
        <v>-843429.621874441</v>
      </c>
      <c r="U21" s="81">
        <f ca="1" t="shared" si="1"/>
        <v>-229988.273106783</v>
      </c>
      <c r="V21" s="98"/>
    </row>
    <row r="22" s="1" customFormat="1" spans="2:22">
      <c r="B22" s="35" t="str">
        <f>DataInput!B128</f>
        <v>Grants</v>
      </c>
      <c r="C22" s="20" t="str">
        <f>DataInput!C128</f>
        <v>Naira</v>
      </c>
      <c r="D22" s="20" t="str">
        <f>DataInput!D128</f>
        <v>Million</v>
      </c>
      <c r="E22" s="12"/>
      <c r="F22" s="12"/>
      <c r="G22" s="26">
        <f>DataInput!G128</f>
        <v>0</v>
      </c>
      <c r="H22" s="26">
        <f>DataInput!H128</f>
        <v>0</v>
      </c>
      <c r="I22" s="26">
        <f>DataInput!I128</f>
        <v>100</v>
      </c>
      <c r="J22" s="26">
        <f>DataInput!J128</f>
        <v>36.69124193</v>
      </c>
      <c r="K22" s="26">
        <f>DataInput!K128</f>
        <v>2977.389612</v>
      </c>
      <c r="L22" s="26">
        <f>DataInput!L128</f>
        <v>3036.93740424</v>
      </c>
      <c r="M22" s="26">
        <f>DataInput!M128</f>
        <v>3097.67615232</v>
      </c>
      <c r="N22" s="26">
        <f>DataInput!N128</f>
        <v>2787.9083908</v>
      </c>
      <c r="O22" s="26">
        <f>DataInput!O128</f>
        <v>2760.02930689</v>
      </c>
      <c r="P22" s="26">
        <f>DataInput!P128</f>
        <v>3312.03516826</v>
      </c>
      <c r="Q22" s="26">
        <f>DataInput!Q128</f>
        <v>3974.44220191</v>
      </c>
      <c r="R22" s="26">
        <f>DataInput!R128</f>
        <v>4371.8864221</v>
      </c>
      <c r="S22" s="26">
        <f>DataInput!S128</f>
        <v>4809.07506431</v>
      </c>
      <c r="T22" s="26">
        <f>DataInput!T128</f>
        <v>5289.98257074</v>
      </c>
      <c r="U22" s="26">
        <f>DataInput!U128</f>
        <v>5818.98082781</v>
      </c>
      <c r="V22" s="98"/>
    </row>
    <row r="23" s="1" customFormat="1" spans="2:22">
      <c r="B23" s="35" t="str">
        <f>DataInput!B129</f>
        <v>Sales of Government Assets and Privatization Proceeds</v>
      </c>
      <c r="C23" s="37" t="str">
        <f>DataInput!C129</f>
        <v>Naira</v>
      </c>
      <c r="D23" s="37" t="str">
        <f>DataInput!D129</f>
        <v>Million</v>
      </c>
      <c r="E23" s="12"/>
      <c r="F23" s="12"/>
      <c r="G23" s="26">
        <f>DataInput!G129</f>
        <v>0</v>
      </c>
      <c r="H23" s="26">
        <f>DataInput!H129</f>
        <v>0</v>
      </c>
      <c r="I23" s="26">
        <f>DataInput!I129</f>
        <v>0</v>
      </c>
      <c r="J23" s="26">
        <f>DataInput!J129</f>
        <v>0</v>
      </c>
      <c r="K23" s="26">
        <f>DataInput!K129</f>
        <v>0</v>
      </c>
      <c r="L23" s="26">
        <f>DataInput!L129</f>
        <v>0</v>
      </c>
      <c r="M23" s="26">
        <f>DataInput!M129</f>
        <v>0</v>
      </c>
      <c r="N23" s="26">
        <f>DataInput!N129</f>
        <v>0</v>
      </c>
      <c r="O23" s="26">
        <f>DataInput!O129</f>
        <v>0</v>
      </c>
      <c r="P23" s="26">
        <f>DataInput!P129</f>
        <v>0</v>
      </c>
      <c r="Q23" s="26">
        <f>DataInput!Q129</f>
        <v>0</v>
      </c>
      <c r="R23" s="26">
        <f>DataInput!R129</f>
        <v>0</v>
      </c>
      <c r="S23" s="26">
        <f>DataInput!S129</f>
        <v>0</v>
      </c>
      <c r="T23" s="26">
        <f>DataInput!T129</f>
        <v>0</v>
      </c>
      <c r="U23" s="26">
        <f>DataInput!U129</f>
        <v>0</v>
      </c>
      <c r="V23" s="98"/>
    </row>
    <row r="24" s="1" customFormat="1" spans="2:22">
      <c r="B24" s="35" t="str">
        <f>DataInput!B130</f>
        <v>Other Non-Debt Creating Capital Receipts</v>
      </c>
      <c r="C24" s="20" t="str">
        <f>DataInput!C130</f>
        <v>Naira</v>
      </c>
      <c r="D24" s="20" t="str">
        <f>DataInput!D130</f>
        <v>Million</v>
      </c>
      <c r="E24" s="12"/>
      <c r="F24" s="12"/>
      <c r="G24" s="26">
        <f>DataInput!G130</f>
        <v>0</v>
      </c>
      <c r="H24" s="26">
        <f>DataInput!H130</f>
        <v>0</v>
      </c>
      <c r="I24" s="26">
        <f>DataInput!I130</f>
        <v>0</v>
      </c>
      <c r="J24" s="26">
        <f>DataInput!J130</f>
        <v>0</v>
      </c>
      <c r="K24" s="26">
        <f>DataInput!K130</f>
        <v>0</v>
      </c>
      <c r="L24" s="26">
        <f>DataInput!L130</f>
        <v>0</v>
      </c>
      <c r="M24" s="26">
        <f>DataInput!M130</f>
        <v>0</v>
      </c>
      <c r="N24" s="26">
        <f>DataInput!N130</f>
        <v>0</v>
      </c>
      <c r="O24" s="26">
        <f>DataInput!O130</f>
        <v>0</v>
      </c>
      <c r="P24" s="26">
        <f>DataInput!P130</f>
        <v>0</v>
      </c>
      <c r="Q24" s="26">
        <f>DataInput!Q130</f>
        <v>0</v>
      </c>
      <c r="R24" s="26">
        <f>DataInput!R130</f>
        <v>0</v>
      </c>
      <c r="S24" s="26">
        <f>DataInput!S130</f>
        <v>0</v>
      </c>
      <c r="T24" s="26">
        <f>DataInput!T130</f>
        <v>0</v>
      </c>
      <c r="U24" s="26">
        <f>DataInput!U130</f>
        <v>0</v>
      </c>
      <c r="V24" s="98"/>
    </row>
    <row r="25" s="1" customFormat="1" spans="2:22">
      <c r="B25" s="35" t="str">
        <f>DataInput!B131</f>
        <v>Proceeds from Debt-Creating Borrowings (bond issuance, loan disbursements, etc.)</v>
      </c>
      <c r="C25" s="37" t="str">
        <f>DataInput!C131</f>
        <v>Naira</v>
      </c>
      <c r="D25" s="37" t="str">
        <f>DataInput!D131</f>
        <v>Million</v>
      </c>
      <c r="E25" s="12"/>
      <c r="F25" s="12"/>
      <c r="G25" s="26">
        <f>DataInput!G131</f>
        <v>0</v>
      </c>
      <c r="H25" s="26">
        <f>DataInput!H131</f>
        <v>0</v>
      </c>
      <c r="I25" s="26">
        <f>DataInput!I131</f>
        <v>0</v>
      </c>
      <c r="J25" s="26">
        <f>DataInput!J131</f>
        <v>0</v>
      </c>
      <c r="K25" s="26">
        <f>DataInput!K131</f>
        <v>0</v>
      </c>
      <c r="L25" s="81">
        <f t="shared" ref="L25:U25" si="2">L101</f>
        <v>59826.7319997419</v>
      </c>
      <c r="M25" s="81">
        <f ca="1" t="shared" si="2"/>
        <v>112200.947150644</v>
      </c>
      <c r="N25" s="81">
        <f ca="1" t="shared" si="2"/>
        <v>143293.347727959</v>
      </c>
      <c r="O25" s="81">
        <f ca="1" t="shared" si="2"/>
        <v>191633.552690477</v>
      </c>
      <c r="P25" s="81">
        <f ca="1" t="shared" si="2"/>
        <v>228872.040540258</v>
      </c>
      <c r="Q25" s="81">
        <f ca="1" t="shared" si="2"/>
        <v>-767655.429443071</v>
      </c>
      <c r="R25" s="81">
        <f ca="1" t="shared" si="2"/>
        <v>-2267434.44386246</v>
      </c>
      <c r="S25" s="81">
        <f ca="1" t="shared" si="2"/>
        <v>-1617212.54981843</v>
      </c>
      <c r="T25" s="81">
        <f ca="1" t="shared" si="2"/>
        <v>-848719.604445181</v>
      </c>
      <c r="U25" s="81">
        <f ca="1" t="shared" si="2"/>
        <v>-235807.253934593</v>
      </c>
      <c r="V25" s="98"/>
    </row>
    <row r="26" s="1" customFormat="1" spans="2:22">
      <c r="B26" s="38" t="str">
        <f>DataInput!B132</f>
        <v>of which Borrowings from Domestic bonds</v>
      </c>
      <c r="C26" s="37" t="str">
        <f>DataInput!C132</f>
        <v>Naira</v>
      </c>
      <c r="D26" s="37" t="str">
        <f>DataInput!D132</f>
        <v>Million</v>
      </c>
      <c r="E26" s="12"/>
      <c r="F26" s="12"/>
      <c r="G26" s="26">
        <f>DataInput!G132</f>
        <v>0</v>
      </c>
      <c r="H26" s="26">
        <f>DataInput!H132</f>
        <v>0</v>
      </c>
      <c r="I26" s="26">
        <f>DataInput!I132</f>
        <v>0</v>
      </c>
      <c r="J26" s="26">
        <f>DataInput!J132</f>
        <v>0</v>
      </c>
      <c r="K26" s="26">
        <f>DataInput!K132</f>
        <v>0</v>
      </c>
      <c r="L26" s="82"/>
      <c r="M26" s="82"/>
      <c r="N26" s="82"/>
      <c r="O26" s="82"/>
      <c r="P26" s="83"/>
      <c r="Q26" s="83"/>
      <c r="R26" s="83"/>
      <c r="S26" s="83"/>
      <c r="T26" s="83"/>
      <c r="U26" s="83"/>
      <c r="V26" s="98"/>
    </row>
    <row r="27" s="1" customFormat="1" spans="2:22">
      <c r="B27" s="38" t="str">
        <f>DataInput!B133</f>
        <v>of which Borrowings from Commercial bank loans </v>
      </c>
      <c r="C27" s="37" t="str">
        <f>DataInput!C133</f>
        <v>Naira</v>
      </c>
      <c r="D27" s="37" t="str">
        <f>DataInput!D133</f>
        <v>Million</v>
      </c>
      <c r="E27" s="12"/>
      <c r="F27" s="12"/>
      <c r="G27" s="26">
        <f>DataInput!G133</f>
        <v>7170.21606375</v>
      </c>
      <c r="H27" s="26">
        <f>DataInput!H133</f>
        <v>20000</v>
      </c>
      <c r="I27" s="26">
        <f>DataInput!I133</f>
        <v>6418.78378378</v>
      </c>
      <c r="J27" s="26">
        <f>DataInput!J133</f>
        <v>22087.9857721</v>
      </c>
      <c r="K27" s="26">
        <f>DataInput!K133</f>
        <v>22196.7243071</v>
      </c>
      <c r="L27" s="82"/>
      <c r="M27" s="82"/>
      <c r="N27" s="82"/>
      <c r="O27" s="82"/>
      <c r="P27" s="83"/>
      <c r="Q27" s="83"/>
      <c r="R27" s="83"/>
      <c r="S27" s="83"/>
      <c r="T27" s="83"/>
      <c r="U27" s="83"/>
      <c r="V27" s="98"/>
    </row>
    <row r="28" s="1" customFormat="1" spans="2:22">
      <c r="B28" s="38" t="str">
        <f>DataInput!B134</f>
        <v>of which Borrowings from External loans</v>
      </c>
      <c r="C28" s="37" t="str">
        <f>DataInput!C134</f>
        <v>Naira</v>
      </c>
      <c r="D28" s="37" t="str">
        <f>DataInput!D134</f>
        <v>Million</v>
      </c>
      <c r="E28" s="12"/>
      <c r="F28" s="12"/>
      <c r="G28" s="26">
        <f>DataInput!G134</f>
        <v>0</v>
      </c>
      <c r="H28" s="26">
        <f>DataInput!H134</f>
        <v>0</v>
      </c>
      <c r="I28" s="26">
        <f>DataInput!I134</f>
        <v>0</v>
      </c>
      <c r="J28" s="26">
        <f>DataInput!J134</f>
        <v>0</v>
      </c>
      <c r="K28" s="26">
        <f>DataInput!K134</f>
        <v>0</v>
      </c>
      <c r="L28" s="82"/>
      <c r="M28" s="82"/>
      <c r="N28" s="82"/>
      <c r="O28" s="82"/>
      <c r="P28" s="83"/>
      <c r="Q28" s="83"/>
      <c r="R28" s="83"/>
      <c r="S28" s="83"/>
      <c r="T28" s="83"/>
      <c r="U28" s="83"/>
      <c r="V28" s="98"/>
    </row>
    <row r="29" s="1" customFormat="1" spans="2:22">
      <c r="B29" s="39"/>
      <c r="C29" s="20"/>
      <c r="D29" s="20"/>
      <c r="E29" s="12"/>
      <c r="F29" s="12"/>
      <c r="G29" s="40"/>
      <c r="H29" s="40"/>
      <c r="I29" s="40"/>
      <c r="J29" s="40"/>
      <c r="K29" s="40"/>
      <c r="L29" s="76"/>
      <c r="M29" s="76"/>
      <c r="N29" s="76"/>
      <c r="O29" s="76"/>
      <c r="P29" s="76"/>
      <c r="Q29" s="76"/>
      <c r="R29" s="76"/>
      <c r="S29" s="76"/>
      <c r="T29" s="76"/>
      <c r="U29" s="76"/>
      <c r="V29" s="98"/>
    </row>
    <row r="30" s="1" customFormat="1" spans="2:22">
      <c r="B30" s="32" t="str">
        <f>DataInput!B136</f>
        <v>Expenditure</v>
      </c>
      <c r="C30" s="20" t="str">
        <f>DataInput!C136</f>
        <v>Naira</v>
      </c>
      <c r="D30" s="20" t="str">
        <f>DataInput!D136</f>
        <v>Million</v>
      </c>
      <c r="E30" s="12"/>
      <c r="F30" s="12"/>
      <c r="G30" s="33">
        <f>DataInput!G136</f>
        <v>38244.17165711</v>
      </c>
      <c r="H30" s="33">
        <f>DataInput!H136</f>
        <v>78333.509732</v>
      </c>
      <c r="I30" s="33">
        <f>DataInput!I136</f>
        <v>104223.90715275</v>
      </c>
      <c r="J30" s="33">
        <f>DataInput!J136</f>
        <v>72210.64198858</v>
      </c>
      <c r="K30" s="33">
        <f>DataInput!K136</f>
        <v>125225.922828</v>
      </c>
      <c r="L30" s="84">
        <f t="shared" ref="L30:U30" si="3">L31+L32+L33+L36+L37+L38</f>
        <v>140027.941911301</v>
      </c>
      <c r="M30" s="84">
        <f ca="1" t="shared" si="3"/>
        <v>182110.971499731</v>
      </c>
      <c r="N30" s="84">
        <f ca="1" t="shared" si="3"/>
        <v>225337.598545042</v>
      </c>
      <c r="O30" s="84">
        <f ca="1" t="shared" si="3"/>
        <v>275550.887787592</v>
      </c>
      <c r="P30" s="84">
        <f ca="1" t="shared" si="3"/>
        <v>332028.487867277</v>
      </c>
      <c r="Q30" s="84">
        <f ca="1" t="shared" si="3"/>
        <v>-652655.100758588</v>
      </c>
      <c r="R30" s="84">
        <f ca="1" t="shared" si="3"/>
        <v>-2140027.5709854</v>
      </c>
      <c r="S30" s="84">
        <f ca="1" t="shared" si="3"/>
        <v>-1468783.08733092</v>
      </c>
      <c r="T30" s="84">
        <f ca="1" t="shared" si="3"/>
        <v>-670380.51383776</v>
      </c>
      <c r="U30" s="84">
        <f ca="1" t="shared" si="3"/>
        <v>-36581.4013645982</v>
      </c>
      <c r="V30" s="98"/>
    </row>
    <row r="31" s="1" customFormat="1" spans="2:22">
      <c r="B31" s="34" t="str">
        <f>DataInput!B137</f>
        <v>1. Personnel costs (Salaries, Pensions, Civil Servant Social Benefits, other)</v>
      </c>
      <c r="C31" s="20" t="str">
        <f>DataInput!C137</f>
        <v>Naira</v>
      </c>
      <c r="D31" s="20" t="str">
        <f>DataInput!D137</f>
        <v>Million</v>
      </c>
      <c r="E31" s="12"/>
      <c r="F31" s="12"/>
      <c r="G31" s="26">
        <f>DataInput!G137</f>
        <v>27224.63740445</v>
      </c>
      <c r="H31" s="26">
        <f>DataInput!H137</f>
        <v>40271.87503</v>
      </c>
      <c r="I31" s="26">
        <f>DataInput!I137</f>
        <v>53015.62177984</v>
      </c>
      <c r="J31" s="26">
        <f>DataInput!J137</f>
        <v>30473.85485228</v>
      </c>
      <c r="K31" s="26">
        <f>DataInput!K137</f>
        <v>59347.638975</v>
      </c>
      <c r="L31" s="26">
        <f>DataInput!L137</f>
        <v>38198.3997545678</v>
      </c>
      <c r="M31" s="26">
        <f>DataInput!M137</f>
        <v>38580.3837521135</v>
      </c>
      <c r="N31" s="26">
        <f>DataInput!N137</f>
        <v>42438.1875896346</v>
      </c>
      <c r="O31" s="26">
        <f>DataInput!O137</f>
        <v>46482.849465531</v>
      </c>
      <c r="P31" s="26">
        <f>DataInput!P137</f>
        <v>51151.4079601863</v>
      </c>
      <c r="Q31" s="26">
        <f>DataInput!Q137</f>
        <v>53708.9020397882</v>
      </c>
      <c r="R31" s="26">
        <f>DataInput!R137</f>
        <v>56394.371060186</v>
      </c>
      <c r="S31" s="26">
        <f>DataInput!S137</f>
        <v>59214.8547707879</v>
      </c>
      <c r="T31" s="26">
        <f>DataInput!T137</f>
        <v>60991.3933184958</v>
      </c>
      <c r="U31" s="26">
        <f>DataInput!U137</f>
        <v>62821.0272516807</v>
      </c>
      <c r="V31" s="98"/>
    </row>
    <row r="32" s="1" customFormat="1" spans="2:22">
      <c r="B32" s="34" t="str">
        <f>DataInput!B138</f>
        <v>2. Overhead costs</v>
      </c>
      <c r="C32" s="20" t="str">
        <f>DataInput!C138</f>
        <v>Naira</v>
      </c>
      <c r="D32" s="20" t="str">
        <f>DataInput!D138</f>
        <v>Million</v>
      </c>
      <c r="E32" s="12"/>
      <c r="F32" s="12"/>
      <c r="G32" s="26">
        <f>DataInput!G138</f>
        <v>11017.94651266</v>
      </c>
      <c r="H32" s="26">
        <f>DataInput!H138</f>
        <v>19737.962449</v>
      </c>
      <c r="I32" s="26">
        <f>DataInput!I138</f>
        <v>27320.68478619</v>
      </c>
      <c r="J32" s="26">
        <f>DataInput!J138</f>
        <v>25045.0828298</v>
      </c>
      <c r="K32" s="26">
        <f>DataInput!K138</f>
        <v>29826.174501</v>
      </c>
      <c r="L32" s="26">
        <f>DataInput!L138</f>
        <v>27320.4543859247</v>
      </c>
      <c r="M32" s="26">
        <f>DataInput!M138</f>
        <v>27375.0952946965</v>
      </c>
      <c r="N32" s="26">
        <f>DataInput!N138</f>
        <v>30112.8462476435</v>
      </c>
      <c r="O32" s="26">
        <f>DataInput!O138</f>
        <v>33124.3347101199</v>
      </c>
      <c r="P32" s="26">
        <f>DataInput!P138</f>
        <v>36436.5880572211</v>
      </c>
      <c r="Q32" s="26">
        <f>DataInput!Q138</f>
        <v>40079.6339377933</v>
      </c>
      <c r="R32" s="26">
        <f>DataInput!R138</f>
        <v>42083.5002771713</v>
      </c>
      <c r="S32" s="26">
        <f>DataInput!S138</f>
        <v>44187.215279943</v>
      </c>
      <c r="T32" s="26">
        <f>DataInput!T138</f>
        <v>45512.8074327424</v>
      </c>
      <c r="U32" s="26">
        <f>DataInput!U138</f>
        <v>46878.3055070698</v>
      </c>
      <c r="V32" s="98"/>
    </row>
    <row r="33" s="1" customFormat="1" spans="2:22">
      <c r="B33" s="34" t="str">
        <f>DataInput!B139</f>
        <v>3. Interest Payments (Public Debt Charges, including interests deducted from FAAC Allocation)</v>
      </c>
      <c r="C33" s="20" t="str">
        <f>DataInput!C139</f>
        <v>Naira</v>
      </c>
      <c r="D33" s="20" t="str">
        <f>DataInput!D139</f>
        <v>Million</v>
      </c>
      <c r="E33" s="12"/>
      <c r="F33" s="12"/>
      <c r="G33" s="26">
        <f>DataInput!G139</f>
        <v>0</v>
      </c>
      <c r="H33" s="26">
        <f>DataInput!H139</f>
        <v>0</v>
      </c>
      <c r="I33" s="26">
        <f>DataInput!I139</f>
        <v>0</v>
      </c>
      <c r="J33" s="26">
        <f>DataInput!J139</f>
        <v>0</v>
      </c>
      <c r="K33" s="26">
        <f>DataInput!K139</f>
        <v>1995.309979</v>
      </c>
      <c r="L33" s="84">
        <f>L95</f>
        <v>25478.04010885</v>
      </c>
      <c r="M33" s="84">
        <f ca="1">M95</f>
        <v>54104.6377099693</v>
      </c>
      <c r="N33" s="84">
        <f ca="1" t="shared" ref="N33:U33" si="4">N95</f>
        <v>90176.7903789908</v>
      </c>
      <c r="O33" s="84">
        <f ca="1" t="shared" si="4"/>
        <v>129593.394369188</v>
      </c>
      <c r="P33" s="84">
        <f ca="1" t="shared" si="4"/>
        <v>172320.440285806</v>
      </c>
      <c r="Q33" s="84">
        <f ca="1" t="shared" si="4"/>
        <v>218164.815752646</v>
      </c>
      <c r="R33" s="84">
        <f ca="1" t="shared" si="4"/>
        <v>272492.792809471</v>
      </c>
      <c r="S33" s="84">
        <f ca="1" t="shared" si="4"/>
        <v>330792.010745563</v>
      </c>
      <c r="T33" s="84">
        <f ca="1" t="shared" si="4"/>
        <v>389183.129471782</v>
      </c>
      <c r="U33" s="84">
        <f ca="1" t="shared" si="4"/>
        <v>445497.573572119</v>
      </c>
      <c r="V33" s="98"/>
    </row>
    <row r="34" s="1" customFormat="1" spans="2:22">
      <c r="B34" s="35" t="str">
        <f>DataInput!B140</f>
        <v>of which Interest Payments (Public Debt Charges, excluding interests deducted from FAAC Allocation)</v>
      </c>
      <c r="C34" s="20" t="str">
        <f>DataInput!C140</f>
        <v>Naira</v>
      </c>
      <c r="D34" s="20" t="str">
        <f>DataInput!D140</f>
        <v>Million</v>
      </c>
      <c r="E34" s="12"/>
      <c r="F34" s="12"/>
      <c r="G34" s="26">
        <f>DataInput!G140</f>
        <v>0</v>
      </c>
      <c r="H34" s="26">
        <f>DataInput!H140</f>
        <v>0</v>
      </c>
      <c r="I34" s="26">
        <f>DataInput!I140</f>
        <v>0</v>
      </c>
      <c r="J34" s="26">
        <f>DataInput!J140</f>
        <v>0</v>
      </c>
      <c r="K34" s="26">
        <f>DataInput!K140</f>
        <v>0</v>
      </c>
      <c r="L34" s="82"/>
      <c r="M34" s="82"/>
      <c r="N34" s="82"/>
      <c r="O34" s="82"/>
      <c r="P34" s="83"/>
      <c r="Q34" s="83"/>
      <c r="R34" s="83"/>
      <c r="S34" s="83"/>
      <c r="T34" s="83"/>
      <c r="U34" s="83"/>
      <c r="V34" s="98"/>
    </row>
    <row r="35" s="1" customFormat="1" spans="2:22">
      <c r="B35" s="35" t="str">
        <f>DataInput!B141</f>
        <v>of which Interest deducted from FAAC Allocation</v>
      </c>
      <c r="C35" s="20" t="str">
        <f>DataInput!C141</f>
        <v>Naira</v>
      </c>
      <c r="D35" s="20" t="str">
        <f>DataInput!D141</f>
        <v>Million</v>
      </c>
      <c r="E35" s="12"/>
      <c r="F35" s="12"/>
      <c r="G35" s="26">
        <f>DataInput!G141</f>
        <v>0</v>
      </c>
      <c r="H35" s="26">
        <f>DataInput!H141</f>
        <v>0</v>
      </c>
      <c r="I35" s="26">
        <f>DataInput!I141</f>
        <v>0</v>
      </c>
      <c r="J35" s="26">
        <f>DataInput!J141</f>
        <v>0</v>
      </c>
      <c r="K35" s="26">
        <f>DataInput!K141</f>
        <v>0</v>
      </c>
      <c r="L35" s="82"/>
      <c r="M35" s="82"/>
      <c r="N35" s="82"/>
      <c r="O35" s="82"/>
      <c r="P35" s="83"/>
      <c r="Q35" s="83"/>
      <c r="R35" s="83"/>
      <c r="S35" s="83"/>
      <c r="T35" s="83"/>
      <c r="U35" s="83"/>
      <c r="V35" s="98"/>
    </row>
    <row r="36" s="1" customFormat="1" spans="2:22">
      <c r="B36" s="34" t="str">
        <f>DataInput!B142</f>
        <v>4. Other Recurrent Expenditure (Excluding Personnel Costs, Overhead Costs and Interest Payments)</v>
      </c>
      <c r="C36" s="20" t="str">
        <f>DataInput!C142</f>
        <v>Naira</v>
      </c>
      <c r="D36" s="20" t="str">
        <f>DataInput!D142</f>
        <v>Million</v>
      </c>
      <c r="E36" s="12"/>
      <c r="F36" s="12"/>
      <c r="G36" s="26">
        <f>DataInput!G142</f>
        <v>0</v>
      </c>
      <c r="H36" s="26">
        <f>DataInput!H142</f>
        <v>0</v>
      </c>
      <c r="I36" s="26">
        <f>DataInput!I142</f>
        <v>0</v>
      </c>
      <c r="J36" s="26">
        <f>DataInput!J142</f>
        <v>0</v>
      </c>
      <c r="K36" s="26">
        <f>DataInput!K142</f>
        <v>0</v>
      </c>
      <c r="L36" s="26">
        <f>DataInput!L142</f>
        <v>0</v>
      </c>
      <c r="M36" s="26">
        <f>DataInput!M142</f>
        <v>0</v>
      </c>
      <c r="N36" s="26">
        <f>DataInput!N142</f>
        <v>0</v>
      </c>
      <c r="O36" s="26">
        <f>DataInput!O142</f>
        <v>0</v>
      </c>
      <c r="P36" s="26">
        <f>DataInput!P142</f>
        <v>0</v>
      </c>
      <c r="Q36" s="26">
        <f>DataInput!Q142</f>
        <v>0</v>
      </c>
      <c r="R36" s="26">
        <f>DataInput!R142</f>
        <v>0</v>
      </c>
      <c r="S36" s="26">
        <f>DataInput!S142</f>
        <v>0</v>
      </c>
      <c r="T36" s="26">
        <f>DataInput!T142</f>
        <v>0</v>
      </c>
      <c r="U36" s="26">
        <f>DataInput!U142</f>
        <v>0</v>
      </c>
      <c r="V36" s="98"/>
    </row>
    <row r="37" s="1" customFormat="1" spans="2:22">
      <c r="B37" s="34" t="str">
        <f>DataInput!B143</f>
        <v>5. Capital Expenditure</v>
      </c>
      <c r="C37" s="20" t="str">
        <f>DataInput!C143</f>
        <v>Naira</v>
      </c>
      <c r="D37" s="20" t="str">
        <f>DataInput!D143</f>
        <v>Million</v>
      </c>
      <c r="E37" s="12"/>
      <c r="F37" s="12"/>
      <c r="G37" s="26">
        <f>DataInput!G143</f>
        <v>0</v>
      </c>
      <c r="H37" s="26">
        <f>DataInput!H143</f>
        <v>15828.823277</v>
      </c>
      <c r="I37" s="26">
        <f>DataInput!I143</f>
        <v>19888.11981084</v>
      </c>
      <c r="J37" s="26">
        <f>DataInput!J143</f>
        <v>16169.14040033</v>
      </c>
      <c r="K37" s="26">
        <f>DataInput!K143</f>
        <v>28589.764955</v>
      </c>
      <c r="L37" s="26">
        <f>DataInput!L143</f>
        <v>32206.5721910489</v>
      </c>
      <c r="M37" s="26">
        <f>DataInput!M143</f>
        <v>35273.5584186517</v>
      </c>
      <c r="N37" s="26">
        <f>DataInput!N143</f>
        <v>38931.2774523031</v>
      </c>
      <c r="O37" s="26">
        <f>DataInput!O143</f>
        <v>42824.4051975334</v>
      </c>
      <c r="P37" s="26">
        <f>DataInput!P143</f>
        <v>47106.8457172868</v>
      </c>
      <c r="Q37" s="26">
        <f>DataInput!Q143</f>
        <v>51817.5302890154</v>
      </c>
      <c r="R37" s="26">
        <f>DataInput!R143</f>
        <v>56999.283317917</v>
      </c>
      <c r="S37" s="26">
        <f>DataInput!S143</f>
        <v>62699.2116497087</v>
      </c>
      <c r="T37" s="26">
        <f>DataInput!T143</f>
        <v>68969.1328146795</v>
      </c>
      <c r="U37" s="26">
        <f>DataInput!U143</f>
        <v>75866.0460961475</v>
      </c>
      <c r="V37" s="98"/>
    </row>
    <row r="38" s="1" customFormat="1" spans="2:22">
      <c r="B38" s="34" t="str">
        <f>DataInput!B144</f>
        <v>6. Amortization (principal) payments</v>
      </c>
      <c r="C38" s="37" t="str">
        <f>DataInput!C144</f>
        <v>Naira</v>
      </c>
      <c r="D38" s="37" t="str">
        <f>DataInput!D144</f>
        <v>Million</v>
      </c>
      <c r="E38" s="12"/>
      <c r="F38" s="12"/>
      <c r="G38" s="26">
        <f>DataInput!G144</f>
        <v>0</v>
      </c>
      <c r="H38" s="26">
        <f>DataInput!H144</f>
        <v>2493.213197</v>
      </c>
      <c r="I38" s="26">
        <f>DataInput!I144</f>
        <v>3997.66299888</v>
      </c>
      <c r="J38" s="26">
        <f>DataInput!J144</f>
        <v>520.52717417</v>
      </c>
      <c r="K38" s="26">
        <f>DataInput!K144</f>
        <v>5464.735018</v>
      </c>
      <c r="L38" s="81">
        <f t="shared" ref="L38:U38" si="5">L92</f>
        <v>16824.47547091</v>
      </c>
      <c r="M38" s="81">
        <f ca="1" t="shared" si="5"/>
        <v>26777.2963243</v>
      </c>
      <c r="N38" s="81">
        <f ca="1" t="shared" si="5"/>
        <v>23678.49687647</v>
      </c>
      <c r="O38" s="81">
        <f ca="1" t="shared" si="5"/>
        <v>23525.90404522</v>
      </c>
      <c r="P38" s="81">
        <f ca="1" t="shared" si="5"/>
        <v>25013.2058467767</v>
      </c>
      <c r="Q38" s="81">
        <f ca="1" t="shared" si="5"/>
        <v>-1016425.98277783</v>
      </c>
      <c r="R38" s="81">
        <f ca="1" t="shared" si="5"/>
        <v>-2567997.51845015</v>
      </c>
      <c r="S38" s="81">
        <f ca="1" t="shared" si="5"/>
        <v>-1965676.37977692</v>
      </c>
      <c r="T38" s="81">
        <f ca="1" t="shared" si="5"/>
        <v>-1235036.97687546</v>
      </c>
      <c r="U38" s="81">
        <f ca="1" t="shared" si="5"/>
        <v>-667644.353791616</v>
      </c>
      <c r="V38" s="98"/>
    </row>
    <row r="39" s="1" customFormat="1" spans="2:22">
      <c r="B39" s="41" t="str">
        <f>DataInput!B145</f>
        <v>of which Amortization of Domestic bonds</v>
      </c>
      <c r="C39" s="37" t="str">
        <f>DataInput!C145</f>
        <v>Naira</v>
      </c>
      <c r="D39" s="37" t="str">
        <f>DataInput!D145</f>
        <v>Million</v>
      </c>
      <c r="E39" s="12"/>
      <c r="F39" s="12"/>
      <c r="G39" s="26">
        <f>DataInput!G145</f>
        <v>0</v>
      </c>
      <c r="H39" s="26">
        <f>DataInput!H145</f>
        <v>0</v>
      </c>
      <c r="I39" s="26">
        <f>DataInput!I145</f>
        <v>0</v>
      </c>
      <c r="J39" s="26">
        <f>DataInput!J145</f>
        <v>0</v>
      </c>
      <c r="K39" s="26">
        <f>DataInput!K145</f>
        <v>0</v>
      </c>
      <c r="L39" s="82"/>
      <c r="M39" s="82"/>
      <c r="N39" s="82"/>
      <c r="O39" s="82"/>
      <c r="P39" s="83"/>
      <c r="Q39" s="83"/>
      <c r="R39" s="83"/>
      <c r="S39" s="83"/>
      <c r="T39" s="83"/>
      <c r="U39" s="83"/>
      <c r="V39" s="98"/>
    </row>
    <row r="40" s="1" customFormat="1" spans="2:22">
      <c r="B40" s="41" t="str">
        <f>DataInput!B146</f>
        <v>of which Amortization of Commercial bank loans </v>
      </c>
      <c r="C40" s="37" t="str">
        <f>DataInput!C146</f>
        <v>Naira</v>
      </c>
      <c r="D40" s="37" t="str">
        <f>DataInput!D146</f>
        <v>Million</v>
      </c>
      <c r="E40" s="12"/>
      <c r="F40" s="12"/>
      <c r="G40" s="26">
        <f>DataInput!G146</f>
        <v>0</v>
      </c>
      <c r="H40" s="26">
        <f>DataInput!H146</f>
        <v>0</v>
      </c>
      <c r="I40" s="26">
        <f>DataInput!I146</f>
        <v>0</v>
      </c>
      <c r="J40" s="26">
        <f>DataInput!J146</f>
        <v>0</v>
      </c>
      <c r="K40" s="26">
        <f>DataInput!K146</f>
        <v>0</v>
      </c>
      <c r="L40" s="82"/>
      <c r="M40" s="82"/>
      <c r="N40" s="82"/>
      <c r="O40" s="82"/>
      <c r="P40" s="83"/>
      <c r="Q40" s="83"/>
      <c r="R40" s="83"/>
      <c r="S40" s="83"/>
      <c r="T40" s="83"/>
      <c r="U40" s="83"/>
      <c r="V40" s="98"/>
    </row>
    <row r="41" s="1" customFormat="1" spans="2:22">
      <c r="B41" s="41" t="str">
        <f>DataInput!B147</f>
        <v>of which Amortization of External loans</v>
      </c>
      <c r="C41" s="37" t="str">
        <f>DataInput!C147</f>
        <v>Naira</v>
      </c>
      <c r="D41" s="37" t="str">
        <f>DataInput!D147</f>
        <v>Million</v>
      </c>
      <c r="E41" s="12"/>
      <c r="F41" s="12"/>
      <c r="G41" s="26">
        <f>DataInput!G147</f>
        <v>0</v>
      </c>
      <c r="H41" s="26">
        <f>DataInput!H147</f>
        <v>0</v>
      </c>
      <c r="I41" s="26">
        <f>DataInput!I147</f>
        <v>0</v>
      </c>
      <c r="J41" s="26">
        <f>DataInput!J147</f>
        <v>0</v>
      </c>
      <c r="K41" s="26">
        <f>DataInput!K147</f>
        <v>0</v>
      </c>
      <c r="L41" s="82"/>
      <c r="M41" s="82"/>
      <c r="N41" s="82"/>
      <c r="O41" s="82"/>
      <c r="P41" s="83"/>
      <c r="Q41" s="83"/>
      <c r="R41" s="83"/>
      <c r="S41" s="83"/>
      <c r="T41" s="83"/>
      <c r="U41" s="83"/>
      <c r="V41" s="98"/>
    </row>
    <row r="42" s="1" customFormat="1" spans="2:22">
      <c r="B42" s="42"/>
      <c r="C42" s="20"/>
      <c r="D42" s="20"/>
      <c r="E42" s="12"/>
      <c r="F42" s="12"/>
      <c r="G42" s="43"/>
      <c r="H42" s="43"/>
      <c r="I42" s="43"/>
      <c r="J42" s="43"/>
      <c r="K42" s="43"/>
      <c r="L42" s="76"/>
      <c r="M42" s="76"/>
      <c r="N42" s="76"/>
      <c r="O42" s="76"/>
      <c r="P42" s="76"/>
      <c r="Q42" s="76"/>
      <c r="R42" s="76"/>
      <c r="S42" s="76"/>
      <c r="T42" s="76"/>
      <c r="U42" s="76"/>
      <c r="V42" s="98"/>
    </row>
    <row r="43" s="1" customFormat="1" spans="2:22">
      <c r="B43" s="32" t="str">
        <f>DataInput!B149</f>
        <v>Budget Balance (' + ' means surplus,  ' - ' means deficit)</v>
      </c>
      <c r="C43" s="20" t="str">
        <f>DataInput!C149</f>
        <v>Naira</v>
      </c>
      <c r="D43" s="20" t="str">
        <f>DataInput!D149</f>
        <v>Million</v>
      </c>
      <c r="E43" s="12"/>
      <c r="F43" s="12"/>
      <c r="G43" s="33">
        <f>DataInput!G149</f>
        <v>21422.87777144</v>
      </c>
      <c r="H43" s="33">
        <f>DataInput!H149</f>
        <v>2958.02034599999</v>
      </c>
      <c r="I43" s="33">
        <f>DataInput!I149</f>
        <v>-27790.40961544</v>
      </c>
      <c r="J43" s="33">
        <f>DataInput!J149</f>
        <v>35659.31000163</v>
      </c>
      <c r="K43" s="33">
        <f>DataInput!K149</f>
        <v>-22024.7027269</v>
      </c>
      <c r="L43" s="84">
        <f t="shared" ref="L43:U43" si="6">L13-L30</f>
        <v>-17370.682771</v>
      </c>
      <c r="M43" s="84">
        <f ca="1" t="shared" si="6"/>
        <v>1950.27999999997</v>
      </c>
      <c r="N43" s="84">
        <f ca="1" t="shared" si="6"/>
        <v>-179.320000000007</v>
      </c>
      <c r="O43" s="84">
        <f ca="1" t="shared" si="6"/>
        <v>3019.27000000002</v>
      </c>
      <c r="P43" s="84">
        <f ca="1" t="shared" si="6"/>
        <v>188.949999999953</v>
      </c>
      <c r="Q43" s="84">
        <f ca="1" t="shared" si="6"/>
        <v>-989.620000000228</v>
      </c>
      <c r="R43" s="84">
        <f ca="1" t="shared" si="6"/>
        <v>-1994.78000000026</v>
      </c>
      <c r="S43" s="84">
        <f ca="1" t="shared" si="6"/>
        <v>-22.2499999997672</v>
      </c>
      <c r="T43" s="84">
        <f ca="1" t="shared" si="6"/>
        <v>1908.84999999998</v>
      </c>
      <c r="U43" s="84">
        <f ca="1" t="shared" si="6"/>
        <v>-954.420000000042</v>
      </c>
      <c r="V43" s="98"/>
    </row>
    <row r="44" s="1" customFormat="1" spans="2:22">
      <c r="B44" s="32" t="str">
        <f>DataInput!B150</f>
        <v>Opening Cash and Bank Balance</v>
      </c>
      <c r="C44" s="37" t="str">
        <f>DataInput!C150</f>
        <v>Naira</v>
      </c>
      <c r="D44" s="37" t="str">
        <f>DataInput!D150</f>
        <v>Million</v>
      </c>
      <c r="E44" s="12"/>
      <c r="F44" s="12"/>
      <c r="G44" s="33">
        <f>DataInput!G150</f>
        <v>4635.9537166</v>
      </c>
      <c r="H44" s="33">
        <f>DataInput!H150</f>
        <v>2029.3089658</v>
      </c>
      <c r="I44" s="33">
        <f>DataInput!I150</f>
        <v>20398.489309</v>
      </c>
      <c r="J44" s="33">
        <f>DataInput!J150</f>
        <v>13673.27865207</v>
      </c>
      <c r="K44" s="33">
        <f>DataInput!K150</f>
        <v>16497.91689551</v>
      </c>
      <c r="L44" s="26">
        <f>DataInput!L150</f>
        <v>32456.282771</v>
      </c>
      <c r="M44" s="26">
        <f>DataInput!M150</f>
        <v>15085.6</v>
      </c>
      <c r="N44" s="26">
        <f>DataInput!N150</f>
        <v>17035.88</v>
      </c>
      <c r="O44" s="26">
        <f>DataInput!O150</f>
        <v>16856.56</v>
      </c>
      <c r="P44" s="26">
        <f>DataInput!P150</f>
        <v>19875.83</v>
      </c>
      <c r="Q44" s="26">
        <f>DataInput!Q150</f>
        <v>20064.78</v>
      </c>
      <c r="R44" s="26">
        <f>DataInput!R150</f>
        <v>19075.16</v>
      </c>
      <c r="S44" s="26">
        <f>DataInput!S150</f>
        <v>17080.38</v>
      </c>
      <c r="T44" s="26">
        <f>DataInput!T150</f>
        <v>17058.13</v>
      </c>
      <c r="U44" s="26">
        <f>DataInput!U150</f>
        <v>18966.98</v>
      </c>
      <c r="V44" s="98"/>
    </row>
    <row r="45" s="1" customFormat="1" spans="2:22">
      <c r="B45" s="32" t="str">
        <f>DataInput!B151</f>
        <v>Closing Cash and Bank Balance</v>
      </c>
      <c r="C45" s="37" t="str">
        <f>DataInput!C151</f>
        <v>Naira</v>
      </c>
      <c r="D45" s="37" t="str">
        <f>DataInput!D151</f>
        <v>Million</v>
      </c>
      <c r="E45" s="12"/>
      <c r="F45" s="12"/>
      <c r="G45" s="33">
        <f>DataInput!G151</f>
        <v>2029.3099658</v>
      </c>
      <c r="H45" s="33">
        <f>DataInput!H151</f>
        <v>20398.489309</v>
      </c>
      <c r="I45" s="33">
        <f>DataInput!I151</f>
        <v>13673.27865207</v>
      </c>
      <c r="J45" s="33">
        <f>DataInput!J151</f>
        <v>16497.91689551</v>
      </c>
      <c r="K45" s="33">
        <f>DataInput!K151</f>
        <v>32456.282771</v>
      </c>
      <c r="L45" s="26">
        <f>DataInput!L151</f>
        <v>15085.6</v>
      </c>
      <c r="M45" s="26">
        <f>DataInput!M151</f>
        <v>17035.88</v>
      </c>
      <c r="N45" s="26">
        <f>DataInput!N151</f>
        <v>16856.56</v>
      </c>
      <c r="O45" s="26">
        <f>DataInput!O151</f>
        <v>19875.83</v>
      </c>
      <c r="P45" s="26">
        <f>DataInput!P151</f>
        <v>20064.78</v>
      </c>
      <c r="Q45" s="26">
        <f>DataInput!Q151</f>
        <v>19075.16</v>
      </c>
      <c r="R45" s="26">
        <f>DataInput!R151</f>
        <v>17080.38</v>
      </c>
      <c r="S45" s="26">
        <f>DataInput!S151</f>
        <v>17058.13</v>
      </c>
      <c r="T45" s="26">
        <f>DataInput!T151</f>
        <v>18966.98</v>
      </c>
      <c r="U45" s="26">
        <f>DataInput!U151</f>
        <v>18012.56</v>
      </c>
      <c r="V45" s="98"/>
    </row>
    <row r="46" s="1" customFormat="1" spans="2:22">
      <c r="B46" s="12"/>
      <c r="C46" s="20"/>
      <c r="D46" s="20"/>
      <c r="E46" s="12"/>
      <c r="F46" s="12"/>
      <c r="G46" s="12"/>
      <c r="H46" s="12"/>
      <c r="I46" s="12"/>
      <c r="J46" s="12"/>
      <c r="K46" s="21"/>
      <c r="L46" s="21"/>
      <c r="M46" s="21"/>
      <c r="N46" s="21"/>
      <c r="O46" s="21"/>
      <c r="P46" s="21"/>
      <c r="Q46" s="21"/>
      <c r="R46" s="21"/>
      <c r="S46" s="21"/>
      <c r="T46" s="21"/>
      <c r="U46" s="21"/>
      <c r="V46" s="97"/>
    </row>
    <row r="47" s="3" customFormat="1" spans="2:22">
      <c r="B47" s="44" t="s">
        <v>292</v>
      </c>
      <c r="C47" s="29"/>
      <c r="D47" s="29"/>
      <c r="E47" s="28"/>
      <c r="F47" s="28"/>
      <c r="G47" s="28"/>
      <c r="H47" s="28"/>
      <c r="I47" s="28"/>
      <c r="J47" s="28"/>
      <c r="K47" s="28"/>
      <c r="L47" s="77"/>
      <c r="M47" s="77"/>
      <c r="N47" s="77"/>
      <c r="O47" s="77"/>
      <c r="P47" s="77"/>
      <c r="Q47" s="77"/>
      <c r="R47" s="77"/>
      <c r="S47" s="77"/>
      <c r="T47" s="77"/>
      <c r="U47" s="77"/>
      <c r="V47" s="78"/>
    </row>
    <row r="48" s="1" customFormat="1" spans="2:22">
      <c r="B48" s="12"/>
      <c r="C48" s="13"/>
      <c r="D48" s="13"/>
      <c r="E48" s="12"/>
      <c r="F48" s="12"/>
      <c r="G48" s="12"/>
      <c r="H48" s="12"/>
      <c r="I48" s="12"/>
      <c r="J48" s="12"/>
      <c r="K48" s="12"/>
      <c r="L48" s="14"/>
      <c r="M48" s="14"/>
      <c r="N48" s="14"/>
      <c r="O48" s="14"/>
      <c r="P48" s="14"/>
      <c r="Q48" s="14"/>
      <c r="R48" s="14"/>
      <c r="S48" s="14"/>
      <c r="T48" s="14"/>
      <c r="U48" s="14"/>
      <c r="V48" s="97"/>
    </row>
    <row r="49" ht="15" spans="1:21">
      <c r="A49" s="45"/>
      <c r="B49" s="46" t="s">
        <v>230</v>
      </c>
      <c r="C49" s="20" t="str">
        <f>'Data Request'!$C$6</f>
        <v>Naira</v>
      </c>
      <c r="D49" s="20" t="str">
        <f>'Data Request'!$C$7</f>
        <v>Million</v>
      </c>
      <c r="E49" s="47"/>
      <c r="F49" s="48"/>
      <c r="G49" s="49"/>
      <c r="H49" s="49"/>
      <c r="I49" s="49"/>
      <c r="J49" s="49"/>
      <c r="K49" s="85"/>
      <c r="L49" s="86">
        <f>-L50+L51+L54</f>
        <v>59826.7319997419</v>
      </c>
      <c r="M49" s="86">
        <f ca="1" t="shared" ref="M49:U49" si="7">-M50+M51+M54</f>
        <v>112200.947150644</v>
      </c>
      <c r="N49" s="86">
        <f ca="1" t="shared" si="7"/>
        <v>143293.347727959</v>
      </c>
      <c r="O49" s="86">
        <f ca="1" t="shared" si="7"/>
        <v>191633.552690477</v>
      </c>
      <c r="P49" s="86">
        <f ca="1" t="shared" si="7"/>
        <v>228872.040540258</v>
      </c>
      <c r="Q49" s="86">
        <f ca="1" t="shared" si="7"/>
        <v>-767655.429443071</v>
      </c>
      <c r="R49" s="86">
        <f ca="1" t="shared" si="7"/>
        <v>-2267434.44386246</v>
      </c>
      <c r="S49" s="86">
        <f ca="1" t="shared" si="7"/>
        <v>-1617212.54981843</v>
      </c>
      <c r="T49" s="86">
        <f ca="1" t="shared" si="7"/>
        <v>-848719.604445181</v>
      </c>
      <c r="U49" s="86">
        <f ca="1" t="shared" si="7"/>
        <v>-235807.253934593</v>
      </c>
    </row>
    <row r="50" ht="15" spans="1:21">
      <c r="A50" s="45"/>
      <c r="B50" s="50" t="s">
        <v>231</v>
      </c>
      <c r="C50" s="20" t="str">
        <f>'Data Request'!$C$6</f>
        <v>Naira</v>
      </c>
      <c r="D50" s="20" t="str">
        <f>'Data Request'!$C$7</f>
        <v>Million</v>
      </c>
      <c r="E50" s="51" t="s">
        <v>293</v>
      </c>
      <c r="F50" s="52"/>
      <c r="G50" s="52"/>
      <c r="H50" s="52"/>
      <c r="I50" s="52"/>
      <c r="J50" s="52"/>
      <c r="K50" s="87"/>
      <c r="L50" s="88">
        <f t="shared" ref="L50:U50" si="8">(L14+L17+L18+L19+L20+L22)-(L31+L32+L36+L37)</f>
        <v>-34894.8991909819</v>
      </c>
      <c r="M50" s="88">
        <f t="shared" si="8"/>
        <v>-29368.7331163743</v>
      </c>
      <c r="N50" s="88">
        <f t="shared" si="8"/>
        <v>-29617.3804724986</v>
      </c>
      <c r="O50" s="88">
        <f t="shared" si="8"/>
        <v>-35494.9842760694</v>
      </c>
      <c r="P50" s="88">
        <f t="shared" si="8"/>
        <v>-31349.4444076753</v>
      </c>
      <c r="Q50" s="88">
        <f t="shared" si="8"/>
        <v>-31595.3575821145</v>
      </c>
      <c r="R50" s="88">
        <f t="shared" si="8"/>
        <v>-30065.0617782159</v>
      </c>
      <c r="S50" s="88">
        <f t="shared" si="8"/>
        <v>-17694.0692129274</v>
      </c>
      <c r="T50" s="88">
        <f t="shared" si="8"/>
        <v>4774.60704150377</v>
      </c>
      <c r="U50" s="88">
        <f t="shared" si="8"/>
        <v>12706.0537150969</v>
      </c>
    </row>
    <row r="51" ht="15" spans="1:21">
      <c r="A51" s="53"/>
      <c r="B51" s="50" t="s">
        <v>232</v>
      </c>
      <c r="C51" s="20" t="str">
        <f>'Data Request'!$C$6</f>
        <v>Naira</v>
      </c>
      <c r="D51" s="20" t="str">
        <f>'Data Request'!$C$7</f>
        <v>Million</v>
      </c>
      <c r="E51" s="54"/>
      <c r="F51" s="52"/>
      <c r="G51" s="52"/>
      <c r="H51" s="52"/>
      <c r="I51" s="52"/>
      <c r="J51" s="52"/>
      <c r="K51" s="87"/>
      <c r="L51" s="87">
        <f>L52+L53</f>
        <v>42302.51557976</v>
      </c>
      <c r="M51" s="87">
        <f ca="1" t="shared" ref="M51:U51" si="9">M52+M53</f>
        <v>80881.9340342693</v>
      </c>
      <c r="N51" s="87">
        <f ca="1" t="shared" si="9"/>
        <v>113855.287255461</v>
      </c>
      <c r="O51" s="87">
        <f ca="1" t="shared" si="9"/>
        <v>153119.298414408</v>
      </c>
      <c r="P51" s="87">
        <f ca="1" t="shared" si="9"/>
        <v>197333.646132582</v>
      </c>
      <c r="Q51" s="87">
        <f ca="1" t="shared" si="9"/>
        <v>-798261.167025185</v>
      </c>
      <c r="R51" s="87">
        <f ca="1" t="shared" si="9"/>
        <v>-2295504.72564068</v>
      </c>
      <c r="S51" s="87">
        <f ca="1" t="shared" si="9"/>
        <v>-1634884.36903136</v>
      </c>
      <c r="T51" s="87">
        <f ca="1" t="shared" si="9"/>
        <v>-845853.847403677</v>
      </c>
      <c r="U51" s="87">
        <f ca="1" t="shared" si="9"/>
        <v>-222146.780219496</v>
      </c>
    </row>
    <row r="52" ht="15" spans="1:21">
      <c r="A52" s="53"/>
      <c r="B52" s="55" t="s">
        <v>233</v>
      </c>
      <c r="C52" s="20" t="str">
        <f>'Data Request'!$C$6</f>
        <v>Naira</v>
      </c>
      <c r="D52" s="20" t="str">
        <f>'Data Request'!$C$7</f>
        <v>Million</v>
      </c>
      <c r="E52" s="54"/>
      <c r="F52" s="48"/>
      <c r="G52" s="48"/>
      <c r="H52" s="48"/>
      <c r="I52" s="48"/>
      <c r="J52" s="48"/>
      <c r="K52" s="89"/>
      <c r="L52" s="90">
        <f>L38</f>
        <v>16824.47547091</v>
      </c>
      <c r="M52" s="90">
        <f ca="1" t="shared" ref="M52:U52" si="10">M38</f>
        <v>26777.2963243</v>
      </c>
      <c r="N52" s="90">
        <f ca="1" t="shared" si="10"/>
        <v>23678.49687647</v>
      </c>
      <c r="O52" s="90">
        <f ca="1" t="shared" si="10"/>
        <v>23525.90404522</v>
      </c>
      <c r="P52" s="90">
        <f ca="1" t="shared" si="10"/>
        <v>25013.2058467767</v>
      </c>
      <c r="Q52" s="90">
        <f ca="1" t="shared" si="10"/>
        <v>-1016425.98277783</v>
      </c>
      <c r="R52" s="90">
        <f ca="1" t="shared" si="10"/>
        <v>-2567997.51845015</v>
      </c>
      <c r="S52" s="90">
        <f ca="1" t="shared" si="10"/>
        <v>-1965676.37977692</v>
      </c>
      <c r="T52" s="90">
        <f ca="1" t="shared" si="10"/>
        <v>-1235036.97687546</v>
      </c>
      <c r="U52" s="90">
        <f ca="1" t="shared" si="10"/>
        <v>-667644.353791616</v>
      </c>
    </row>
    <row r="53" ht="15" spans="1:21">
      <c r="A53" s="53"/>
      <c r="B53" s="55" t="s">
        <v>234</v>
      </c>
      <c r="C53" s="20" t="str">
        <f>'Data Request'!$C$6</f>
        <v>Naira</v>
      </c>
      <c r="D53" s="20" t="str">
        <f>'Data Request'!$C$7</f>
        <v>Million</v>
      </c>
      <c r="E53" s="54"/>
      <c r="F53" s="56"/>
      <c r="G53" s="56"/>
      <c r="H53" s="56"/>
      <c r="I53" s="56"/>
      <c r="J53" s="56"/>
      <c r="K53" s="91"/>
      <c r="L53" s="90">
        <f>L33</f>
        <v>25478.04010885</v>
      </c>
      <c r="M53" s="90">
        <f ca="1">M33</f>
        <v>54104.6377099693</v>
      </c>
      <c r="N53" s="90">
        <f ca="1" t="shared" ref="N53:U53" si="11">N33</f>
        <v>90176.7903789908</v>
      </c>
      <c r="O53" s="90">
        <f ca="1" t="shared" si="11"/>
        <v>129593.394369188</v>
      </c>
      <c r="P53" s="90">
        <f ca="1" t="shared" si="11"/>
        <v>172320.440285806</v>
      </c>
      <c r="Q53" s="90">
        <f ca="1" t="shared" si="11"/>
        <v>218164.815752646</v>
      </c>
      <c r="R53" s="90">
        <f ca="1" t="shared" si="11"/>
        <v>272492.792809471</v>
      </c>
      <c r="S53" s="90">
        <f ca="1" t="shared" si="11"/>
        <v>330792.010745563</v>
      </c>
      <c r="T53" s="90">
        <f ca="1" t="shared" si="11"/>
        <v>389183.129471782</v>
      </c>
      <c r="U53" s="90">
        <f ca="1" t="shared" si="11"/>
        <v>445497.573572119</v>
      </c>
    </row>
    <row r="54" ht="15" spans="1:21">
      <c r="A54" s="53"/>
      <c r="B54" s="50" t="s">
        <v>235</v>
      </c>
      <c r="C54" s="20" t="str">
        <f>'Data Request'!$C$6</f>
        <v>Naira</v>
      </c>
      <c r="D54" s="20" t="str">
        <f>'Data Request'!$C$7</f>
        <v>Million</v>
      </c>
      <c r="E54" s="54"/>
      <c r="F54" s="56"/>
      <c r="G54" s="56"/>
      <c r="H54" s="56"/>
      <c r="I54" s="56"/>
      <c r="J54" s="56"/>
      <c r="K54" s="91"/>
      <c r="L54" s="88">
        <f t="shared" ref="L54:U54" si="12">L45-L44</f>
        <v>-17370.682771</v>
      </c>
      <c r="M54" s="88">
        <f t="shared" si="12"/>
        <v>1950.28</v>
      </c>
      <c r="N54" s="88">
        <f t="shared" si="12"/>
        <v>-179.32</v>
      </c>
      <c r="O54" s="88">
        <f t="shared" si="12"/>
        <v>3019.27</v>
      </c>
      <c r="P54" s="88">
        <f t="shared" si="12"/>
        <v>188.949999999997</v>
      </c>
      <c r="Q54" s="88">
        <f t="shared" si="12"/>
        <v>-989.619999999999</v>
      </c>
      <c r="R54" s="88">
        <f t="shared" si="12"/>
        <v>-1994.78</v>
      </c>
      <c r="S54" s="88">
        <f t="shared" si="12"/>
        <v>-22.25</v>
      </c>
      <c r="T54" s="88">
        <f t="shared" si="12"/>
        <v>1908.85</v>
      </c>
      <c r="U54" s="88">
        <f t="shared" si="12"/>
        <v>-954.419999999998</v>
      </c>
    </row>
    <row r="55" ht="15" spans="1:21">
      <c r="A55" s="45"/>
      <c r="B55" s="46" t="s">
        <v>236</v>
      </c>
      <c r="C55" s="20" t="str">
        <f>'Data Request'!$C$6</f>
        <v>Naira</v>
      </c>
      <c r="D55" s="20" t="str">
        <f>'Data Request'!$C$7</f>
        <v>Million</v>
      </c>
      <c r="E55" s="47"/>
      <c r="F55" s="48"/>
      <c r="G55" s="49"/>
      <c r="H55" s="49"/>
      <c r="I55" s="49"/>
      <c r="J55" s="49"/>
      <c r="K55" s="85"/>
      <c r="L55" s="86">
        <f t="shared" ref="L55:U55" si="13">L56+L57</f>
        <v>59826.7319997419</v>
      </c>
      <c r="M55" s="86">
        <f ca="1" t="shared" si="13"/>
        <v>112200.947150644</v>
      </c>
      <c r="N55" s="86">
        <f ca="1" t="shared" si="13"/>
        <v>143293.347727959</v>
      </c>
      <c r="O55" s="86">
        <f ca="1" t="shared" si="13"/>
        <v>191633.552690477</v>
      </c>
      <c r="P55" s="86">
        <f ca="1" t="shared" si="13"/>
        <v>228872.040540258</v>
      </c>
      <c r="Q55" s="86">
        <f ca="1" t="shared" si="13"/>
        <v>-767655.429443071</v>
      </c>
      <c r="R55" s="86">
        <f ca="1" t="shared" si="13"/>
        <v>-2267434.44386246</v>
      </c>
      <c r="S55" s="86">
        <f ca="1" t="shared" si="13"/>
        <v>-1617212.54981843</v>
      </c>
      <c r="T55" s="86">
        <f ca="1" t="shared" si="13"/>
        <v>-848719.604445181</v>
      </c>
      <c r="U55" s="86">
        <f ca="1" t="shared" si="13"/>
        <v>-235807.253934593</v>
      </c>
    </row>
    <row r="56" ht="15" spans="1:21">
      <c r="A56" s="53"/>
      <c r="B56" s="50" t="s">
        <v>237</v>
      </c>
      <c r="C56" s="20" t="str">
        <f>'Data Request'!$C$6</f>
        <v>Naira</v>
      </c>
      <c r="D56" s="20" t="str">
        <f>'Data Request'!$C$7</f>
        <v>Million</v>
      </c>
      <c r="E56" s="54"/>
      <c r="F56" s="48"/>
      <c r="G56" s="48"/>
      <c r="H56" s="48"/>
      <c r="I56" s="48"/>
      <c r="J56" s="48"/>
      <c r="K56" s="89"/>
      <c r="L56" s="88">
        <f t="shared" ref="L56:U56" si="14">L23+L24</f>
        <v>0</v>
      </c>
      <c r="M56" s="88">
        <f t="shared" si="14"/>
        <v>0</v>
      </c>
      <c r="N56" s="88">
        <f t="shared" si="14"/>
        <v>0</v>
      </c>
      <c r="O56" s="88">
        <f t="shared" si="14"/>
        <v>0</v>
      </c>
      <c r="P56" s="88">
        <f t="shared" si="14"/>
        <v>0</v>
      </c>
      <c r="Q56" s="88">
        <f t="shared" si="14"/>
        <v>0</v>
      </c>
      <c r="R56" s="88">
        <f t="shared" si="14"/>
        <v>0</v>
      </c>
      <c r="S56" s="88">
        <f t="shared" si="14"/>
        <v>0</v>
      </c>
      <c r="T56" s="88">
        <f t="shared" si="14"/>
        <v>0</v>
      </c>
      <c r="U56" s="88">
        <f t="shared" si="14"/>
        <v>0</v>
      </c>
    </row>
    <row r="57" ht="15" spans="1:21">
      <c r="A57" s="53"/>
      <c r="B57" s="50" t="s">
        <v>238</v>
      </c>
      <c r="C57" s="20" t="str">
        <f>'Data Request'!$C$6</f>
        <v>Naira</v>
      </c>
      <c r="D57" s="20" t="str">
        <f>'Data Request'!$C$7</f>
        <v>Million</v>
      </c>
      <c r="E57" s="51" t="s">
        <v>294</v>
      </c>
      <c r="F57" s="48"/>
      <c r="G57" s="48"/>
      <c r="H57" s="48"/>
      <c r="I57" s="48"/>
      <c r="J57" s="48"/>
      <c r="K57" s="89"/>
      <c r="L57" s="92">
        <f>(-L50+L51+L54)-(L56)</f>
        <v>59826.7319997419</v>
      </c>
      <c r="M57" s="92">
        <f ca="1" t="shared" ref="M57:U57" si="15">(-M50+M51+M54)-(M56)</f>
        <v>112200.947150644</v>
      </c>
      <c r="N57" s="92">
        <f ca="1" t="shared" si="15"/>
        <v>143293.347727959</v>
      </c>
      <c r="O57" s="92">
        <f ca="1" t="shared" si="15"/>
        <v>191633.552690477</v>
      </c>
      <c r="P57" s="92">
        <f ca="1" t="shared" si="15"/>
        <v>228872.040540258</v>
      </c>
      <c r="Q57" s="92">
        <f ca="1" t="shared" si="15"/>
        <v>-767655.429443071</v>
      </c>
      <c r="R57" s="92">
        <f ca="1" t="shared" si="15"/>
        <v>-2267434.44386246</v>
      </c>
      <c r="S57" s="92">
        <f ca="1" t="shared" si="15"/>
        <v>-1617212.54981843</v>
      </c>
      <c r="T57" s="92">
        <f ca="1" t="shared" si="15"/>
        <v>-848719.604445181</v>
      </c>
      <c r="U57" s="92">
        <f ca="1" t="shared" si="15"/>
        <v>-235807.253934593</v>
      </c>
    </row>
    <row r="58" ht="15" spans="1:21">
      <c r="A58" s="53"/>
      <c r="B58" s="57" t="s">
        <v>295</v>
      </c>
      <c r="C58" s="47"/>
      <c r="D58" s="58"/>
      <c r="E58" s="59"/>
      <c r="F58" s="60"/>
      <c r="G58" s="60"/>
      <c r="H58" s="60"/>
      <c r="I58" s="60"/>
      <c r="J58" s="60"/>
      <c r="K58" s="93"/>
      <c r="L58" s="94" t="str">
        <f t="shared" ref="L58:U58" si="16">IF(L49=L55,"OK","Check")</f>
        <v>OK</v>
      </c>
      <c r="M58" s="94" t="str">
        <f ca="1" t="shared" si="16"/>
        <v>OK</v>
      </c>
      <c r="N58" s="94" t="str">
        <f ca="1" t="shared" si="16"/>
        <v>OK</v>
      </c>
      <c r="O58" s="94" t="str">
        <f ca="1" t="shared" si="16"/>
        <v>OK</v>
      </c>
      <c r="P58" s="94" t="str">
        <f ca="1" t="shared" si="16"/>
        <v>OK</v>
      </c>
      <c r="Q58" s="94" t="str">
        <f ca="1" t="shared" si="16"/>
        <v>OK</v>
      </c>
      <c r="R58" s="94" t="str">
        <f ca="1" t="shared" si="16"/>
        <v>OK</v>
      </c>
      <c r="S58" s="94" t="str">
        <f ca="1" t="shared" si="16"/>
        <v>OK</v>
      </c>
      <c r="T58" s="94" t="str">
        <f ca="1" t="shared" si="16"/>
        <v>OK</v>
      </c>
      <c r="U58" s="94" t="str">
        <f ca="1" t="shared" si="16"/>
        <v>OK</v>
      </c>
    </row>
    <row r="59" ht="15" spans="1:21">
      <c r="A59" s="61"/>
      <c r="B59" s="57"/>
      <c r="C59" s="62"/>
      <c r="D59" s="62"/>
      <c r="E59" s="62"/>
      <c r="F59" s="63"/>
      <c r="G59" s="63"/>
      <c r="H59" s="63"/>
      <c r="I59" s="63"/>
      <c r="J59" s="63"/>
      <c r="K59" s="94"/>
      <c r="L59" s="94"/>
      <c r="M59" s="94"/>
      <c r="N59" s="94"/>
      <c r="O59" s="94"/>
      <c r="P59" s="94"/>
      <c r="Q59" s="94"/>
      <c r="R59" s="94"/>
      <c r="S59" s="89"/>
      <c r="T59" s="89"/>
      <c r="U59" s="89"/>
    </row>
    <row r="60" spans="1:22">
      <c r="A60" s="64"/>
      <c r="B60" s="16" t="str">
        <f>'Data Request'!B153</f>
        <v>4. Information on Planned Borrowings Creating New Debt (new bonds, new loans, etc.) (See Note 4 in Guidance for Completing Data Request for State DSA)</v>
      </c>
      <c r="C60" s="16"/>
      <c r="D60" s="17"/>
      <c r="E60" s="18"/>
      <c r="F60" s="19"/>
      <c r="G60" s="19"/>
      <c r="H60" s="19"/>
      <c r="I60" s="19"/>
      <c r="J60" s="19"/>
      <c r="K60" s="19"/>
      <c r="L60" s="19"/>
      <c r="M60" s="19"/>
      <c r="N60" s="19"/>
      <c r="O60" s="19"/>
      <c r="P60" s="19"/>
      <c r="Q60" s="19"/>
      <c r="R60" s="19"/>
      <c r="S60" s="19"/>
      <c r="T60" s="19"/>
      <c r="U60" s="19"/>
      <c r="V60" s="99"/>
    </row>
    <row r="61" s="1" customFormat="1" spans="2:22">
      <c r="B61" s="12"/>
      <c r="C61" s="13"/>
      <c r="D61" s="13"/>
      <c r="E61" s="12"/>
      <c r="F61" s="12"/>
      <c r="G61" s="12"/>
      <c r="H61" s="12"/>
      <c r="I61" s="12"/>
      <c r="J61" s="12"/>
      <c r="K61" s="12"/>
      <c r="L61" s="14"/>
      <c r="M61" s="14"/>
      <c r="N61" s="14"/>
      <c r="O61" s="14"/>
      <c r="P61" s="14"/>
      <c r="Q61" s="14"/>
      <c r="R61" s="14"/>
      <c r="S61" s="14"/>
      <c r="T61" s="14"/>
      <c r="U61" s="14"/>
      <c r="V61" s="97"/>
    </row>
    <row r="62" s="4" customFormat="1" spans="2:16">
      <c r="B62" s="65" t="str">
        <f>DataInput!B155</f>
        <v>Insert planned Borrowings (new bonds, new loans, etc.) as nominal amounts in million naira or million US dollars. Total Planned Borrowings (row 167) must equal the Gross Borrowing Requirement (row 168, calculated by the Template in the Baseline Scenario)</v>
      </c>
      <c r="C62" s="37"/>
      <c r="D62" s="37"/>
      <c r="E62" s="66"/>
      <c r="F62" s="67"/>
      <c r="G62" s="67"/>
      <c r="H62" s="67"/>
      <c r="I62" s="67"/>
      <c r="J62" s="67"/>
      <c r="K62" s="67"/>
      <c r="L62" s="67"/>
      <c r="M62" s="67"/>
      <c r="N62" s="67"/>
      <c r="O62" s="67"/>
      <c r="P62" s="67"/>
    </row>
    <row r="63" s="4" customFormat="1" ht="52.9" customHeight="1" spans="2:21">
      <c r="B63" s="68" t="str">
        <f>DataInput!B156</f>
        <v>New Domestic Financing in Million Naira</v>
      </c>
      <c r="C63" s="20"/>
      <c r="E63" s="69" t="s">
        <v>296</v>
      </c>
      <c r="F63" s="69" t="s">
        <v>297</v>
      </c>
      <c r="G63" s="69" t="str">
        <f>DataInput!C171</f>
        <v>Interest Rate (%)</v>
      </c>
      <c r="H63" s="69" t="str">
        <f>DataInput!D171</f>
        <v>Maturity (# of years)</v>
      </c>
      <c r="I63" s="69" t="str">
        <f>DataInput!E171</f>
        <v>Grace (# of years)</v>
      </c>
      <c r="L63" s="95"/>
      <c r="M63" s="95"/>
      <c r="N63" s="95"/>
      <c r="O63" s="95"/>
      <c r="P63" s="95"/>
      <c r="Q63" s="95"/>
      <c r="R63" s="95"/>
      <c r="S63" s="95"/>
      <c r="T63" s="95"/>
      <c r="U63" s="95"/>
    </row>
    <row r="64" s="4" customFormat="1" spans="1:21">
      <c r="A64" s="31"/>
      <c r="B64" s="34" t="str">
        <f>DataInput!B157</f>
        <v>Commercial Bank Loans (maturity 1 to 5 years, including Agric Loans, Infrastructure Loans, and MSMEDF)</v>
      </c>
      <c r="C64" s="70" t="str">
        <f>DataInput!C157</f>
        <v>Naira</v>
      </c>
      <c r="E64" s="71" t="s">
        <v>298</v>
      </c>
      <c r="F64" s="72" t="s">
        <v>163</v>
      </c>
      <c r="G64" s="73">
        <f>DataInput!C172</f>
        <v>0.09</v>
      </c>
      <c r="H64" s="74">
        <f>DataInput!D172</f>
        <v>5</v>
      </c>
      <c r="I64" s="74">
        <f>DataInput!E172</f>
        <v>4</v>
      </c>
      <c r="L64" s="96">
        <f>DataInput!L157</f>
        <v>0</v>
      </c>
      <c r="M64" s="96">
        <f>DataInput!M157</f>
        <v>1000</v>
      </c>
      <c r="N64" s="96">
        <f>DataInput!N157</f>
        <v>1000</v>
      </c>
      <c r="O64" s="96">
        <f>DataInput!O157</f>
        <v>1000</v>
      </c>
      <c r="P64" s="96">
        <f>DataInput!P157</f>
        <v>1200</v>
      </c>
      <c r="Q64" s="96">
        <f>DataInput!Q157</f>
        <v>1200</v>
      </c>
      <c r="R64" s="96">
        <f>DataInput!R157</f>
        <v>1300</v>
      </c>
      <c r="S64" s="96">
        <f>DataInput!S157</f>
        <v>1300</v>
      </c>
      <c r="T64" s="96">
        <f>DataInput!T157</f>
        <v>1500</v>
      </c>
      <c r="U64" s="96">
        <f>DataInput!U157</f>
        <v>1500</v>
      </c>
    </row>
    <row r="65" s="4" customFormat="1" spans="1:21">
      <c r="A65" s="31"/>
      <c r="B65" s="34" t="str">
        <f>DataInput!B158</f>
        <v>Commercial Bank Loans (maturity 6 years or longer, including Agric Loans, Infrastructure Loans, and MSMEDF)</v>
      </c>
      <c r="C65" s="70" t="str">
        <f>DataInput!C158</f>
        <v>Naira</v>
      </c>
      <c r="E65" s="71" t="s">
        <v>299</v>
      </c>
      <c r="F65" s="72" t="s">
        <v>163</v>
      </c>
      <c r="G65" s="73">
        <f>DataInput!C173</f>
        <v>0.09</v>
      </c>
      <c r="H65" s="74">
        <f>DataInput!D173</f>
        <v>6</v>
      </c>
      <c r="I65" s="74">
        <f>DataInput!E173</f>
        <v>3</v>
      </c>
      <c r="L65" s="96">
        <f>DataInput!L158</f>
        <v>2000</v>
      </c>
      <c r="M65" s="96">
        <f>DataInput!M158</f>
        <v>15000</v>
      </c>
      <c r="N65" s="96">
        <f>DataInput!N158</f>
        <v>12000</v>
      </c>
      <c r="O65" s="96">
        <f>DataInput!O158</f>
        <v>12000</v>
      </c>
      <c r="P65" s="96">
        <f>DataInput!P158</f>
        <v>13000</v>
      </c>
      <c r="Q65" s="96">
        <f>DataInput!Q158</f>
        <v>13000</v>
      </c>
      <c r="R65" s="96">
        <f>DataInput!R158</f>
        <v>13200</v>
      </c>
      <c r="S65" s="96">
        <f>DataInput!S158</f>
        <v>13200</v>
      </c>
      <c r="T65" s="96">
        <f>DataInput!T158</f>
        <v>13500</v>
      </c>
      <c r="U65" s="96">
        <f>DataInput!U158</f>
        <v>13500</v>
      </c>
    </row>
    <row r="66" s="4" customFormat="1" spans="1:21">
      <c r="A66" s="31"/>
      <c r="B66" s="34" t="str">
        <f>DataInput!B159</f>
        <v>State Bonds (maturity 1 to 5 years)</v>
      </c>
      <c r="C66" s="70" t="str">
        <f>DataInput!C159</f>
        <v>Naira</v>
      </c>
      <c r="E66" s="71" t="s">
        <v>300</v>
      </c>
      <c r="F66" s="72" t="s">
        <v>163</v>
      </c>
      <c r="G66" s="73">
        <f>DataInput!C174</f>
        <v>0.09</v>
      </c>
      <c r="H66" s="74">
        <f>DataInput!D174</f>
        <v>5</v>
      </c>
      <c r="I66" s="74">
        <f>DataInput!E174</f>
        <v>2</v>
      </c>
      <c r="L66" s="96">
        <f>DataInput!L159</f>
        <v>847.128</v>
      </c>
      <c r="M66" s="96">
        <f>DataInput!M159</f>
        <v>847.128</v>
      </c>
      <c r="N66" s="96">
        <f>DataInput!N159</f>
        <v>0</v>
      </c>
      <c r="O66" s="96">
        <f>DataInput!O159</f>
        <v>0</v>
      </c>
      <c r="P66" s="96">
        <f>DataInput!P159</f>
        <v>0</v>
      </c>
      <c r="Q66" s="96">
        <f>DataInput!Q159</f>
        <v>0</v>
      </c>
      <c r="R66" s="96">
        <f>DataInput!R159</f>
        <v>0</v>
      </c>
      <c r="S66" s="96">
        <f>DataInput!S159</f>
        <v>0</v>
      </c>
      <c r="T66" s="96">
        <f>DataInput!T159</f>
        <v>0</v>
      </c>
      <c r="U66" s="96">
        <f>DataInput!U159</f>
        <v>0</v>
      </c>
    </row>
    <row r="67" s="4" customFormat="1" spans="1:21">
      <c r="A67" s="31"/>
      <c r="B67" s="34" t="str">
        <f>DataInput!B160</f>
        <v>State Bonds (maturity 6 years or longer)</v>
      </c>
      <c r="C67" s="70" t="str">
        <f>DataInput!C160</f>
        <v>Naira</v>
      </c>
      <c r="E67" s="71" t="s">
        <v>301</v>
      </c>
      <c r="F67" s="72" t="s">
        <v>163</v>
      </c>
      <c r="G67" s="73">
        <f>DataInput!C175</f>
        <v>0.09</v>
      </c>
      <c r="H67" s="74">
        <f>DataInput!D175</f>
        <v>4</v>
      </c>
      <c r="I67" s="74">
        <f>DataInput!E175</f>
        <v>3</v>
      </c>
      <c r="L67" s="96">
        <f>DataInput!L160</f>
        <v>564</v>
      </c>
      <c r="M67" s="96">
        <f>DataInput!M160</f>
        <v>564</v>
      </c>
      <c r="N67" s="96">
        <f>DataInput!N160</f>
        <v>564</v>
      </c>
      <c r="O67" s="96">
        <f>DataInput!O160</f>
        <v>0</v>
      </c>
      <c r="P67" s="96">
        <f>DataInput!P160</f>
        <v>0</v>
      </c>
      <c r="Q67" s="96">
        <f>DataInput!Q160</f>
        <v>0</v>
      </c>
      <c r="R67" s="96">
        <f>DataInput!R160</f>
        <v>0</v>
      </c>
      <c r="S67" s="96">
        <f>DataInput!S160</f>
        <v>0</v>
      </c>
      <c r="T67" s="96">
        <f>DataInput!T160</f>
        <v>0</v>
      </c>
      <c r="U67" s="96">
        <f>DataInput!U160</f>
        <v>0</v>
      </c>
    </row>
    <row r="68" s="4" customFormat="1" spans="1:21">
      <c r="A68" s="31"/>
      <c r="B68" s="34" t="str">
        <f>DataInput!B161</f>
        <v>Other Domestic Financing</v>
      </c>
      <c r="C68" s="70" t="str">
        <f>DataInput!C161</f>
        <v>Naira</v>
      </c>
      <c r="E68" s="71" t="s">
        <v>302</v>
      </c>
      <c r="F68" s="72" t="s">
        <v>163</v>
      </c>
      <c r="G68" s="73">
        <f>DataInput!C176</f>
        <v>0.09</v>
      </c>
      <c r="H68" s="74">
        <f>DataInput!D176</f>
        <v>5</v>
      </c>
      <c r="I68" s="74">
        <f>DataInput!E176</f>
        <v>4</v>
      </c>
      <c r="L68" s="96">
        <f>DataInput!L161</f>
        <v>1400</v>
      </c>
      <c r="M68" s="96">
        <f>DataInput!M161</f>
        <v>1400</v>
      </c>
      <c r="N68" s="96">
        <f>DataInput!N161</f>
        <v>1400</v>
      </c>
      <c r="O68" s="96">
        <f>DataInput!O161</f>
        <v>1400</v>
      </c>
      <c r="P68" s="96">
        <f>DataInput!P161</f>
        <v>1500</v>
      </c>
      <c r="Q68" s="96">
        <f>DataInput!Q161</f>
        <v>1700</v>
      </c>
      <c r="R68" s="96">
        <f>DataInput!R161</f>
        <v>1700</v>
      </c>
      <c r="S68" s="96">
        <f>DataInput!S161</f>
        <v>2000</v>
      </c>
      <c r="T68" s="96">
        <f>DataInput!T161</f>
        <v>2000</v>
      </c>
      <c r="U68" s="96">
        <f>DataInput!U161</f>
        <v>2000</v>
      </c>
    </row>
    <row r="69" s="4" customFormat="1" ht="52.9" customHeight="1" spans="1:21">
      <c r="A69" s="37"/>
      <c r="B69" s="68" t="str">
        <f>DataInput!B162</f>
        <v>New External Financing in Million US Dollars</v>
      </c>
      <c r="C69" s="70"/>
      <c r="E69" s="69" t="s">
        <v>296</v>
      </c>
      <c r="F69" s="69" t="s">
        <v>297</v>
      </c>
      <c r="G69" s="69" t="str">
        <f>DataInput!C177</f>
        <v>Interest Rate (%)</v>
      </c>
      <c r="H69" s="69" t="str">
        <f>DataInput!D177</f>
        <v>Maturity (# of years)</v>
      </c>
      <c r="I69" s="69" t="str">
        <f>DataInput!E177</f>
        <v>Grace (# of years)</v>
      </c>
      <c r="J69" s="11"/>
      <c r="K69" s="11"/>
      <c r="L69" s="95"/>
      <c r="M69" s="95"/>
      <c r="N69" s="95"/>
      <c r="O69" s="95"/>
      <c r="P69" s="95"/>
      <c r="Q69" s="95"/>
      <c r="R69" s="95"/>
      <c r="S69" s="95"/>
      <c r="T69" s="95"/>
      <c r="U69" s="95"/>
    </row>
    <row r="70" s="4" customFormat="1" spans="1:21">
      <c r="A70" s="31"/>
      <c r="B70" s="34" t="str">
        <f>DataInput!B163</f>
        <v>External Financing - Concessional Loans (e.g., World Bank, African Development Bank)</v>
      </c>
      <c r="C70" s="70" t="str">
        <f>DataInput!C163</f>
        <v>US Dollars</v>
      </c>
      <c r="E70" s="71" t="s">
        <v>303</v>
      </c>
      <c r="F70" s="72" t="s">
        <v>162</v>
      </c>
      <c r="G70" s="73">
        <f>DataInput!C178</f>
        <v>0.09</v>
      </c>
      <c r="H70" s="74">
        <f>DataInput!D178</f>
        <v>10</v>
      </c>
      <c r="I70" s="74">
        <f>DataInput!E178</f>
        <v>5</v>
      </c>
      <c r="L70" s="96">
        <f>DataInput!L163</f>
        <v>2910</v>
      </c>
      <c r="M70" s="96">
        <f>DataInput!M163</f>
        <v>7700</v>
      </c>
      <c r="N70" s="96">
        <f>DataInput!N163</f>
        <v>7750</v>
      </c>
      <c r="O70" s="96">
        <f>DataInput!O163</f>
        <v>7500</v>
      </c>
      <c r="P70" s="96">
        <f>DataInput!P163</f>
        <v>7600</v>
      </c>
      <c r="Q70" s="96">
        <f>DataInput!Q163</f>
        <v>8900</v>
      </c>
      <c r="R70" s="96">
        <f>DataInput!R163</f>
        <v>9450</v>
      </c>
      <c r="S70" s="96">
        <f>DataInput!S163</f>
        <v>10000</v>
      </c>
      <c r="T70" s="96">
        <f>DataInput!T163</f>
        <v>10280</v>
      </c>
      <c r="U70" s="96">
        <f>DataInput!U163</f>
        <v>11450</v>
      </c>
    </row>
    <row r="71" s="4" customFormat="1" spans="1:21">
      <c r="A71" s="31"/>
      <c r="B71" s="34" t="str">
        <f>DataInput!B164</f>
        <v>External Financing - Bilateral Loans</v>
      </c>
      <c r="C71" s="70" t="str">
        <f>DataInput!C164</f>
        <v>US Dollars</v>
      </c>
      <c r="E71" s="71" t="s">
        <v>304</v>
      </c>
      <c r="F71" s="72" t="s">
        <v>162</v>
      </c>
      <c r="G71" s="73">
        <f>DataInput!C179</f>
        <v>0.09</v>
      </c>
      <c r="H71" s="74">
        <f>DataInput!D179</f>
        <v>15</v>
      </c>
      <c r="I71" s="74">
        <f>DataInput!E179</f>
        <v>5</v>
      </c>
      <c r="L71" s="96">
        <f>DataInput!L164</f>
        <v>0</v>
      </c>
      <c r="M71" s="96">
        <f>DataInput!M164</f>
        <v>0</v>
      </c>
      <c r="N71" s="96">
        <f>DataInput!N164</f>
        <v>0</v>
      </c>
      <c r="O71" s="96">
        <f>DataInput!O164</f>
        <v>0</v>
      </c>
      <c r="P71" s="96">
        <f>DataInput!P164</f>
        <v>0</v>
      </c>
      <c r="Q71" s="96">
        <f>DataInput!Q164</f>
        <v>0</v>
      </c>
      <c r="R71" s="96">
        <f>DataInput!R164</f>
        <v>0</v>
      </c>
      <c r="S71" s="96">
        <f>DataInput!S164</f>
        <v>0</v>
      </c>
      <c r="T71" s="96">
        <f>DataInput!T164</f>
        <v>0</v>
      </c>
      <c r="U71" s="96">
        <f>DataInput!U164</f>
        <v>0</v>
      </c>
    </row>
    <row r="72" s="4" customFormat="1" spans="1:21">
      <c r="A72" s="31"/>
      <c r="B72" s="34" t="str">
        <f>DataInput!B165</f>
        <v>Other External Financing</v>
      </c>
      <c r="C72" s="70" t="str">
        <f>DataInput!C165</f>
        <v>US Dollars</v>
      </c>
      <c r="E72" s="71" t="s">
        <v>305</v>
      </c>
      <c r="F72" s="72" t="s">
        <v>162</v>
      </c>
      <c r="G72" s="73">
        <f>DataInput!C180</f>
        <v>0.09</v>
      </c>
      <c r="H72" s="74">
        <f>DataInput!D180</f>
        <v>7</v>
      </c>
      <c r="I72" s="74">
        <f>DataInput!E180</f>
        <v>10</v>
      </c>
      <c r="L72" s="96">
        <f>DataInput!L165</f>
        <v>0</v>
      </c>
      <c r="M72" s="96">
        <f>DataInput!M165</f>
        <v>0</v>
      </c>
      <c r="N72" s="96">
        <f>DataInput!N165</f>
        <v>0</v>
      </c>
      <c r="O72" s="96">
        <f>DataInput!O165</f>
        <v>0</v>
      </c>
      <c r="P72" s="96">
        <f>DataInput!P165</f>
        <v>0</v>
      </c>
      <c r="Q72" s="96">
        <f>DataInput!Q165</f>
        <v>0</v>
      </c>
      <c r="R72" s="96">
        <f>DataInput!R165</f>
        <v>0</v>
      </c>
      <c r="S72" s="96">
        <f>DataInput!S165</f>
        <v>0</v>
      </c>
      <c r="T72" s="96">
        <f>DataInput!T165</f>
        <v>0</v>
      </c>
      <c r="U72" s="96">
        <f>DataInput!U165</f>
        <v>0</v>
      </c>
    </row>
    <row r="73" s="4" customFormat="1" spans="1:21">
      <c r="A73" s="10"/>
      <c r="B73" s="22"/>
      <c r="C73" s="31"/>
      <c r="D73" s="10"/>
      <c r="E73" s="9"/>
      <c r="F73" s="6"/>
      <c r="G73" s="8"/>
      <c r="H73" s="8"/>
      <c r="I73" s="8"/>
      <c r="J73" s="8"/>
      <c r="K73" s="8"/>
      <c r="L73" s="8"/>
      <c r="M73" s="8"/>
      <c r="N73" s="8"/>
      <c r="O73" s="8"/>
      <c r="P73" s="5"/>
      <c r="Q73" s="5"/>
      <c r="R73" s="5"/>
      <c r="S73" s="5"/>
      <c r="T73" s="5"/>
      <c r="U73" s="5"/>
    </row>
    <row r="74" spans="2:22">
      <c r="B74" s="44" t="s">
        <v>306</v>
      </c>
      <c r="C74" s="29"/>
      <c r="D74" s="29"/>
      <c r="E74" s="28"/>
      <c r="F74" s="28"/>
      <c r="G74" s="28"/>
      <c r="H74" s="28"/>
      <c r="I74" s="28"/>
      <c r="J74" s="28"/>
      <c r="K74" s="28"/>
      <c r="L74" s="77"/>
      <c r="M74" s="77"/>
      <c r="N74" s="77"/>
      <c r="O74" s="77"/>
      <c r="P74" s="77"/>
      <c r="Q74" s="77"/>
      <c r="R74" s="77"/>
      <c r="S74" s="77"/>
      <c r="T74" s="77"/>
      <c r="U74" s="77"/>
      <c r="V74" s="78"/>
    </row>
    <row r="75" spans="2:21">
      <c r="B75" s="100"/>
      <c r="C75" s="5"/>
      <c r="D75" s="5"/>
      <c r="E75" s="100"/>
      <c r="F75" s="100"/>
      <c r="G75" s="100"/>
      <c r="H75" s="100"/>
      <c r="I75" s="100"/>
      <c r="J75" s="100"/>
      <c r="K75" s="100"/>
      <c r="L75" s="6"/>
      <c r="M75" s="6"/>
      <c r="N75" s="6"/>
      <c r="O75" s="6"/>
      <c r="P75" s="6"/>
      <c r="Q75" s="6"/>
      <c r="R75" s="6"/>
      <c r="S75" s="6"/>
      <c r="T75" s="6"/>
      <c r="U75" s="6"/>
    </row>
    <row r="76" ht="15" spans="2:21">
      <c r="B76" s="101" t="s">
        <v>307</v>
      </c>
      <c r="C76" s="102">
        <f>DataInput!L10</f>
        <v>2020</v>
      </c>
      <c r="D76" s="47"/>
      <c r="E76" s="47"/>
      <c r="F76" s="103"/>
      <c r="G76" s="103"/>
      <c r="H76" s="103"/>
      <c r="I76" s="103"/>
      <c r="J76" s="103"/>
      <c r="K76" s="103"/>
      <c r="L76" s="103"/>
      <c r="M76" s="103"/>
      <c r="N76" s="103"/>
      <c r="O76" s="103"/>
      <c r="P76" s="103"/>
      <c r="Q76" s="103"/>
      <c r="R76" s="103"/>
      <c r="S76" s="103"/>
      <c r="T76" s="103"/>
      <c r="U76" s="103"/>
    </row>
    <row r="77" ht="30" spans="1:21">
      <c r="A77" s="104"/>
      <c r="B77" s="105" t="s">
        <v>308</v>
      </c>
      <c r="C77" s="106" t="s">
        <v>43</v>
      </c>
      <c r="D77" s="106" t="s">
        <v>309</v>
      </c>
      <c r="E77" s="106"/>
      <c r="F77" s="106"/>
      <c r="G77" s="106" t="str">
        <f>IF(G78&lt;$C$76,"Historical data","Forecast")</f>
        <v>Historical data</v>
      </c>
      <c r="H77" s="106" t="str">
        <f>IF(H78&lt;$C$76,"Historical data","Forecast")</f>
        <v>Historical data</v>
      </c>
      <c r="I77" s="106" t="str">
        <f>IF(I78&lt;$C$76,"Historical data","Forecast")</f>
        <v>Historical data</v>
      </c>
      <c r="J77" s="106" t="str">
        <f>IF(J78&lt;$C$76,"Historical data","Forecast")</f>
        <v>Historical data</v>
      </c>
      <c r="K77" s="106" t="str">
        <f t="shared" ref="K77:U77" si="17">IF(K78&lt;$C$76,"Historical data","Forecast")</f>
        <v>Historical data</v>
      </c>
      <c r="L77" s="106" t="str">
        <f t="shared" si="17"/>
        <v>Forecast</v>
      </c>
      <c r="M77" s="106" t="str">
        <f t="shared" si="17"/>
        <v>Forecast</v>
      </c>
      <c r="N77" s="106" t="str">
        <f t="shared" si="17"/>
        <v>Forecast</v>
      </c>
      <c r="O77" s="106" t="str">
        <f t="shared" si="17"/>
        <v>Forecast</v>
      </c>
      <c r="P77" s="106" t="str">
        <f t="shared" si="17"/>
        <v>Forecast</v>
      </c>
      <c r="Q77" s="106" t="str">
        <f t="shared" si="17"/>
        <v>Forecast</v>
      </c>
      <c r="R77" s="106" t="str">
        <f t="shared" si="17"/>
        <v>Forecast</v>
      </c>
      <c r="S77" s="106" t="str">
        <f t="shared" si="17"/>
        <v>Forecast</v>
      </c>
      <c r="T77" s="106" t="str">
        <f t="shared" si="17"/>
        <v>Forecast</v>
      </c>
      <c r="U77" s="106" t="str">
        <f t="shared" si="17"/>
        <v>Forecast</v>
      </c>
    </row>
    <row r="78" ht="15" spans="1:21">
      <c r="A78" s="101"/>
      <c r="B78" s="103"/>
      <c r="C78" s="47"/>
      <c r="D78" s="47"/>
      <c r="E78" s="47"/>
      <c r="F78" s="106"/>
      <c r="G78" s="106">
        <f>H78-1</f>
        <v>2015</v>
      </c>
      <c r="H78" s="106">
        <f>I78-1</f>
        <v>2016</v>
      </c>
      <c r="I78" s="106">
        <f>J78-1</f>
        <v>2017</v>
      </c>
      <c r="J78" s="106">
        <f>K78-1</f>
        <v>2018</v>
      </c>
      <c r="K78" s="106">
        <f>L78-1</f>
        <v>2019</v>
      </c>
      <c r="L78" s="106">
        <f>C76</f>
        <v>2020</v>
      </c>
      <c r="M78" s="106">
        <f t="shared" ref="M78:U78" si="18">L78+1</f>
        <v>2021</v>
      </c>
      <c r="N78" s="106">
        <f t="shared" si="18"/>
        <v>2022</v>
      </c>
      <c r="O78" s="106">
        <f t="shared" si="18"/>
        <v>2023</v>
      </c>
      <c r="P78" s="106">
        <f t="shared" si="18"/>
        <v>2024</v>
      </c>
      <c r="Q78" s="106">
        <f t="shared" si="18"/>
        <v>2025</v>
      </c>
      <c r="R78" s="106">
        <f t="shared" si="18"/>
        <v>2026</v>
      </c>
      <c r="S78" s="106">
        <f t="shared" si="18"/>
        <v>2027</v>
      </c>
      <c r="T78" s="106">
        <f t="shared" si="18"/>
        <v>2028</v>
      </c>
      <c r="U78" s="106">
        <f t="shared" si="18"/>
        <v>2029</v>
      </c>
    </row>
    <row r="79" ht="15" spans="1:21">
      <c r="A79" s="101"/>
      <c r="B79" s="107"/>
      <c r="C79" s="108"/>
      <c r="D79" s="108"/>
      <c r="E79" s="108"/>
      <c r="F79" s="109"/>
      <c r="G79" s="109"/>
      <c r="H79" s="109"/>
      <c r="I79" s="109"/>
      <c r="J79" s="109"/>
      <c r="K79" s="109"/>
      <c r="L79" s="109"/>
      <c r="M79" s="109"/>
      <c r="N79" s="109"/>
      <c r="O79" s="109"/>
      <c r="P79" s="109"/>
      <c r="Q79" s="109"/>
      <c r="R79" s="109"/>
      <c r="S79" s="107"/>
      <c r="T79" s="107"/>
      <c r="U79" s="107"/>
    </row>
    <row r="80" ht="15" spans="1:21">
      <c r="A80" s="110"/>
      <c r="B80" s="110" t="s">
        <v>310</v>
      </c>
      <c r="C80" s="108"/>
      <c r="D80" s="108"/>
      <c r="E80" s="108"/>
      <c r="F80" s="109"/>
      <c r="G80" s="109"/>
      <c r="H80" s="109"/>
      <c r="I80" s="109"/>
      <c r="J80" s="109"/>
      <c r="K80" s="109"/>
      <c r="L80" s="109"/>
      <c r="M80" s="109"/>
      <c r="N80" s="109"/>
      <c r="O80" s="109"/>
      <c r="P80" s="109"/>
      <c r="Q80" s="109"/>
      <c r="R80" s="109"/>
      <c r="S80" s="107"/>
      <c r="T80" s="107"/>
      <c r="U80" s="107"/>
    </row>
    <row r="81" ht="15" spans="1:21">
      <c r="A81" s="110"/>
      <c r="B81" s="107" t="s">
        <v>311</v>
      </c>
      <c r="C81" s="108" t="str">
        <f>"LCU per unit of "&amp;B81</f>
        <v>LCU per unit of LCU</v>
      </c>
      <c r="D81" s="108"/>
      <c r="E81" s="47"/>
      <c r="F81" s="48"/>
      <c r="G81" s="89">
        <v>1</v>
      </c>
      <c r="H81" s="89">
        <v>1</v>
      </c>
      <c r="I81" s="89">
        <v>1</v>
      </c>
      <c r="J81" s="89">
        <v>1</v>
      </c>
      <c r="K81" s="89">
        <v>1</v>
      </c>
      <c r="L81" s="89">
        <v>1</v>
      </c>
      <c r="M81" s="89">
        <v>1</v>
      </c>
      <c r="N81" s="89">
        <v>1</v>
      </c>
      <c r="O81" s="89">
        <v>1</v>
      </c>
      <c r="P81" s="89">
        <v>1</v>
      </c>
      <c r="Q81" s="89">
        <v>1</v>
      </c>
      <c r="R81" s="89">
        <v>1</v>
      </c>
      <c r="S81" s="89">
        <v>1</v>
      </c>
      <c r="T81" s="89">
        <v>1</v>
      </c>
      <c r="U81" s="89">
        <v>1</v>
      </c>
    </row>
    <row r="82" ht="15" spans="1:21">
      <c r="A82" s="110"/>
      <c r="B82" s="103" t="s">
        <v>312</v>
      </c>
      <c r="C82" s="108" t="str">
        <f>"LCU per unit of "&amp;B82</f>
        <v>LCU per unit of USD</v>
      </c>
      <c r="D82" s="101"/>
      <c r="E82" s="47"/>
      <c r="F82" s="89"/>
      <c r="G82" s="111">
        <f t="shared" ref="G82:U82" si="19">G8</f>
        <v>196.4865</v>
      </c>
      <c r="H82" s="111">
        <f t="shared" si="19"/>
        <v>253.1897</v>
      </c>
      <c r="I82" s="111">
        <f t="shared" si="19"/>
        <v>305.7862</v>
      </c>
      <c r="J82" s="111">
        <f t="shared" si="19"/>
        <v>306.5</v>
      </c>
      <c r="K82" s="111">
        <f t="shared" si="19"/>
        <v>326</v>
      </c>
      <c r="L82" s="111">
        <f t="shared" si="19"/>
        <v>379</v>
      </c>
      <c r="M82" s="111">
        <f t="shared" si="19"/>
        <v>379</v>
      </c>
      <c r="N82" s="111">
        <f t="shared" si="19"/>
        <v>379</v>
      </c>
      <c r="O82" s="111">
        <f t="shared" si="19"/>
        <v>379</v>
      </c>
      <c r="P82" s="111">
        <f t="shared" si="19"/>
        <v>379</v>
      </c>
      <c r="Q82" s="111">
        <f t="shared" si="19"/>
        <v>379</v>
      </c>
      <c r="R82" s="111">
        <f t="shared" si="19"/>
        <v>379</v>
      </c>
      <c r="S82" s="111">
        <f t="shared" si="19"/>
        <v>379</v>
      </c>
      <c r="T82" s="111">
        <f t="shared" si="19"/>
        <v>379</v>
      </c>
      <c r="U82" s="111">
        <f t="shared" si="19"/>
        <v>379</v>
      </c>
    </row>
    <row r="83" ht="15" spans="1:21">
      <c r="A83" s="110"/>
      <c r="B83" s="103" t="s">
        <v>313</v>
      </c>
      <c r="C83" s="108" t="str">
        <f>"LCU per unit of "&amp;B83</f>
        <v>LCU per unit of EUR</v>
      </c>
      <c r="D83" s="101"/>
      <c r="E83" s="47"/>
      <c r="F83" s="89"/>
      <c r="G83" s="112">
        <v>0</v>
      </c>
      <c r="H83" s="112">
        <v>0</v>
      </c>
      <c r="I83" s="112">
        <v>0</v>
      </c>
      <c r="J83" s="112">
        <v>0</v>
      </c>
      <c r="K83" s="112">
        <v>0</v>
      </c>
      <c r="L83" s="112">
        <v>0</v>
      </c>
      <c r="M83" s="112">
        <v>0</v>
      </c>
      <c r="N83" s="112">
        <v>0</v>
      </c>
      <c r="O83" s="112">
        <v>0</v>
      </c>
      <c r="P83" s="112">
        <v>0</v>
      </c>
      <c r="Q83" s="112">
        <v>0</v>
      </c>
      <c r="R83" s="112">
        <v>0</v>
      </c>
      <c r="S83" s="112">
        <v>0</v>
      </c>
      <c r="T83" s="112">
        <v>0</v>
      </c>
      <c r="U83" s="112">
        <v>0</v>
      </c>
    </row>
    <row r="84" ht="15" spans="1:21">
      <c r="A84" s="110"/>
      <c r="B84" s="103" t="s">
        <v>314</v>
      </c>
      <c r="C84" s="108" t="str">
        <f>"LCU per unit of "&amp;B84</f>
        <v>LCU per unit of GBP</v>
      </c>
      <c r="D84" s="108"/>
      <c r="E84" s="47"/>
      <c r="F84" s="89"/>
      <c r="G84" s="112">
        <v>0</v>
      </c>
      <c r="H84" s="112">
        <v>0</v>
      </c>
      <c r="I84" s="112">
        <v>0</v>
      </c>
      <c r="J84" s="112">
        <v>0</v>
      </c>
      <c r="K84" s="112">
        <v>0</v>
      </c>
      <c r="L84" s="112">
        <v>0</v>
      </c>
      <c r="M84" s="112">
        <v>0</v>
      </c>
      <c r="N84" s="112">
        <v>0</v>
      </c>
      <c r="O84" s="112">
        <v>0</v>
      </c>
      <c r="P84" s="112">
        <v>0</v>
      </c>
      <c r="Q84" s="112">
        <v>0</v>
      </c>
      <c r="R84" s="112">
        <v>0</v>
      </c>
      <c r="S84" s="112">
        <v>0</v>
      </c>
      <c r="T84" s="112">
        <v>0</v>
      </c>
      <c r="U84" s="112">
        <v>0</v>
      </c>
    </row>
    <row r="85" ht="15" spans="1:21">
      <c r="A85" s="110"/>
      <c r="B85" s="103" t="s">
        <v>315</v>
      </c>
      <c r="C85" s="108" t="str">
        <f>"LCU per unit of "&amp;B85</f>
        <v>LCU per unit of CHY</v>
      </c>
      <c r="D85" s="108"/>
      <c r="E85" s="47"/>
      <c r="F85" s="89"/>
      <c r="G85" s="112">
        <v>0</v>
      </c>
      <c r="H85" s="112">
        <v>0</v>
      </c>
      <c r="I85" s="112">
        <v>0</v>
      </c>
      <c r="J85" s="112">
        <v>0</v>
      </c>
      <c r="K85" s="112">
        <v>0</v>
      </c>
      <c r="L85" s="112">
        <v>0</v>
      </c>
      <c r="M85" s="112">
        <v>0</v>
      </c>
      <c r="N85" s="112">
        <v>0</v>
      </c>
      <c r="O85" s="112">
        <v>0</v>
      </c>
      <c r="P85" s="112">
        <v>0</v>
      </c>
      <c r="Q85" s="112">
        <v>0</v>
      </c>
      <c r="R85" s="112">
        <v>0</v>
      </c>
      <c r="S85" s="112">
        <v>0</v>
      </c>
      <c r="T85" s="112">
        <v>0</v>
      </c>
      <c r="U85" s="112">
        <v>0</v>
      </c>
    </row>
    <row r="86" ht="15" spans="1:21">
      <c r="A86" s="101"/>
      <c r="B86" s="107"/>
      <c r="C86" s="47"/>
      <c r="D86" s="47"/>
      <c r="E86" s="47"/>
      <c r="F86" s="89"/>
      <c r="G86" s="85"/>
      <c r="H86" s="85"/>
      <c r="I86" s="85"/>
      <c r="J86" s="85"/>
      <c r="K86" s="85"/>
      <c r="L86" s="85"/>
      <c r="M86" s="85"/>
      <c r="N86" s="85"/>
      <c r="O86" s="85"/>
      <c r="P86" s="85"/>
      <c r="Q86" s="85"/>
      <c r="R86" s="85"/>
      <c r="S86" s="85"/>
      <c r="T86" s="85"/>
      <c r="U86" s="85"/>
    </row>
    <row r="87" ht="15" spans="1:21">
      <c r="A87" s="101"/>
      <c r="B87" s="107"/>
      <c r="C87" s="47"/>
      <c r="D87" s="47"/>
      <c r="E87" s="47"/>
      <c r="F87" s="48"/>
      <c r="G87" s="49"/>
      <c r="H87" s="49"/>
      <c r="I87" s="49"/>
      <c r="J87" s="49"/>
      <c r="K87" s="85"/>
      <c r="L87" s="85"/>
      <c r="M87" s="85"/>
      <c r="N87" s="85"/>
      <c r="O87" s="85"/>
      <c r="P87" s="85"/>
      <c r="Q87" s="85"/>
      <c r="R87" s="85"/>
      <c r="S87" s="85"/>
      <c r="T87" s="85"/>
      <c r="U87" s="85"/>
    </row>
    <row r="88" ht="15" spans="1:21">
      <c r="A88" s="113"/>
      <c r="B88" s="113" t="s">
        <v>316</v>
      </c>
      <c r="C88" s="47"/>
      <c r="D88" s="47"/>
      <c r="E88" s="47"/>
      <c r="F88" s="48"/>
      <c r="G88" s="49"/>
      <c r="H88" s="49"/>
      <c r="I88" s="49"/>
      <c r="J88" s="49"/>
      <c r="K88" s="85"/>
      <c r="L88" s="85"/>
      <c r="M88" s="85"/>
      <c r="N88" s="85"/>
      <c r="O88" s="85"/>
      <c r="P88" s="85"/>
      <c r="Q88" s="85"/>
      <c r="R88" s="85"/>
      <c r="S88" s="85"/>
      <c r="T88" s="85"/>
      <c r="U88" s="85"/>
    </row>
    <row r="89" ht="15" spans="1:21">
      <c r="A89" s="113"/>
      <c r="B89" s="46" t="s">
        <v>230</v>
      </c>
      <c r="C89" s="20" t="str">
        <f>'Data Request'!$C$6</f>
        <v>Naira</v>
      </c>
      <c r="D89" s="20" t="str">
        <f>'Data Request'!$C$7</f>
        <v>Million</v>
      </c>
      <c r="E89" s="47"/>
      <c r="F89" s="48"/>
      <c r="G89" s="49"/>
      <c r="H89" s="49"/>
      <c r="I89" s="49"/>
      <c r="J89" s="49"/>
      <c r="K89" s="85"/>
      <c r="L89" s="86">
        <f t="shared" ref="L89:U89" si="20">-L90+L91+L98</f>
        <v>59826.7319997419</v>
      </c>
      <c r="M89" s="86">
        <f ca="1" t="shared" si="20"/>
        <v>112200.947150644</v>
      </c>
      <c r="N89" s="86">
        <f ca="1" t="shared" si="20"/>
        <v>143293.347727959</v>
      </c>
      <c r="O89" s="86">
        <f ca="1" t="shared" si="20"/>
        <v>191633.552690477</v>
      </c>
      <c r="P89" s="86">
        <f ca="1" t="shared" si="20"/>
        <v>228872.040540258</v>
      </c>
      <c r="Q89" s="86">
        <f ca="1" t="shared" si="20"/>
        <v>-767655.429443071</v>
      </c>
      <c r="R89" s="86">
        <f ca="1" t="shared" si="20"/>
        <v>-2267434.44386246</v>
      </c>
      <c r="S89" s="86">
        <f ca="1" t="shared" si="20"/>
        <v>-1617212.54981843</v>
      </c>
      <c r="T89" s="86">
        <f ca="1" t="shared" si="20"/>
        <v>-848719.604445181</v>
      </c>
      <c r="U89" s="86">
        <f ca="1" t="shared" si="20"/>
        <v>-235807.253934593</v>
      </c>
    </row>
    <row r="90" ht="15" spans="1:21">
      <c r="A90" s="113"/>
      <c r="B90" s="50" t="s">
        <v>231</v>
      </c>
      <c r="C90" s="20" t="str">
        <f>'Data Request'!$C$6</f>
        <v>Naira</v>
      </c>
      <c r="D90" s="20" t="str">
        <f>'Data Request'!$C$7</f>
        <v>Million</v>
      </c>
      <c r="E90" s="51" t="s">
        <v>293</v>
      </c>
      <c r="F90" s="52"/>
      <c r="G90" s="52"/>
      <c r="H90" s="52"/>
      <c r="I90" s="52"/>
      <c r="J90" s="52"/>
      <c r="K90" s="87"/>
      <c r="L90" s="111">
        <f t="shared" ref="L90:U90" si="21">L50</f>
        <v>-34894.8991909819</v>
      </c>
      <c r="M90" s="111">
        <f t="shared" si="21"/>
        <v>-29368.7331163743</v>
      </c>
      <c r="N90" s="111">
        <f t="shared" si="21"/>
        <v>-29617.3804724986</v>
      </c>
      <c r="O90" s="111">
        <f t="shared" si="21"/>
        <v>-35494.9842760694</v>
      </c>
      <c r="P90" s="111">
        <f t="shared" si="21"/>
        <v>-31349.4444076753</v>
      </c>
      <c r="Q90" s="111">
        <f t="shared" si="21"/>
        <v>-31595.3575821145</v>
      </c>
      <c r="R90" s="111">
        <f t="shared" si="21"/>
        <v>-30065.0617782159</v>
      </c>
      <c r="S90" s="111">
        <f t="shared" si="21"/>
        <v>-17694.0692129274</v>
      </c>
      <c r="T90" s="111">
        <f t="shared" si="21"/>
        <v>4774.60704150377</v>
      </c>
      <c r="U90" s="111">
        <f t="shared" si="21"/>
        <v>12706.0537150969</v>
      </c>
    </row>
    <row r="91" ht="15" spans="1:21">
      <c r="A91" s="114"/>
      <c r="B91" s="50" t="s">
        <v>232</v>
      </c>
      <c r="C91" s="20" t="str">
        <f>'Data Request'!$C$6</f>
        <v>Naira</v>
      </c>
      <c r="D91" s="20" t="str">
        <f>'Data Request'!$C$7</f>
        <v>Million</v>
      </c>
      <c r="E91" s="54"/>
      <c r="F91" s="52"/>
      <c r="G91" s="52"/>
      <c r="H91" s="52"/>
      <c r="I91" s="52"/>
      <c r="J91" s="52"/>
      <c r="K91" s="87"/>
      <c r="L91" s="87">
        <f>L92+L95</f>
        <v>42302.51557976</v>
      </c>
      <c r="M91" s="87">
        <f ca="1" t="shared" ref="M91:U91" si="22">M92+M95</f>
        <v>80881.9340342693</v>
      </c>
      <c r="N91" s="87">
        <f ca="1" t="shared" si="22"/>
        <v>113855.287255461</v>
      </c>
      <c r="O91" s="87">
        <f ca="1" t="shared" si="22"/>
        <v>153119.298414408</v>
      </c>
      <c r="P91" s="87">
        <f ca="1" t="shared" si="22"/>
        <v>197333.646132582</v>
      </c>
      <c r="Q91" s="87">
        <f ca="1" t="shared" si="22"/>
        <v>-798261.167025185</v>
      </c>
      <c r="R91" s="87">
        <f ca="1" t="shared" si="22"/>
        <v>-2295504.72564068</v>
      </c>
      <c r="S91" s="87">
        <f ca="1" t="shared" si="22"/>
        <v>-1634884.36903136</v>
      </c>
      <c r="T91" s="87">
        <f ca="1" t="shared" si="22"/>
        <v>-845853.847403677</v>
      </c>
      <c r="U91" s="87">
        <f ca="1" t="shared" si="22"/>
        <v>-222146.780219496</v>
      </c>
    </row>
    <row r="92" ht="15" spans="1:21">
      <c r="A92" s="114"/>
      <c r="B92" s="55" t="s">
        <v>233</v>
      </c>
      <c r="C92" s="20" t="str">
        <f>'Data Request'!$C$6</f>
        <v>Naira</v>
      </c>
      <c r="D92" s="20" t="str">
        <f>'Data Request'!$C$7</f>
        <v>Million</v>
      </c>
      <c r="E92" s="54"/>
      <c r="F92" s="48"/>
      <c r="G92" s="48"/>
      <c r="H92" s="48"/>
      <c r="I92" s="48"/>
      <c r="J92" s="48"/>
      <c r="K92" s="89"/>
      <c r="L92" s="90">
        <f>L93+L94</f>
        <v>16824.47547091</v>
      </c>
      <c r="M92" s="90">
        <f ca="1" t="shared" ref="M92:U92" si="23">M93+M94</f>
        <v>26777.2963243</v>
      </c>
      <c r="N92" s="90">
        <f ca="1" t="shared" si="23"/>
        <v>23678.49687647</v>
      </c>
      <c r="O92" s="90">
        <f ca="1" t="shared" si="23"/>
        <v>23525.90404522</v>
      </c>
      <c r="P92" s="90">
        <f ca="1" t="shared" si="23"/>
        <v>25013.2058467767</v>
      </c>
      <c r="Q92" s="90">
        <f ca="1" t="shared" si="23"/>
        <v>-1016425.98277783</v>
      </c>
      <c r="R92" s="90">
        <f ca="1" t="shared" si="23"/>
        <v>-2567997.51845015</v>
      </c>
      <c r="S92" s="90">
        <f ca="1" t="shared" si="23"/>
        <v>-1965676.37977692</v>
      </c>
      <c r="T92" s="90">
        <f ca="1" t="shared" si="23"/>
        <v>-1235036.97687546</v>
      </c>
      <c r="U92" s="90">
        <f ca="1" t="shared" si="23"/>
        <v>-667644.353791616</v>
      </c>
    </row>
    <row r="93" ht="15" spans="1:21">
      <c r="A93" s="114"/>
      <c r="B93" s="115" t="s">
        <v>317</v>
      </c>
      <c r="C93" s="20" t="str">
        <f>'Data Request'!$C$6</f>
        <v>Naira</v>
      </c>
      <c r="D93" s="20" t="str">
        <f>'Data Request'!$C$7</f>
        <v>Million</v>
      </c>
      <c r="E93" s="51"/>
      <c r="F93" s="52"/>
      <c r="G93" s="52"/>
      <c r="H93" s="52"/>
      <c r="I93" s="52"/>
      <c r="J93" s="52"/>
      <c r="K93" s="87"/>
      <c r="L93" s="90">
        <f t="shared" ref="L93:U93" si="24">L139</f>
        <v>16824.47547091</v>
      </c>
      <c r="M93" s="90">
        <f t="shared" si="24"/>
        <v>26777.2963243</v>
      </c>
      <c r="N93" s="90">
        <f t="shared" si="24"/>
        <v>23678.49687647</v>
      </c>
      <c r="O93" s="90">
        <f t="shared" si="24"/>
        <v>23243.52804522</v>
      </c>
      <c r="P93" s="90">
        <f t="shared" si="24"/>
        <v>23217.78718011</v>
      </c>
      <c r="Q93" s="90">
        <f t="shared" si="24"/>
        <v>23252.99455576</v>
      </c>
      <c r="R93" s="90">
        <f t="shared" si="24"/>
        <v>23421.61973254</v>
      </c>
      <c r="S93" s="90">
        <f t="shared" si="24"/>
        <v>23606.27249512</v>
      </c>
      <c r="T93" s="90">
        <f t="shared" si="24"/>
        <v>23808.13710073</v>
      </c>
      <c r="U93" s="90">
        <f t="shared" si="24"/>
        <v>24028.93900146</v>
      </c>
    </row>
    <row r="94" ht="15" spans="1:21">
      <c r="A94" s="114"/>
      <c r="B94" s="115" t="s">
        <v>318</v>
      </c>
      <c r="C94" s="20" t="str">
        <f>'Data Request'!$C$6</f>
        <v>Naira</v>
      </c>
      <c r="D94" s="20" t="str">
        <f>'Data Request'!$C$7</f>
        <v>Million</v>
      </c>
      <c r="E94" s="116"/>
      <c r="F94" s="52"/>
      <c r="G94" s="52"/>
      <c r="H94" s="52"/>
      <c r="I94" s="52"/>
      <c r="J94" s="52"/>
      <c r="K94" s="87"/>
      <c r="L94" s="90">
        <f>L258</f>
        <v>0</v>
      </c>
      <c r="M94" s="90">
        <f ca="1" t="shared" ref="M94:U94" si="25">M258</f>
        <v>0</v>
      </c>
      <c r="N94" s="90">
        <f ca="1" t="shared" si="25"/>
        <v>0</v>
      </c>
      <c r="O94" s="90">
        <f ca="1" t="shared" si="25"/>
        <v>282.376</v>
      </c>
      <c r="P94" s="90">
        <f ca="1" t="shared" si="25"/>
        <v>1795.41866666667</v>
      </c>
      <c r="Q94" s="90">
        <f ca="1" t="shared" si="25"/>
        <v>-1039678.97733359</v>
      </c>
      <c r="R94" s="90">
        <f ca="1" t="shared" si="25"/>
        <v>-2591419.13818269</v>
      </c>
      <c r="S94" s="90">
        <f ca="1" t="shared" si="25"/>
        <v>-1989282.65227204</v>
      </c>
      <c r="T94" s="90">
        <f ca="1" t="shared" si="25"/>
        <v>-1258845.11397619</v>
      </c>
      <c r="U94" s="90">
        <f ca="1" t="shared" si="25"/>
        <v>-691673.292793076</v>
      </c>
    </row>
    <row r="95" ht="15" spans="1:21">
      <c r="A95" s="114"/>
      <c r="B95" s="55" t="s">
        <v>234</v>
      </c>
      <c r="C95" s="20" t="str">
        <f>'Data Request'!$C$6</f>
        <v>Naira</v>
      </c>
      <c r="D95" s="20" t="str">
        <f>'Data Request'!$C$7</f>
        <v>Million</v>
      </c>
      <c r="E95" s="54"/>
      <c r="F95" s="56"/>
      <c r="G95" s="56"/>
      <c r="H95" s="56"/>
      <c r="I95" s="56"/>
      <c r="J95" s="56"/>
      <c r="K95" s="91"/>
      <c r="L95" s="90">
        <f>L96+L97</f>
        <v>25478.04010885</v>
      </c>
      <c r="M95" s="90">
        <f ca="1">M96+M97</f>
        <v>54104.6377099693</v>
      </c>
      <c r="N95" s="90">
        <f ca="1" t="shared" ref="N95:U95" si="26">N96+N97</f>
        <v>90176.7903789908</v>
      </c>
      <c r="O95" s="90">
        <f ca="1" t="shared" si="26"/>
        <v>129593.394369188</v>
      </c>
      <c r="P95" s="90">
        <f ca="1" t="shared" si="26"/>
        <v>172320.440285806</v>
      </c>
      <c r="Q95" s="90">
        <f ca="1" t="shared" si="26"/>
        <v>218164.815752646</v>
      </c>
      <c r="R95" s="90">
        <f ca="1" t="shared" si="26"/>
        <v>272492.792809471</v>
      </c>
      <c r="S95" s="90">
        <f ca="1" t="shared" si="26"/>
        <v>330792.010745563</v>
      </c>
      <c r="T95" s="90">
        <f ca="1" t="shared" si="26"/>
        <v>389183.129471782</v>
      </c>
      <c r="U95" s="90">
        <f ca="1" t="shared" si="26"/>
        <v>445497.573572119</v>
      </c>
    </row>
    <row r="96" ht="15" spans="1:21">
      <c r="A96" s="114"/>
      <c r="B96" s="115" t="s">
        <v>319</v>
      </c>
      <c r="C96" s="20" t="str">
        <f>'Data Request'!$C$6</f>
        <v>Naira</v>
      </c>
      <c r="D96" s="20" t="str">
        <f>'Data Request'!$C$7</f>
        <v>Million</v>
      </c>
      <c r="E96" s="51"/>
      <c r="F96" s="117"/>
      <c r="G96" s="117"/>
      <c r="H96" s="117"/>
      <c r="I96" s="117"/>
      <c r="J96" s="117"/>
      <c r="K96" s="125"/>
      <c r="L96" s="90">
        <f t="shared" ref="L96:U96" si="27">L147</f>
        <v>25478.04010885</v>
      </c>
      <c r="M96" s="90">
        <f t="shared" si="27"/>
        <v>38241.48786999</v>
      </c>
      <c r="N96" s="90">
        <f t="shared" si="27"/>
        <v>35966.45348696</v>
      </c>
      <c r="O96" s="90">
        <f t="shared" si="27"/>
        <v>34397.44965892</v>
      </c>
      <c r="P96" s="90">
        <f t="shared" si="27"/>
        <v>33250.2252003</v>
      </c>
      <c r="Q96" s="90">
        <f t="shared" si="27"/>
        <v>31985.42510392</v>
      </c>
      <c r="R96" s="90">
        <f t="shared" si="27"/>
        <v>30743.47251617</v>
      </c>
      <c r="S96" s="90">
        <f t="shared" si="27"/>
        <v>29481.32533331</v>
      </c>
      <c r="T96" s="90">
        <f t="shared" si="27"/>
        <v>28238.21586324</v>
      </c>
      <c r="U96" s="90">
        <f t="shared" si="27"/>
        <v>26675.63253443</v>
      </c>
    </row>
    <row r="97" ht="15" spans="1:21">
      <c r="A97" s="114"/>
      <c r="B97" s="115" t="s">
        <v>320</v>
      </c>
      <c r="C97" s="20" t="str">
        <f>'Data Request'!$C$6</f>
        <v>Naira</v>
      </c>
      <c r="D97" s="20" t="str">
        <f>'Data Request'!$C$7</f>
        <v>Million</v>
      </c>
      <c r="E97" s="51"/>
      <c r="F97" s="52"/>
      <c r="G97" s="52"/>
      <c r="H97" s="52"/>
      <c r="I97" s="52"/>
      <c r="J97" s="52"/>
      <c r="K97" s="87"/>
      <c r="L97" s="90">
        <f>L266</f>
        <v>0</v>
      </c>
      <c r="M97" s="90">
        <f ca="1">M266</f>
        <v>15863.1498399793</v>
      </c>
      <c r="N97" s="90">
        <f ca="1" t="shared" ref="N97:U97" si="28">N266</f>
        <v>54210.3368920308</v>
      </c>
      <c r="O97" s="90">
        <f ca="1" t="shared" si="28"/>
        <v>95195.9447102676</v>
      </c>
      <c r="P97" s="90">
        <f ca="1" t="shared" si="28"/>
        <v>139070.215085506</v>
      </c>
      <c r="Q97" s="90">
        <f ca="1" t="shared" si="28"/>
        <v>186179.390648726</v>
      </c>
      <c r="R97" s="90">
        <f ca="1" t="shared" si="28"/>
        <v>241749.320293301</v>
      </c>
      <c r="S97" s="90">
        <f ca="1" t="shared" si="28"/>
        <v>301310.685412253</v>
      </c>
      <c r="T97" s="90">
        <f ca="1" t="shared" si="28"/>
        <v>360944.913608542</v>
      </c>
      <c r="U97" s="90">
        <f ca="1" t="shared" si="28"/>
        <v>418821.941037689</v>
      </c>
    </row>
    <row r="98" ht="15" spans="1:21">
      <c r="A98" s="114"/>
      <c r="B98" s="50" t="s">
        <v>235</v>
      </c>
      <c r="C98" s="20" t="str">
        <f>'Data Request'!$C$6</f>
        <v>Naira</v>
      </c>
      <c r="D98" s="20" t="str">
        <f>'Data Request'!$C$7</f>
        <v>Million</v>
      </c>
      <c r="E98" s="54"/>
      <c r="F98" s="56"/>
      <c r="G98" s="56"/>
      <c r="H98" s="56"/>
      <c r="I98" s="56"/>
      <c r="J98" s="56"/>
      <c r="K98" s="91"/>
      <c r="L98" s="111">
        <f t="shared" ref="L98:U98" si="29">L54</f>
        <v>-17370.682771</v>
      </c>
      <c r="M98" s="111">
        <f t="shared" si="29"/>
        <v>1950.28</v>
      </c>
      <c r="N98" s="111">
        <f t="shared" si="29"/>
        <v>-179.32</v>
      </c>
      <c r="O98" s="111">
        <f t="shared" si="29"/>
        <v>3019.27</v>
      </c>
      <c r="P98" s="111">
        <f t="shared" si="29"/>
        <v>188.949999999997</v>
      </c>
      <c r="Q98" s="111">
        <f t="shared" si="29"/>
        <v>-989.619999999999</v>
      </c>
      <c r="R98" s="111">
        <f t="shared" si="29"/>
        <v>-1994.78</v>
      </c>
      <c r="S98" s="111">
        <f t="shared" si="29"/>
        <v>-22.25</v>
      </c>
      <c r="T98" s="111">
        <f t="shared" si="29"/>
        <v>1908.85</v>
      </c>
      <c r="U98" s="111">
        <f t="shared" si="29"/>
        <v>-954.419999999998</v>
      </c>
    </row>
    <row r="99" ht="15" spans="1:21">
      <c r="A99" s="113"/>
      <c r="B99" s="46" t="s">
        <v>236</v>
      </c>
      <c r="C99" s="20" t="str">
        <f>'Data Request'!$C$6</f>
        <v>Naira</v>
      </c>
      <c r="D99" s="20" t="str">
        <f>'Data Request'!$C$7</f>
        <v>Million</v>
      </c>
      <c r="E99" s="47"/>
      <c r="F99" s="48"/>
      <c r="G99" s="49"/>
      <c r="H99" s="49"/>
      <c r="I99" s="49"/>
      <c r="J99" s="49"/>
      <c r="K99" s="85"/>
      <c r="L99" s="86">
        <f t="shared" ref="L99:U99" si="30">L100+L101</f>
        <v>59826.7319997419</v>
      </c>
      <c r="M99" s="86">
        <f ca="1" t="shared" si="30"/>
        <v>112200.947150644</v>
      </c>
      <c r="N99" s="86">
        <f ca="1" t="shared" si="30"/>
        <v>143293.347727959</v>
      </c>
      <c r="O99" s="86">
        <f ca="1" t="shared" si="30"/>
        <v>191633.552690477</v>
      </c>
      <c r="P99" s="86">
        <f ca="1" t="shared" si="30"/>
        <v>228872.040540258</v>
      </c>
      <c r="Q99" s="86">
        <f ca="1" t="shared" si="30"/>
        <v>-767655.429443071</v>
      </c>
      <c r="R99" s="86">
        <f ca="1" t="shared" si="30"/>
        <v>-2267434.44386246</v>
      </c>
      <c r="S99" s="86">
        <f ca="1" t="shared" si="30"/>
        <v>-1617212.54981843</v>
      </c>
      <c r="T99" s="86">
        <f ca="1" t="shared" si="30"/>
        <v>-848719.604445181</v>
      </c>
      <c r="U99" s="86">
        <f ca="1" t="shared" si="30"/>
        <v>-235807.253934593</v>
      </c>
    </row>
    <row r="100" ht="15" spans="1:21">
      <c r="A100" s="114"/>
      <c r="B100" s="50" t="s">
        <v>237</v>
      </c>
      <c r="C100" s="20" t="str">
        <f>'Data Request'!$C$6</f>
        <v>Naira</v>
      </c>
      <c r="D100" s="20" t="str">
        <f>'Data Request'!$C$7</f>
        <v>Million</v>
      </c>
      <c r="E100" s="54"/>
      <c r="F100" s="48"/>
      <c r="G100" s="48"/>
      <c r="H100" s="48"/>
      <c r="I100" s="48"/>
      <c r="J100" s="48"/>
      <c r="K100" s="89"/>
      <c r="L100" s="111">
        <f t="shared" ref="L100:U100" si="31">L56</f>
        <v>0</v>
      </c>
      <c r="M100" s="111">
        <f t="shared" si="31"/>
        <v>0</v>
      </c>
      <c r="N100" s="111">
        <f t="shared" si="31"/>
        <v>0</v>
      </c>
      <c r="O100" s="111">
        <f t="shared" si="31"/>
        <v>0</v>
      </c>
      <c r="P100" s="111">
        <f t="shared" si="31"/>
        <v>0</v>
      </c>
      <c r="Q100" s="111">
        <f t="shared" si="31"/>
        <v>0</v>
      </c>
      <c r="R100" s="111">
        <f t="shared" si="31"/>
        <v>0</v>
      </c>
      <c r="S100" s="111">
        <f t="shared" si="31"/>
        <v>0</v>
      </c>
      <c r="T100" s="111">
        <f t="shared" si="31"/>
        <v>0</v>
      </c>
      <c r="U100" s="111">
        <f t="shared" si="31"/>
        <v>0</v>
      </c>
    </row>
    <row r="101" ht="15" spans="1:21">
      <c r="A101" s="114"/>
      <c r="B101" s="50" t="s">
        <v>238</v>
      </c>
      <c r="C101" s="20" t="str">
        <f>'Data Request'!$C$6</f>
        <v>Naira</v>
      </c>
      <c r="D101" s="20" t="str">
        <f>'Data Request'!$C$7</f>
        <v>Million</v>
      </c>
      <c r="E101" s="51" t="s">
        <v>294</v>
      </c>
      <c r="F101" s="48"/>
      <c r="G101" s="48"/>
      <c r="H101" s="48"/>
      <c r="I101" s="48"/>
      <c r="J101" s="48"/>
      <c r="K101" s="89"/>
      <c r="L101" s="92">
        <f>(-L90+L91+L98)-(L100)</f>
        <v>59826.7319997419</v>
      </c>
      <c r="M101" s="92">
        <f ca="1" t="shared" ref="M101:U101" si="32">(-M90+M91+M98)-(M100)</f>
        <v>112200.947150644</v>
      </c>
      <c r="N101" s="92">
        <f ca="1" t="shared" si="32"/>
        <v>143293.347727959</v>
      </c>
      <c r="O101" s="92">
        <f ca="1" t="shared" si="32"/>
        <v>191633.552690477</v>
      </c>
      <c r="P101" s="92">
        <f ca="1" t="shared" si="32"/>
        <v>228872.040540258</v>
      </c>
      <c r="Q101" s="92">
        <f ca="1" t="shared" si="32"/>
        <v>-767655.429443071</v>
      </c>
      <c r="R101" s="92">
        <f ca="1" t="shared" si="32"/>
        <v>-2267434.44386246</v>
      </c>
      <c r="S101" s="92">
        <f ca="1" t="shared" si="32"/>
        <v>-1617212.54981843</v>
      </c>
      <c r="T101" s="92">
        <f ca="1" t="shared" si="32"/>
        <v>-848719.604445181</v>
      </c>
      <c r="U101" s="92">
        <f ca="1" t="shared" si="32"/>
        <v>-235807.253934593</v>
      </c>
    </row>
    <row r="102" ht="15" spans="1:21">
      <c r="A102" s="114"/>
      <c r="B102" s="118"/>
      <c r="C102" s="47"/>
      <c r="D102" s="58"/>
      <c r="E102" s="59"/>
      <c r="F102" s="60"/>
      <c r="G102" s="60"/>
      <c r="H102" s="60"/>
      <c r="I102" s="60"/>
      <c r="J102" s="60"/>
      <c r="K102" s="93"/>
      <c r="L102" s="126"/>
      <c r="M102" s="126"/>
      <c r="N102" s="126"/>
      <c r="O102" s="126"/>
      <c r="P102" s="126"/>
      <c r="Q102" s="126"/>
      <c r="R102" s="126"/>
      <c r="S102" s="126"/>
      <c r="T102" s="126"/>
      <c r="U102" s="126"/>
    </row>
    <row r="103" ht="15" spans="1:21">
      <c r="A103" s="114"/>
      <c r="B103" s="57" t="s">
        <v>295</v>
      </c>
      <c r="C103" s="47"/>
      <c r="D103" s="58"/>
      <c r="E103" s="59"/>
      <c r="F103" s="60"/>
      <c r="G103" s="60"/>
      <c r="H103" s="60"/>
      <c r="I103" s="60"/>
      <c r="J103" s="60"/>
      <c r="K103" s="93"/>
      <c r="L103" s="94" t="str">
        <f t="shared" ref="L103:U103" si="33">IF(L89=L99,"OK","Check")</f>
        <v>OK</v>
      </c>
      <c r="M103" s="94" t="str">
        <f ca="1" t="shared" si="33"/>
        <v>OK</v>
      </c>
      <c r="N103" s="94" t="str">
        <f ca="1" t="shared" si="33"/>
        <v>OK</v>
      </c>
      <c r="O103" s="94" t="str">
        <f ca="1" t="shared" si="33"/>
        <v>OK</v>
      </c>
      <c r="P103" s="94" t="str">
        <f ca="1" t="shared" si="33"/>
        <v>OK</v>
      </c>
      <c r="Q103" s="94" t="str">
        <f ca="1" t="shared" si="33"/>
        <v>OK</v>
      </c>
      <c r="R103" s="94" t="str">
        <f ca="1" t="shared" si="33"/>
        <v>OK</v>
      </c>
      <c r="S103" s="94" t="str">
        <f ca="1" t="shared" si="33"/>
        <v>OK</v>
      </c>
      <c r="T103" s="94" t="str">
        <f ca="1" t="shared" si="33"/>
        <v>OK</v>
      </c>
      <c r="U103" s="94" t="str">
        <f ca="1" t="shared" si="33"/>
        <v>OK</v>
      </c>
    </row>
    <row r="104" ht="15" spans="1:21">
      <c r="A104" s="114"/>
      <c r="B104" s="57" t="s">
        <v>321</v>
      </c>
      <c r="C104" s="47"/>
      <c r="D104" s="58"/>
      <c r="E104" s="59"/>
      <c r="F104" s="60"/>
      <c r="G104" s="60"/>
      <c r="H104" s="60"/>
      <c r="I104" s="60"/>
      <c r="J104" s="60"/>
      <c r="K104" s="93"/>
      <c r="L104" s="94" t="str">
        <f>IF(L101=L249,"OK","Check")</f>
        <v>OK</v>
      </c>
      <c r="M104" s="94" t="str">
        <f ca="1" t="shared" ref="M104:U104" si="34">IF(M101=M249,"OK","Check")</f>
        <v>Check</v>
      </c>
      <c r="N104" s="94" t="str">
        <f ca="1" t="shared" si="34"/>
        <v>Check</v>
      </c>
      <c r="O104" s="94" t="str">
        <f ca="1" t="shared" si="34"/>
        <v>OK</v>
      </c>
      <c r="P104" s="94" t="str">
        <f ca="1" t="shared" si="34"/>
        <v>OK</v>
      </c>
      <c r="Q104" s="94" t="str">
        <f ca="1" t="shared" si="34"/>
        <v>OK</v>
      </c>
      <c r="R104" s="94" t="str">
        <f ca="1" t="shared" si="34"/>
        <v>OK</v>
      </c>
      <c r="S104" s="94" t="str">
        <f ca="1" t="shared" si="34"/>
        <v>OK</v>
      </c>
      <c r="T104" s="94" t="str">
        <f ca="1" t="shared" si="34"/>
        <v>OK</v>
      </c>
      <c r="U104" s="94" t="str">
        <f ca="1" t="shared" si="34"/>
        <v>OK</v>
      </c>
    </row>
    <row r="105" ht="15" spans="1:21">
      <c r="A105" s="61"/>
      <c r="B105" s="57"/>
      <c r="C105" s="62"/>
      <c r="D105" s="62"/>
      <c r="E105" s="62"/>
      <c r="F105" s="63"/>
      <c r="G105" s="63"/>
      <c r="H105" s="63"/>
      <c r="I105" s="63"/>
      <c r="J105" s="63"/>
      <c r="K105" s="94"/>
      <c r="L105" s="94"/>
      <c r="M105" s="94"/>
      <c r="N105" s="94"/>
      <c r="O105" s="94"/>
      <c r="P105" s="94"/>
      <c r="Q105" s="94"/>
      <c r="R105" s="94"/>
      <c r="S105" s="89"/>
      <c r="T105" s="89"/>
      <c r="U105" s="89"/>
    </row>
    <row r="106" ht="15" spans="1:21">
      <c r="A106" s="119"/>
      <c r="B106" s="119" t="s">
        <v>322</v>
      </c>
      <c r="C106" s="62"/>
      <c r="D106" s="62"/>
      <c r="E106" s="62"/>
      <c r="F106" s="63"/>
      <c r="G106" s="63"/>
      <c r="H106" s="63"/>
      <c r="I106" s="63"/>
      <c r="J106" s="63"/>
      <c r="K106" s="94"/>
      <c r="L106" s="94"/>
      <c r="M106" s="94"/>
      <c r="N106" s="94"/>
      <c r="O106" s="94"/>
      <c r="P106" s="94"/>
      <c r="Q106" s="94"/>
      <c r="R106" s="94"/>
      <c r="S106" s="89"/>
      <c r="T106" s="89"/>
      <c r="U106" s="89"/>
    </row>
    <row r="107" ht="15" spans="1:21">
      <c r="A107" s="119"/>
      <c r="B107" s="120" t="s">
        <v>241</v>
      </c>
      <c r="C107" s="20" t="str">
        <f>'Data Request'!$C$6</f>
        <v>Naira</v>
      </c>
      <c r="D107" s="20" t="str">
        <f>'Data Request'!$C$7</f>
        <v>Million</v>
      </c>
      <c r="E107" s="59"/>
      <c r="F107" s="121"/>
      <c r="G107" s="122">
        <f>G108+G109</f>
        <v>48644.8881503252</v>
      </c>
      <c r="H107" s="122">
        <f>H108+H109</f>
        <v>79470.0161754744</v>
      </c>
      <c r="I107" s="122">
        <f>I108+I109</f>
        <v>112459.323187438</v>
      </c>
      <c r="J107" s="122">
        <f>J108+J109</f>
        <v>113636.86082904</v>
      </c>
      <c r="K107" s="122">
        <f>K108+K109</f>
        <v>81600.28445008</v>
      </c>
      <c r="L107" s="86">
        <f>L155+L274</f>
        <v>124632.803967782</v>
      </c>
      <c r="M107" s="86">
        <f ca="1" t="shared" ref="M107:U107" si="35">M155+M274</f>
        <v>210056.454794125</v>
      </c>
      <c r="N107" s="86">
        <f ca="1" t="shared" si="35"/>
        <v>329671.305645615</v>
      </c>
      <c r="O107" s="86">
        <f ca="1" t="shared" si="35"/>
        <v>497778.954290872</v>
      </c>
      <c r="P107" s="86">
        <f ca="1" t="shared" si="35"/>
        <v>701637.788984351</v>
      </c>
      <c r="Q107" s="86">
        <f ca="1" t="shared" si="35"/>
        <v>950408.342319113</v>
      </c>
      <c r="R107" s="86">
        <f ca="1" t="shared" si="35"/>
        <v>1250971.4169068</v>
      </c>
      <c r="S107" s="86">
        <f ca="1" t="shared" si="35"/>
        <v>1599435.2468653</v>
      </c>
      <c r="T107" s="86">
        <f ca="1" t="shared" si="35"/>
        <v>1985752.61929558</v>
      </c>
      <c r="U107" s="86">
        <f ca="1" t="shared" si="35"/>
        <v>2417589.7191526</v>
      </c>
    </row>
    <row r="108" ht="15" spans="1:21">
      <c r="A108" s="123"/>
      <c r="B108" s="124" t="s">
        <v>162</v>
      </c>
      <c r="C108" s="20" t="str">
        <f>'Data Request'!$C$6</f>
        <v>Naira</v>
      </c>
      <c r="D108" s="20" t="str">
        <f>'Data Request'!$C$7</f>
        <v>Million</v>
      </c>
      <c r="E108" s="59"/>
      <c r="F108" s="48"/>
      <c r="G108" s="87">
        <f t="shared" ref="G108:L109" si="36">SUMIFS(G$158:G$237,$D$158:$D$237,$B108,$B$158:$B$237,"Debt stock in LCU")+SUMIFS(G$277:G$531,$D$277:$D$531,$B108,$B$277:$B$531,"New debt stock in LCU")</f>
        <v>6608.25492328522</v>
      </c>
      <c r="H108" s="87">
        <f t="shared" si="36"/>
        <v>8088.75772608435</v>
      </c>
      <c r="I108" s="87">
        <f t="shared" si="36"/>
        <v>10100.1301177775</v>
      </c>
      <c r="J108" s="87">
        <f t="shared" si="36"/>
        <v>9680.54453734</v>
      </c>
      <c r="K108" s="87">
        <f t="shared" si="36"/>
        <v>186.14593154</v>
      </c>
      <c r="L108" s="87">
        <f t="shared" si="36"/>
        <v>1091632.99812232</v>
      </c>
      <c r="M108" s="87">
        <f ca="1" t="shared" ref="M108:U109" si="37">SUMIFS(M$158:M$237,$D$158:$D$237,$B108,$B$158:$B$237,"Debt stock in LCU")+SUMIFS(M$277:M$531,$D$277:$D$531,$B108,$B$277:$B$531,"New debt stock in LCU")</f>
        <v>3988607.75649662</v>
      </c>
      <c r="N108" s="87">
        <f ca="1" t="shared" si="37"/>
        <v>6904532.51487092</v>
      </c>
      <c r="O108" s="87">
        <f ca="1" t="shared" si="37"/>
        <v>9725707.27324522</v>
      </c>
      <c r="P108" s="87">
        <f ca="1" t="shared" si="37"/>
        <v>12584782.0316195</v>
      </c>
      <c r="Q108" s="87">
        <f ca="1" t="shared" si="37"/>
        <v>15936556.7899938</v>
      </c>
      <c r="R108" s="87">
        <f ca="1" t="shared" si="37"/>
        <v>19276203.5483681</v>
      </c>
      <c r="S108" s="87">
        <f ca="1" t="shared" si="37"/>
        <v>22240640.3067424</v>
      </c>
      <c r="T108" s="87">
        <f ca="1" t="shared" si="37"/>
        <v>24723747.0651167</v>
      </c>
      <c r="U108" s="87">
        <f ca="1" t="shared" si="37"/>
        <v>27081783.823491</v>
      </c>
    </row>
    <row r="109" ht="15" spans="1:21">
      <c r="A109" s="123"/>
      <c r="B109" s="124" t="s">
        <v>163</v>
      </c>
      <c r="C109" s="20" t="str">
        <f>'Data Request'!$C$6</f>
        <v>Naira</v>
      </c>
      <c r="D109" s="20" t="str">
        <f>'Data Request'!$C$7</f>
        <v>Million</v>
      </c>
      <c r="E109" s="59"/>
      <c r="F109" s="48"/>
      <c r="G109" s="87">
        <f t="shared" si="36"/>
        <v>42036.63322704</v>
      </c>
      <c r="H109" s="87">
        <f t="shared" si="36"/>
        <v>71381.25844939</v>
      </c>
      <c r="I109" s="87">
        <f t="shared" si="36"/>
        <v>102359.19306966</v>
      </c>
      <c r="J109" s="87">
        <f t="shared" si="36"/>
        <v>103956.3162917</v>
      </c>
      <c r="K109" s="87">
        <f t="shared" si="36"/>
        <v>81414.13851854</v>
      </c>
      <c r="L109" s="87">
        <f t="shared" si="36"/>
        <v>-967000.194154538</v>
      </c>
      <c r="M109" s="87">
        <f ca="1" t="shared" si="37"/>
        <v>-3778551.30170249</v>
      </c>
      <c r="N109" s="87">
        <f ca="1" t="shared" si="37"/>
        <v>-6574861.20922531</v>
      </c>
      <c r="O109" s="87">
        <f ca="1" t="shared" si="37"/>
        <v>-9227928.31895435</v>
      </c>
      <c r="P109" s="87">
        <f ca="1" t="shared" si="37"/>
        <v>-11883144.2426352</v>
      </c>
      <c r="Q109" s="87">
        <f ca="1" t="shared" si="37"/>
        <v>-14986148.4476747</v>
      </c>
      <c r="R109" s="87">
        <f ca="1" t="shared" si="37"/>
        <v>-18025232.1314613</v>
      </c>
      <c r="S109" s="87">
        <f ca="1" t="shared" si="37"/>
        <v>-20641205.0598771</v>
      </c>
      <c r="T109" s="87">
        <f ca="1" t="shared" si="37"/>
        <v>-22737994.4458211</v>
      </c>
      <c r="U109" s="87">
        <f ca="1" t="shared" si="37"/>
        <v>-24664194.1043384</v>
      </c>
    </row>
    <row r="110" ht="15" spans="1:21">
      <c r="A110" s="123"/>
      <c r="B110" s="120" t="s">
        <v>242</v>
      </c>
      <c r="C110" s="20" t="str">
        <f>'Data Request'!$C$6</f>
        <v>Naira</v>
      </c>
      <c r="D110" s="20" t="str">
        <f>'Data Request'!$C$7</f>
        <v>Million</v>
      </c>
      <c r="E110" s="59"/>
      <c r="F110" s="121"/>
      <c r="G110" s="121"/>
      <c r="H110" s="121"/>
      <c r="I110" s="121"/>
      <c r="J110" s="121"/>
      <c r="K110" s="86"/>
      <c r="L110" s="86">
        <f>L101</f>
        <v>59826.7319997419</v>
      </c>
      <c r="M110" s="86">
        <f ca="1" t="shared" ref="M110:U110" si="38">M101</f>
        <v>112200.947150644</v>
      </c>
      <c r="N110" s="86">
        <f ca="1" t="shared" si="38"/>
        <v>143293.347727959</v>
      </c>
      <c r="O110" s="86">
        <f ca="1" t="shared" si="38"/>
        <v>191633.552690477</v>
      </c>
      <c r="P110" s="86">
        <f ca="1" t="shared" si="38"/>
        <v>228872.040540258</v>
      </c>
      <c r="Q110" s="86">
        <f ca="1" t="shared" si="38"/>
        <v>-767655.429443071</v>
      </c>
      <c r="R110" s="86">
        <f ca="1" t="shared" si="38"/>
        <v>-2267434.44386246</v>
      </c>
      <c r="S110" s="86">
        <f ca="1" t="shared" si="38"/>
        <v>-1617212.54981843</v>
      </c>
      <c r="T110" s="86">
        <f ca="1" t="shared" si="38"/>
        <v>-848719.604445181</v>
      </c>
      <c r="U110" s="86">
        <f ca="1" t="shared" si="38"/>
        <v>-235807.253934593</v>
      </c>
    </row>
    <row r="111" ht="15" spans="1:21">
      <c r="A111" s="123"/>
      <c r="B111" s="124" t="s">
        <v>162</v>
      </c>
      <c r="C111" s="20" t="str">
        <f>'Data Request'!$C$6</f>
        <v>Naira</v>
      </c>
      <c r="D111" s="20" t="str">
        <f>'Data Request'!$C$7</f>
        <v>Million</v>
      </c>
      <c r="E111" s="59"/>
      <c r="F111" s="48"/>
      <c r="G111" s="48"/>
      <c r="H111" s="48"/>
      <c r="I111" s="48"/>
      <c r="J111" s="48"/>
      <c r="K111" s="89"/>
      <c r="L111" s="87">
        <f>SUMIFS(L$158:L$237,$D$158:$D$237,$B111,$B$158:$B$237,"Gross borrowing in LCU")+SUMIFS(L$277:L$531,$D$277:$D$531,$B111,$B$277:$B$531,"Gross borrowing in LCU")</f>
        <v>1102890</v>
      </c>
      <c r="M111" s="87">
        <f ca="1" t="shared" ref="M111:U112" si="39">SUMIFS(M$158:M$237,$D$158:$D$237,$B111,$B$158:$B$237,"Gross borrowing in LCU")+SUMIFS(M$277:M$531,$D$277:$D$531,$B111,$B$277:$B$531,"Gross borrowing in LCU")</f>
        <v>2918300</v>
      </c>
      <c r="N111" s="87">
        <f ca="1" t="shared" si="39"/>
        <v>2937250</v>
      </c>
      <c r="O111" s="87">
        <f ca="1" t="shared" si="39"/>
        <v>2842500</v>
      </c>
      <c r="P111" s="87">
        <f ca="1" t="shared" si="39"/>
        <v>2880400</v>
      </c>
      <c r="Q111" s="87">
        <f ca="1" t="shared" si="39"/>
        <v>3373100</v>
      </c>
      <c r="R111" s="87">
        <f ca="1" t="shared" si="39"/>
        <v>3581550</v>
      </c>
      <c r="S111" s="87">
        <f ca="1" t="shared" si="39"/>
        <v>3790000</v>
      </c>
      <c r="T111" s="87">
        <f ca="1" t="shared" si="39"/>
        <v>3896120</v>
      </c>
      <c r="U111" s="87">
        <f ca="1" t="shared" si="39"/>
        <v>4339550</v>
      </c>
    </row>
    <row r="112" ht="15" spans="1:21">
      <c r="A112" s="123"/>
      <c r="B112" s="124" t="s">
        <v>163</v>
      </c>
      <c r="C112" s="20" t="str">
        <f>'Data Request'!$C$6</f>
        <v>Naira</v>
      </c>
      <c r="D112" s="20" t="str">
        <f>'Data Request'!$C$7</f>
        <v>Million</v>
      </c>
      <c r="E112" s="59"/>
      <c r="F112" s="48"/>
      <c r="G112" s="48"/>
      <c r="H112" s="48"/>
      <c r="I112" s="48"/>
      <c r="J112" s="48"/>
      <c r="K112" s="89"/>
      <c r="L112" s="87">
        <f>SUMIFS(L$158:L$237,$D$158:$D$237,$B112,$B$158:$B$237,"Gross borrowing in LCU")+SUMIFS(L$277:L$531,$D$277:$D$531,$B112,$B$277:$B$531,"Gross borrowing in LCU")</f>
        <v>-1043063.26800026</v>
      </c>
      <c r="M112" s="87">
        <f ca="1" t="shared" si="39"/>
        <v>-2806099.05284936</v>
      </c>
      <c r="N112" s="87">
        <f ca="1" t="shared" si="39"/>
        <v>-2793956.65227204</v>
      </c>
      <c r="O112" s="87">
        <f ca="1" t="shared" si="39"/>
        <v>-2650866.44730952</v>
      </c>
      <c r="P112" s="87">
        <f ca="1" t="shared" si="39"/>
        <v>-2651527.95945974</v>
      </c>
      <c r="Q112" s="87">
        <f ca="1" t="shared" si="39"/>
        <v>-4140755.42944307</v>
      </c>
      <c r="R112" s="87">
        <f ca="1" t="shared" si="39"/>
        <v>-5848984.44386246</v>
      </c>
      <c r="S112" s="87">
        <f ca="1" t="shared" si="39"/>
        <v>-5407212.54981843</v>
      </c>
      <c r="T112" s="87">
        <f ca="1" t="shared" si="39"/>
        <v>-4744839.60444518</v>
      </c>
      <c r="U112" s="87">
        <f ca="1" t="shared" si="39"/>
        <v>-4575357.25393459</v>
      </c>
    </row>
    <row r="113" ht="15" spans="1:21">
      <c r="A113" s="123"/>
      <c r="B113" s="120" t="s">
        <v>243</v>
      </c>
      <c r="C113" s="20" t="str">
        <f>'Data Request'!$C$6</f>
        <v>Naira</v>
      </c>
      <c r="D113" s="20" t="str">
        <f>'Data Request'!$C$7</f>
        <v>Million</v>
      </c>
      <c r="E113" s="59"/>
      <c r="F113" s="121"/>
      <c r="G113" s="122">
        <f>G114+G115</f>
        <v>10619.7580545195</v>
      </c>
      <c r="H113" s="122">
        <f>H114+H115</f>
        <v>18155.3841208789</v>
      </c>
      <c r="I113" s="122">
        <f>I114+I115</f>
        <v>50041.982957544</v>
      </c>
      <c r="J113" s="122">
        <f>J114+J115</f>
        <v>57296.36455197</v>
      </c>
      <c r="K113" s="122">
        <f>K114+K115</f>
        <v>75681.25857344</v>
      </c>
      <c r="L113" s="86">
        <f>L92</f>
        <v>16824.47547091</v>
      </c>
      <c r="M113" s="86">
        <f ca="1" t="shared" ref="M113:U113" si="40">M92</f>
        <v>26777.2963243</v>
      </c>
      <c r="N113" s="86">
        <f ca="1" t="shared" si="40"/>
        <v>23678.49687647</v>
      </c>
      <c r="O113" s="86">
        <f ca="1" t="shared" si="40"/>
        <v>23525.90404522</v>
      </c>
      <c r="P113" s="86">
        <f ca="1" t="shared" si="40"/>
        <v>25013.2058467767</v>
      </c>
      <c r="Q113" s="86">
        <f ca="1" t="shared" si="40"/>
        <v>-1016425.98277783</v>
      </c>
      <c r="R113" s="86">
        <f ca="1" t="shared" si="40"/>
        <v>-2567997.51845015</v>
      </c>
      <c r="S113" s="86">
        <f ca="1" t="shared" si="40"/>
        <v>-1965676.37977692</v>
      </c>
      <c r="T113" s="86">
        <f ca="1" t="shared" si="40"/>
        <v>-1235036.97687546</v>
      </c>
      <c r="U113" s="86">
        <f ca="1" t="shared" si="40"/>
        <v>-667644.353791616</v>
      </c>
    </row>
    <row r="114" ht="15" spans="1:21">
      <c r="A114" s="123"/>
      <c r="B114" s="124" t="s">
        <v>162</v>
      </c>
      <c r="C114" s="20" t="str">
        <f>'Data Request'!$C$6</f>
        <v>Naira</v>
      </c>
      <c r="D114" s="20" t="str">
        <f>'Data Request'!$C$7</f>
        <v>Million</v>
      </c>
      <c r="E114" s="59"/>
      <c r="F114" s="56"/>
      <c r="G114" s="87">
        <f t="shared" ref="G114:L115" si="41">SUMIFS(G$158:G$237,$D$158:$D$237,$B114,$B$158:$B$237,"Amortization in LCU")+SUMIFS(G$277:G$531,$D$277:$D$531,$B114,$B$277:$B$531,"Amortization in LCU")</f>
        <v>37.36373529945</v>
      </c>
      <c r="H114" s="87">
        <f t="shared" si="41"/>
        <v>96.292739578935</v>
      </c>
      <c r="I114" s="87">
        <f t="shared" si="41"/>
        <v>116.29616419401</v>
      </c>
      <c r="J114" s="87">
        <f t="shared" si="41"/>
        <v>141.36879722</v>
      </c>
      <c r="K114" s="87">
        <f t="shared" si="41"/>
        <v>88.3709716</v>
      </c>
      <c r="L114" s="87">
        <f t="shared" si="41"/>
        <v>11473.41079809</v>
      </c>
      <c r="M114" s="87">
        <f ca="1" t="shared" ref="M114:U115" si="42">SUMIFS(M$158:M$237,$D$158:$D$237,$B114,$B$158:$B$237,"Amortization in LCU")+SUMIFS(M$277:M$531,$D$277:$D$531,$B114,$B$277:$B$531,"Amortization in LCU")</f>
        <v>21325.2416257</v>
      </c>
      <c r="N114" s="87">
        <f ca="1" t="shared" si="42"/>
        <v>21325.2416257</v>
      </c>
      <c r="O114" s="87">
        <f ca="1" t="shared" si="42"/>
        <v>21325.2416257</v>
      </c>
      <c r="P114" s="87">
        <f ca="1" t="shared" si="42"/>
        <v>21325.2416257</v>
      </c>
      <c r="Q114" s="87">
        <f ca="1" t="shared" si="42"/>
        <v>21325.2416257</v>
      </c>
      <c r="R114" s="87">
        <f ca="1" t="shared" si="42"/>
        <v>241903.2416257</v>
      </c>
      <c r="S114" s="87">
        <f ca="1" t="shared" si="42"/>
        <v>825563.2416257</v>
      </c>
      <c r="T114" s="87">
        <f ca="1" t="shared" si="42"/>
        <v>1413013.2416257</v>
      </c>
      <c r="U114" s="87">
        <f ca="1" t="shared" si="42"/>
        <v>1981513.2416257</v>
      </c>
    </row>
    <row r="115" ht="15" spans="1:21">
      <c r="A115" s="123"/>
      <c r="B115" s="124" t="s">
        <v>163</v>
      </c>
      <c r="C115" s="20" t="str">
        <f>'Data Request'!$C$6</f>
        <v>Naira</v>
      </c>
      <c r="D115" s="20" t="str">
        <f>'Data Request'!$C$7</f>
        <v>Million</v>
      </c>
      <c r="E115" s="59"/>
      <c r="F115" s="56"/>
      <c r="G115" s="87">
        <f t="shared" si="41"/>
        <v>10582.39431922</v>
      </c>
      <c r="H115" s="87">
        <f t="shared" si="41"/>
        <v>18059.0913813</v>
      </c>
      <c r="I115" s="87">
        <f t="shared" si="41"/>
        <v>49925.68679335</v>
      </c>
      <c r="J115" s="87">
        <f t="shared" si="41"/>
        <v>57154.99575475</v>
      </c>
      <c r="K115" s="87">
        <f t="shared" si="41"/>
        <v>75592.88760184</v>
      </c>
      <c r="L115" s="87">
        <f t="shared" si="41"/>
        <v>5351.06467282</v>
      </c>
      <c r="M115" s="87">
        <f ca="1" t="shared" si="42"/>
        <v>5452.0546986</v>
      </c>
      <c r="N115" s="87">
        <f ca="1" t="shared" si="42"/>
        <v>2353.25525077</v>
      </c>
      <c r="O115" s="87">
        <f ca="1" t="shared" si="42"/>
        <v>2200.66241952</v>
      </c>
      <c r="P115" s="87">
        <f ca="1" t="shared" si="42"/>
        <v>3687.96422107667</v>
      </c>
      <c r="Q115" s="87">
        <f ca="1" t="shared" si="42"/>
        <v>-1037751.22440353</v>
      </c>
      <c r="R115" s="87">
        <f ca="1" t="shared" si="42"/>
        <v>-2809900.76007585</v>
      </c>
      <c r="S115" s="87">
        <f ca="1" t="shared" si="42"/>
        <v>-2791239.62140262</v>
      </c>
      <c r="T115" s="87">
        <f ca="1" t="shared" si="42"/>
        <v>-2648050.21850116</v>
      </c>
      <c r="U115" s="87">
        <f ca="1" t="shared" si="42"/>
        <v>-2649157.59541732</v>
      </c>
    </row>
    <row r="116" ht="15" spans="1:21">
      <c r="A116" s="123"/>
      <c r="B116" s="120" t="s">
        <v>244</v>
      </c>
      <c r="C116" s="20" t="str">
        <f>'Data Request'!$C$6</f>
        <v>Naira</v>
      </c>
      <c r="D116" s="20" t="str">
        <f>'Data Request'!$C$7</f>
        <v>Million</v>
      </c>
      <c r="E116" s="59"/>
      <c r="F116" s="121"/>
      <c r="G116" s="122">
        <f>G117+G118</f>
        <v>830.52890428305</v>
      </c>
      <c r="H116" s="122">
        <f>H117+H118</f>
        <v>3332.21106092562</v>
      </c>
      <c r="I116" s="122">
        <f>I117+I118</f>
        <v>4409.99511651299</v>
      </c>
      <c r="J116" s="122">
        <f>J117+J118</f>
        <v>5134.897237345</v>
      </c>
      <c r="K116" s="122">
        <f>K117+K118</f>
        <v>7478.83792445</v>
      </c>
      <c r="L116" s="86">
        <f>L95</f>
        <v>25478.04010885</v>
      </c>
      <c r="M116" s="86">
        <f ca="1">M95</f>
        <v>54104.6377099693</v>
      </c>
      <c r="N116" s="86">
        <f ca="1" t="shared" ref="N116:U116" si="43">N95</f>
        <v>90176.7903789908</v>
      </c>
      <c r="O116" s="86">
        <f ca="1" t="shared" si="43"/>
        <v>129593.394369188</v>
      </c>
      <c r="P116" s="86">
        <f ca="1" t="shared" si="43"/>
        <v>172320.440285806</v>
      </c>
      <c r="Q116" s="86">
        <f ca="1" t="shared" si="43"/>
        <v>218164.815752646</v>
      </c>
      <c r="R116" s="86">
        <f ca="1" t="shared" si="43"/>
        <v>272492.792809471</v>
      </c>
      <c r="S116" s="86">
        <f ca="1" t="shared" si="43"/>
        <v>330792.010745563</v>
      </c>
      <c r="T116" s="86">
        <f ca="1" t="shared" si="43"/>
        <v>389183.129471782</v>
      </c>
      <c r="U116" s="86">
        <f ca="1" t="shared" si="43"/>
        <v>445497.573572119</v>
      </c>
    </row>
    <row r="117" ht="15" spans="1:21">
      <c r="A117" s="123"/>
      <c r="B117" s="124" t="s">
        <v>162</v>
      </c>
      <c r="C117" s="20" t="str">
        <f>'Data Request'!$C$6</f>
        <v>Naira</v>
      </c>
      <c r="D117" s="20" t="str">
        <f>'Data Request'!$C$7</f>
        <v>Million</v>
      </c>
      <c r="E117" s="59"/>
      <c r="F117" s="56"/>
      <c r="G117" s="87">
        <f t="shared" ref="G117:M117" si="44">SUMIFS(G$158:G$237,$D$158:$D$237,$B117,$B$158:$B$237,"Interests in LCU")+SUMIFS(G$277:G$531,$D$277:$D$531,$B117,$B$277:$B$531,"Interests in LCU")</f>
        <v>18.85203478305</v>
      </c>
      <c r="H117" s="87">
        <f t="shared" si="44"/>
        <v>51.793477535624</v>
      </c>
      <c r="I117" s="87">
        <f t="shared" si="44"/>
        <v>56.807963372988</v>
      </c>
      <c r="J117" s="87">
        <f t="shared" si="44"/>
        <v>55.478158165</v>
      </c>
      <c r="K117" s="87">
        <f t="shared" si="44"/>
        <v>28.4789036</v>
      </c>
      <c r="L117" s="87">
        <f t="shared" si="44"/>
        <v>16916.77591435</v>
      </c>
      <c r="M117" s="87">
        <f ca="1" t="shared" si="44"/>
        <v>129608.1096539</v>
      </c>
      <c r="N117" s="87">
        <f ca="1" t="shared" ref="N117:U118" si="45">SUMIFS(N$158:N$237,$D$158:$D$237,$B117,$B$158:$B$237,"Interests in LCU")+SUMIFS(N$277:N$531,$D$277:$D$531,$B117,$B$277:$B$531,"Interests in LCU")</f>
        <v>391695.159856</v>
      </c>
      <c r="O117" s="87">
        <f ca="1" t="shared" si="45"/>
        <v>655155.5911832</v>
      </c>
      <c r="P117" s="87">
        <f ca="1" t="shared" si="45"/>
        <v>910014.5696806</v>
      </c>
      <c r="Q117" s="87">
        <f ca="1" t="shared" si="45"/>
        <v>1168179.4973749</v>
      </c>
      <c r="R117" s="87">
        <f ca="1" t="shared" si="45"/>
        <v>1470728.0977953</v>
      </c>
      <c r="S117" s="87">
        <f ca="1" t="shared" si="45"/>
        <v>1772185.1781399</v>
      </c>
      <c r="T117" s="87">
        <f ca="1" t="shared" si="45"/>
        <v>2039914.5405866</v>
      </c>
      <c r="U117" s="87">
        <f ca="1" t="shared" si="45"/>
        <v>2264028.3851574</v>
      </c>
    </row>
    <row r="118" ht="15" spans="1:21">
      <c r="A118" s="123"/>
      <c r="B118" s="124" t="s">
        <v>163</v>
      </c>
      <c r="C118" s="20" t="str">
        <f>'Data Request'!$C$6</f>
        <v>Naira</v>
      </c>
      <c r="D118" s="20" t="str">
        <f>'Data Request'!$C$7</f>
        <v>Million</v>
      </c>
      <c r="E118" s="59"/>
      <c r="F118" s="56"/>
      <c r="G118" s="87">
        <f>SUMIFS(G$158:G$237,$D$158:$D$237,$B118,$B$158:$B$237,"Interests in LCU")+SUMIFS(G$277:G$531,$D$277:$D$531,$B118,$B$277:$B$531,"Interests in LCU")</f>
        <v>811.6768695</v>
      </c>
      <c r="H118" s="87">
        <f t="shared" ref="H118:M118" si="46">SUMIFS(H$158:H$237,$D$158:$D$237,$B118,$B$158:$B$237,"Interests in LCU")+SUMIFS(H$277:H$531,$D$277:$D$531,$B118,$B$277:$B$531,"Interests in LCU")</f>
        <v>3280.41758339</v>
      </c>
      <c r="I118" s="87">
        <f t="shared" si="46"/>
        <v>4353.18715314</v>
      </c>
      <c r="J118" s="87">
        <f t="shared" si="46"/>
        <v>5079.41907918</v>
      </c>
      <c r="K118" s="87">
        <f t="shared" si="46"/>
        <v>7450.35902085</v>
      </c>
      <c r="L118" s="87">
        <f t="shared" si="46"/>
        <v>8561.2641945</v>
      </c>
      <c r="M118" s="87">
        <f ca="1" t="shared" si="46"/>
        <v>-75503.4719439306</v>
      </c>
      <c r="N118" s="87">
        <f ca="1" t="shared" si="45"/>
        <v>-301518.369477009</v>
      </c>
      <c r="O118" s="87">
        <f ca="1" t="shared" si="45"/>
        <v>-525562.196814012</v>
      </c>
      <c r="P118" s="87">
        <f ca="1" t="shared" si="45"/>
        <v>-737694.129394794</v>
      </c>
      <c r="Q118" s="87">
        <f ca="1" t="shared" si="45"/>
        <v>-950014.681622254</v>
      </c>
      <c r="R118" s="87">
        <f ca="1" t="shared" si="45"/>
        <v>-1198235.30498583</v>
      </c>
      <c r="S118" s="87">
        <f ca="1" t="shared" si="45"/>
        <v>-1441393.16739434</v>
      </c>
      <c r="T118" s="87">
        <f ca="1" t="shared" si="45"/>
        <v>-1650731.41111482</v>
      </c>
      <c r="U118" s="87">
        <f ca="1" t="shared" si="45"/>
        <v>-1818530.81158528</v>
      </c>
    </row>
    <row r="119" ht="15" spans="1:21">
      <c r="A119" s="123"/>
      <c r="B119" s="120" t="s">
        <v>245</v>
      </c>
      <c r="C119" s="20" t="str">
        <f>'Data Request'!$C$6</f>
        <v>Naira</v>
      </c>
      <c r="D119" s="20" t="str">
        <f>'Data Request'!$C$7</f>
        <v>Million</v>
      </c>
      <c r="E119" s="59"/>
      <c r="F119" s="121"/>
      <c r="G119" s="121"/>
      <c r="H119" s="121"/>
      <c r="I119" s="121"/>
      <c r="J119" s="121"/>
      <c r="K119" s="86"/>
      <c r="L119" s="86">
        <f>L110-L113</f>
        <v>43002.2565288319</v>
      </c>
      <c r="M119" s="86">
        <f ca="1" t="shared" ref="M119:U119" si="47">M110-M113</f>
        <v>85423.6508263437</v>
      </c>
      <c r="N119" s="86">
        <f ca="1" t="shared" si="47"/>
        <v>119614.850851489</v>
      </c>
      <c r="O119" s="86">
        <f ca="1" t="shared" si="47"/>
        <v>168107.648645257</v>
      </c>
      <c r="P119" s="86">
        <f ca="1" t="shared" si="47"/>
        <v>203858.834693481</v>
      </c>
      <c r="Q119" s="86">
        <f ca="1" t="shared" si="47"/>
        <v>248770.553334761</v>
      </c>
      <c r="R119" s="86">
        <f ca="1" t="shared" si="47"/>
        <v>300563.074587687</v>
      </c>
      <c r="S119" s="86">
        <f ca="1" t="shared" si="47"/>
        <v>348463.829958491</v>
      </c>
      <c r="T119" s="86">
        <f ca="1" t="shared" si="47"/>
        <v>386317.372430278</v>
      </c>
      <c r="U119" s="86">
        <f ca="1" t="shared" si="47"/>
        <v>431837.099857022</v>
      </c>
    </row>
    <row r="120" ht="15" spans="1:21">
      <c r="A120" s="123"/>
      <c r="B120" s="124" t="s">
        <v>162</v>
      </c>
      <c r="C120" s="20" t="str">
        <f>'Data Request'!$C$6</f>
        <v>Naira</v>
      </c>
      <c r="D120" s="20" t="str">
        <f>'Data Request'!$C$7</f>
        <v>Million</v>
      </c>
      <c r="E120" s="59"/>
      <c r="F120" s="52"/>
      <c r="G120" s="52"/>
      <c r="H120" s="52"/>
      <c r="I120" s="52"/>
      <c r="J120" s="52"/>
      <c r="K120" s="87"/>
      <c r="L120" s="87">
        <f>L111-L114</f>
        <v>1091416.58920191</v>
      </c>
      <c r="M120" s="87">
        <f ca="1" t="shared" ref="M120:U120" si="48">M111-M114</f>
        <v>2896974.7583743</v>
      </c>
      <c r="N120" s="87">
        <f ca="1" t="shared" si="48"/>
        <v>2915924.7583743</v>
      </c>
      <c r="O120" s="87">
        <f ca="1" t="shared" si="48"/>
        <v>2821174.7583743</v>
      </c>
      <c r="P120" s="87">
        <f ca="1" t="shared" si="48"/>
        <v>2859074.7583743</v>
      </c>
      <c r="Q120" s="87">
        <f ca="1" t="shared" si="48"/>
        <v>3351774.7583743</v>
      </c>
      <c r="R120" s="87">
        <f ca="1" t="shared" si="48"/>
        <v>3339646.7583743</v>
      </c>
      <c r="S120" s="87">
        <f ca="1" t="shared" si="48"/>
        <v>2964436.7583743</v>
      </c>
      <c r="T120" s="87">
        <f ca="1" t="shared" si="48"/>
        <v>2483106.7583743</v>
      </c>
      <c r="U120" s="87">
        <f ca="1" t="shared" si="48"/>
        <v>2358036.7583743</v>
      </c>
    </row>
    <row r="121" ht="15" spans="1:21">
      <c r="A121" s="123"/>
      <c r="B121" s="124" t="s">
        <v>163</v>
      </c>
      <c r="C121" s="20" t="str">
        <f>'Data Request'!$C$6</f>
        <v>Naira</v>
      </c>
      <c r="D121" s="20" t="str">
        <f>'Data Request'!$C$7</f>
        <v>Million</v>
      </c>
      <c r="E121" s="59"/>
      <c r="F121" s="52"/>
      <c r="G121" s="52"/>
      <c r="H121" s="52"/>
      <c r="I121" s="52"/>
      <c r="J121" s="52"/>
      <c r="K121" s="87"/>
      <c r="L121" s="87">
        <f>L112-L115</f>
        <v>-1048414.33267308</v>
      </c>
      <c r="M121" s="87">
        <f ca="1" t="shared" ref="M121:U121" si="49">M112-M115</f>
        <v>-2811551.10754796</v>
      </c>
      <c r="N121" s="87">
        <f ca="1" t="shared" si="49"/>
        <v>-2796309.90752281</v>
      </c>
      <c r="O121" s="87">
        <f ca="1" t="shared" si="49"/>
        <v>-2653067.10972904</v>
      </c>
      <c r="P121" s="87">
        <f ca="1" t="shared" si="49"/>
        <v>-2655215.92368082</v>
      </c>
      <c r="Q121" s="87">
        <f ca="1" t="shared" si="49"/>
        <v>-3103004.20503954</v>
      </c>
      <c r="R121" s="87">
        <f ca="1" t="shared" si="49"/>
        <v>-3039083.68378661</v>
      </c>
      <c r="S121" s="87">
        <f ca="1" t="shared" si="49"/>
        <v>-2615972.92841581</v>
      </c>
      <c r="T121" s="87">
        <f ca="1" t="shared" si="49"/>
        <v>-2096789.38594402</v>
      </c>
      <c r="U121" s="87">
        <f ca="1" t="shared" si="49"/>
        <v>-1926199.65851728</v>
      </c>
    </row>
    <row r="122" ht="15" spans="1:21">
      <c r="A122" s="123"/>
      <c r="B122" s="120" t="s">
        <v>323</v>
      </c>
      <c r="C122" s="20" t="str">
        <f>'Data Request'!$C$6</f>
        <v>Naira</v>
      </c>
      <c r="D122" s="20" t="str">
        <f>'Data Request'!$C$7</f>
        <v>Million</v>
      </c>
      <c r="E122" s="59"/>
      <c r="F122" s="121"/>
      <c r="G122" s="121"/>
      <c r="H122" s="121"/>
      <c r="I122" s="121"/>
      <c r="J122" s="121"/>
      <c r="K122" s="86"/>
      <c r="L122" s="86">
        <f>L107-K107</f>
        <v>43032.5195177019</v>
      </c>
      <c r="M122" s="86">
        <f ca="1" t="shared" ref="M122:U122" si="50">M107-L107</f>
        <v>85423.6508263435</v>
      </c>
      <c r="N122" s="86">
        <f ca="1" t="shared" si="50"/>
        <v>119614.850851489</v>
      </c>
      <c r="O122" s="86">
        <f ca="1" t="shared" si="50"/>
        <v>168107.648645257</v>
      </c>
      <c r="P122" s="86">
        <f ca="1" t="shared" si="50"/>
        <v>203858.834693479</v>
      </c>
      <c r="Q122" s="86">
        <f ca="1" t="shared" si="50"/>
        <v>248770.553334762</v>
      </c>
      <c r="R122" s="86">
        <f ca="1" t="shared" si="50"/>
        <v>300563.074587692</v>
      </c>
      <c r="S122" s="86">
        <f ca="1" t="shared" si="50"/>
        <v>348463.829958492</v>
      </c>
      <c r="T122" s="86">
        <f ca="1" t="shared" si="50"/>
        <v>386317.37243028</v>
      </c>
      <c r="U122" s="86">
        <f ca="1" t="shared" si="50"/>
        <v>431837.099857021</v>
      </c>
    </row>
    <row r="123" ht="15" spans="1:21">
      <c r="A123" s="123"/>
      <c r="B123" s="120" t="s">
        <v>324</v>
      </c>
      <c r="C123" s="20" t="str">
        <f>'Data Request'!$C$6</f>
        <v>Naira</v>
      </c>
      <c r="D123" s="20" t="str">
        <f>'Data Request'!$C$7</f>
        <v>Million</v>
      </c>
      <c r="E123" s="62"/>
      <c r="F123" s="121"/>
      <c r="G123" s="121"/>
      <c r="H123" s="121"/>
      <c r="I123" s="121"/>
      <c r="J123" s="121"/>
      <c r="K123" s="86"/>
      <c r="L123" s="86">
        <f>L122-L119</f>
        <v>30.2629888699594</v>
      </c>
      <c r="M123" s="86">
        <f ca="1" t="shared" ref="M123:U123" si="51">M122-M119</f>
        <v>-2.18278728425503e-10</v>
      </c>
      <c r="N123" s="86">
        <f ca="1" t="shared" si="51"/>
        <v>0</v>
      </c>
      <c r="O123" s="86">
        <f ca="1" t="shared" si="51"/>
        <v>0</v>
      </c>
      <c r="P123" s="86">
        <f ca="1" t="shared" si="51"/>
        <v>-1.86264514923096e-9</v>
      </c>
      <c r="Q123" s="86">
        <f ca="1" t="shared" si="51"/>
        <v>9.31322574615479e-10</v>
      </c>
      <c r="R123" s="86">
        <f ca="1" t="shared" si="51"/>
        <v>4.77302819490433e-9</v>
      </c>
      <c r="S123" s="86">
        <f ca="1" t="shared" si="51"/>
        <v>1.16415321826935e-9</v>
      </c>
      <c r="T123" s="86">
        <f ca="1" t="shared" si="51"/>
        <v>1.97906047105789e-9</v>
      </c>
      <c r="U123" s="86">
        <f ca="1" t="shared" si="51"/>
        <v>-1.74622982740402e-9</v>
      </c>
    </row>
    <row r="124" ht="15" spans="1:21">
      <c r="A124" s="61"/>
      <c r="B124" s="57"/>
      <c r="C124" s="62"/>
      <c r="D124" s="62"/>
      <c r="E124" s="62"/>
      <c r="F124" s="63"/>
      <c r="G124" s="63"/>
      <c r="H124" s="63"/>
      <c r="I124" s="63"/>
      <c r="J124" s="63"/>
      <c r="K124" s="94"/>
      <c r="L124" s="94"/>
      <c r="M124" s="94"/>
      <c r="N124" s="94"/>
      <c r="O124" s="94"/>
      <c r="P124" s="94"/>
      <c r="Q124" s="94"/>
      <c r="R124" s="94"/>
      <c r="S124" s="89"/>
      <c r="T124" s="89"/>
      <c r="U124" s="89"/>
    </row>
    <row r="125" ht="15" spans="1:21">
      <c r="A125" s="119"/>
      <c r="B125" s="119" t="s">
        <v>325</v>
      </c>
      <c r="C125" s="62"/>
      <c r="D125" s="62"/>
      <c r="E125" s="62"/>
      <c r="F125" s="63"/>
      <c r="G125" s="63"/>
      <c r="H125" s="63"/>
      <c r="I125" s="63"/>
      <c r="J125" s="63"/>
      <c r="K125" s="94"/>
      <c r="L125" s="94"/>
      <c r="M125" s="94"/>
      <c r="N125" s="94"/>
      <c r="O125" s="94"/>
      <c r="P125" s="94"/>
      <c r="Q125" s="94"/>
      <c r="R125" s="94"/>
      <c r="S125" s="89"/>
      <c r="T125" s="89"/>
      <c r="U125" s="89"/>
    </row>
    <row r="126" ht="15" spans="1:21">
      <c r="A126" s="119"/>
      <c r="B126" s="120" t="s">
        <v>241</v>
      </c>
      <c r="C126" s="20" t="str">
        <f>'Data Request'!$C$6</f>
        <v>Naira</v>
      </c>
      <c r="D126" s="20" t="str">
        <f>'Data Request'!$C$7</f>
        <v>Million</v>
      </c>
      <c r="E126" s="59"/>
      <c r="F126" s="121"/>
      <c r="G126" s="122">
        <f>G107</f>
        <v>48644.8881503252</v>
      </c>
      <c r="H126" s="122">
        <f>H107</f>
        <v>79470.0161754744</v>
      </c>
      <c r="I126" s="122">
        <f>I107</f>
        <v>112459.323187438</v>
      </c>
      <c r="J126" s="122">
        <f>J107</f>
        <v>113636.86082904</v>
      </c>
      <c r="K126" s="122">
        <f>K107</f>
        <v>81600.28445008</v>
      </c>
      <c r="L126" s="86">
        <f>K126+(-L50+L53)+L54-L56+K108/K8*(L8-K8)</f>
        <v>124632.803967782</v>
      </c>
      <c r="M126" s="86">
        <f ca="1" t="shared" ref="M126:U126" si="52">L126+(-M50+M53)+M54-M56+L108/L8*(M8-L8)</f>
        <v>210056.454794126</v>
      </c>
      <c r="N126" s="86">
        <f ca="1" t="shared" si="52"/>
        <v>329671.305645615</v>
      </c>
      <c r="O126" s="86">
        <f ca="1" t="shared" si="52"/>
        <v>497778.954290872</v>
      </c>
      <c r="P126" s="86">
        <f ca="1" t="shared" si="52"/>
        <v>701637.788984353</v>
      </c>
      <c r="Q126" s="86">
        <f ca="1" t="shared" si="52"/>
        <v>950408.342319114</v>
      </c>
      <c r="R126" s="86">
        <f ca="1" t="shared" si="52"/>
        <v>1250971.4169068</v>
      </c>
      <c r="S126" s="86">
        <f ca="1" t="shared" si="52"/>
        <v>1599435.24686529</v>
      </c>
      <c r="T126" s="86">
        <f ca="1" t="shared" si="52"/>
        <v>1985752.61929557</v>
      </c>
      <c r="U126" s="86">
        <f ca="1" t="shared" si="52"/>
        <v>2417589.71915259</v>
      </c>
    </row>
    <row r="127" ht="15" spans="1:21">
      <c r="A127" s="61"/>
      <c r="B127" s="57"/>
      <c r="C127" s="62"/>
      <c r="D127" s="62"/>
      <c r="E127" s="62"/>
      <c r="F127" s="63"/>
      <c r="G127" s="63"/>
      <c r="H127" s="63"/>
      <c r="I127" s="63"/>
      <c r="J127" s="63"/>
      <c r="K127" s="94"/>
      <c r="L127" s="94"/>
      <c r="M127" s="94"/>
      <c r="N127" s="94"/>
      <c r="O127" s="94"/>
      <c r="P127" s="94"/>
      <c r="Q127" s="94"/>
      <c r="R127" s="94"/>
      <c r="S127" s="89"/>
      <c r="T127" s="89"/>
      <c r="U127" s="89"/>
    </row>
    <row r="128" ht="15" spans="1:21">
      <c r="A128" s="61"/>
      <c r="B128" s="116"/>
      <c r="C128" s="116"/>
      <c r="D128" s="116"/>
      <c r="E128" s="116"/>
      <c r="F128" s="116"/>
      <c r="G128" s="116"/>
      <c r="H128" s="116"/>
      <c r="I128" s="116"/>
      <c r="J128" s="116"/>
      <c r="K128" s="116"/>
      <c r="L128" s="116"/>
      <c r="M128" s="116"/>
      <c r="N128" s="116"/>
      <c r="O128" s="116"/>
      <c r="P128" s="116"/>
      <c r="Q128" s="116"/>
      <c r="R128" s="116"/>
      <c r="S128" s="103"/>
      <c r="T128" s="103"/>
      <c r="U128" s="103"/>
    </row>
    <row r="129" ht="15" spans="1:21">
      <c r="A129" s="127"/>
      <c r="B129" s="127" t="s">
        <v>326</v>
      </c>
      <c r="C129" s="128"/>
      <c r="D129" s="128"/>
      <c r="E129" s="128"/>
      <c r="F129" s="129"/>
      <c r="G129" s="129"/>
      <c r="H129" s="129"/>
      <c r="I129" s="129"/>
      <c r="J129" s="129"/>
      <c r="K129" s="128"/>
      <c r="L129" s="128"/>
      <c r="M129" s="128"/>
      <c r="N129" s="128"/>
      <c r="O129" s="128"/>
      <c r="P129" s="128"/>
      <c r="Q129" s="128"/>
      <c r="R129" s="128"/>
      <c r="S129" s="107"/>
      <c r="T129" s="107"/>
      <c r="U129" s="107"/>
    </row>
    <row r="130" ht="15" spans="1:21">
      <c r="A130" s="130"/>
      <c r="B130" s="131" t="str">
        <f>"Existing debt at end-"&amp;K130</f>
        <v>Existing debt at end-2019</v>
      </c>
      <c r="C130" s="132"/>
      <c r="D130" s="132"/>
      <c r="E130" s="133"/>
      <c r="F130" s="132"/>
      <c r="G130" s="134">
        <f>G78</f>
        <v>2015</v>
      </c>
      <c r="H130" s="134">
        <f>H78</f>
        <v>2016</v>
      </c>
      <c r="I130" s="134">
        <f>I78</f>
        <v>2017</v>
      </c>
      <c r="J130" s="134">
        <f>J78</f>
        <v>2018</v>
      </c>
      <c r="K130" s="134">
        <f t="shared" ref="K130:U130" si="53">K78</f>
        <v>2019</v>
      </c>
      <c r="L130" s="134">
        <f t="shared" si="53"/>
        <v>2020</v>
      </c>
      <c r="M130" s="134">
        <f t="shared" si="53"/>
        <v>2021</v>
      </c>
      <c r="N130" s="134">
        <f t="shared" si="53"/>
        <v>2022</v>
      </c>
      <c r="O130" s="134">
        <f t="shared" si="53"/>
        <v>2023</v>
      </c>
      <c r="P130" s="134">
        <f t="shared" si="53"/>
        <v>2024</v>
      </c>
      <c r="Q130" s="134">
        <f t="shared" si="53"/>
        <v>2025</v>
      </c>
      <c r="R130" s="134">
        <f t="shared" si="53"/>
        <v>2026</v>
      </c>
      <c r="S130" s="134">
        <f t="shared" si="53"/>
        <v>2027</v>
      </c>
      <c r="T130" s="134">
        <f t="shared" si="53"/>
        <v>2028</v>
      </c>
      <c r="U130" s="134">
        <f t="shared" si="53"/>
        <v>2029</v>
      </c>
    </row>
    <row r="131" ht="15" spans="1:21">
      <c r="A131" s="130"/>
      <c r="B131" s="131"/>
      <c r="C131" s="132"/>
      <c r="D131" s="132"/>
      <c r="E131" s="133"/>
      <c r="F131" s="132"/>
      <c r="G131" s="132"/>
      <c r="H131" s="132"/>
      <c r="I131" s="132"/>
      <c r="J131" s="132"/>
      <c r="K131" s="160"/>
      <c r="L131" s="133"/>
      <c r="M131" s="133"/>
      <c r="N131" s="133"/>
      <c r="O131" s="133"/>
      <c r="P131" s="133"/>
      <c r="Q131" s="133"/>
      <c r="R131" s="133"/>
      <c r="S131" s="133"/>
      <c r="T131" s="133"/>
      <c r="U131" s="133"/>
    </row>
    <row r="132" ht="15" spans="1:21">
      <c r="A132" s="130"/>
      <c r="B132" s="135"/>
      <c r="C132" s="135"/>
      <c r="D132" s="135"/>
      <c r="E132" s="136"/>
      <c r="F132" s="135"/>
      <c r="G132" s="135"/>
      <c r="H132" s="135"/>
      <c r="I132" s="135"/>
      <c r="J132" s="135"/>
      <c r="K132" s="128"/>
      <c r="L132" s="136"/>
      <c r="M132" s="136"/>
      <c r="N132" s="136"/>
      <c r="O132" s="136"/>
      <c r="P132" s="136"/>
      <c r="Q132" s="136"/>
      <c r="R132" s="136"/>
      <c r="S132" s="136"/>
      <c r="T132" s="136"/>
      <c r="U132" s="136"/>
    </row>
    <row r="133" ht="15" spans="1:21">
      <c r="A133" s="130"/>
      <c r="B133" s="137" t="s">
        <v>327</v>
      </c>
      <c r="C133" s="138"/>
      <c r="D133" s="138"/>
      <c r="E133" s="138"/>
      <c r="F133" s="139"/>
      <c r="G133" s="139"/>
      <c r="H133" s="139"/>
      <c r="I133" s="139"/>
      <c r="J133" s="139"/>
      <c r="K133" s="161"/>
      <c r="L133" s="162"/>
      <c r="M133" s="162"/>
      <c r="N133" s="162"/>
      <c r="O133" s="162"/>
      <c r="P133" s="162"/>
      <c r="Q133" s="162"/>
      <c r="R133" s="162"/>
      <c r="S133" s="162"/>
      <c r="T133" s="162"/>
      <c r="U133" s="162"/>
    </row>
    <row r="134" ht="15" spans="1:21">
      <c r="A134" s="130"/>
      <c r="B134" s="61" t="str">
        <f>B$133&amp;" for debts denominated in "&amp;D134</f>
        <v>Principal amortization payments for debts denominated in LCU</v>
      </c>
      <c r="C134" s="108" t="str">
        <f>"million "&amp;D134</f>
        <v>million LCU</v>
      </c>
      <c r="D134" s="140" t="str">
        <f>$B$81</f>
        <v>LCU</v>
      </c>
      <c r="E134" s="141" t="s">
        <v>328</v>
      </c>
      <c r="F134" s="128"/>
      <c r="G134" s="142">
        <f t="shared" ref="G134:K138" si="54">SUMIFS(G$158:G$237,$B$158:$B$237,$E134,$D$158:$D$237,$D134)</f>
        <v>10582.39431922</v>
      </c>
      <c r="H134" s="142">
        <f t="shared" si="54"/>
        <v>18059.0913813</v>
      </c>
      <c r="I134" s="142">
        <f t="shared" si="54"/>
        <v>49925.68679335</v>
      </c>
      <c r="J134" s="142">
        <f t="shared" si="54"/>
        <v>57154.99575475</v>
      </c>
      <c r="K134" s="142">
        <f t="shared" si="54"/>
        <v>75592.88760184</v>
      </c>
      <c r="L134" s="142">
        <f t="shared" ref="L134:U138" si="55">SUMIFS(L$158:L$237,$B$158:$B$237,$E134,$D$158:$D$237,$D134)</f>
        <v>5351.06467282</v>
      </c>
      <c r="M134" s="142">
        <f t="shared" si="55"/>
        <v>5452.0546986</v>
      </c>
      <c r="N134" s="142">
        <f t="shared" si="55"/>
        <v>2353.25525077</v>
      </c>
      <c r="O134" s="142">
        <f t="shared" si="55"/>
        <v>1918.28641952</v>
      </c>
      <c r="P134" s="142">
        <f t="shared" si="55"/>
        <v>1892.54555441</v>
      </c>
      <c r="Q134" s="142">
        <f t="shared" si="55"/>
        <v>1927.75293006</v>
      </c>
      <c r="R134" s="142">
        <f t="shared" si="55"/>
        <v>2096.37810684</v>
      </c>
      <c r="S134" s="142">
        <f t="shared" si="55"/>
        <v>2281.03086942</v>
      </c>
      <c r="T134" s="142">
        <f t="shared" si="55"/>
        <v>2482.89547503</v>
      </c>
      <c r="U134" s="142">
        <f t="shared" si="55"/>
        <v>2703.69737576</v>
      </c>
    </row>
    <row r="135" ht="15" spans="1:21">
      <c r="A135" s="130"/>
      <c r="B135" s="61" t="str">
        <f>B$133&amp;" for debts denominated in "&amp;D135</f>
        <v>Principal amortization payments for debts denominated in USD</v>
      </c>
      <c r="C135" s="108" t="str">
        <f>"million "&amp;D135</f>
        <v>million USD</v>
      </c>
      <c r="D135" s="140" t="str">
        <f>$B$82</f>
        <v>USD</v>
      </c>
      <c r="E135" s="141" t="s">
        <v>328</v>
      </c>
      <c r="F135" s="128"/>
      <c r="G135" s="142">
        <f t="shared" si="54"/>
        <v>0.1901593</v>
      </c>
      <c r="H135" s="142">
        <f t="shared" si="54"/>
        <v>0.38031855</v>
      </c>
      <c r="I135" s="142">
        <f t="shared" si="54"/>
        <v>0.38031855</v>
      </c>
      <c r="J135" s="142">
        <f t="shared" si="54"/>
        <v>0.46123588</v>
      </c>
      <c r="K135" s="142">
        <f t="shared" si="54"/>
        <v>0.2710766</v>
      </c>
      <c r="L135" s="142">
        <f t="shared" si="55"/>
        <v>30.27285171</v>
      </c>
      <c r="M135" s="142">
        <f t="shared" si="55"/>
        <v>56.2671283</v>
      </c>
      <c r="N135" s="142">
        <f t="shared" si="55"/>
        <v>56.2671283</v>
      </c>
      <c r="O135" s="142">
        <f t="shared" si="55"/>
        <v>56.2671283</v>
      </c>
      <c r="P135" s="142">
        <f t="shared" si="55"/>
        <v>56.2671283</v>
      </c>
      <c r="Q135" s="142">
        <f t="shared" si="55"/>
        <v>56.2671283</v>
      </c>
      <c r="R135" s="142">
        <f t="shared" si="55"/>
        <v>56.2671283</v>
      </c>
      <c r="S135" s="142">
        <f t="shared" si="55"/>
        <v>56.2671283</v>
      </c>
      <c r="T135" s="142">
        <f t="shared" si="55"/>
        <v>56.2671283</v>
      </c>
      <c r="U135" s="142">
        <f t="shared" si="55"/>
        <v>56.2671283</v>
      </c>
    </row>
    <row r="136" ht="15" spans="1:21">
      <c r="A136" s="130"/>
      <c r="B136" s="61" t="str">
        <f>B$133&amp;" for debts denominated in "&amp;D136</f>
        <v>Principal amortization payments for debts denominated in EUR</v>
      </c>
      <c r="C136" s="108" t="str">
        <f>"million "&amp;D136</f>
        <v>million EUR</v>
      </c>
      <c r="D136" s="140" t="str">
        <f>$B$83</f>
        <v>EUR</v>
      </c>
      <c r="E136" s="141" t="s">
        <v>328</v>
      </c>
      <c r="F136" s="128"/>
      <c r="G136" s="142">
        <f t="shared" si="54"/>
        <v>0</v>
      </c>
      <c r="H136" s="142">
        <f t="shared" si="54"/>
        <v>0</v>
      </c>
      <c r="I136" s="142">
        <f t="shared" si="54"/>
        <v>0</v>
      </c>
      <c r="J136" s="142">
        <f t="shared" si="54"/>
        <v>0</v>
      </c>
      <c r="K136" s="142">
        <f t="shared" si="54"/>
        <v>0</v>
      </c>
      <c r="L136" s="142">
        <f t="shared" si="55"/>
        <v>0</v>
      </c>
      <c r="M136" s="142">
        <f t="shared" si="55"/>
        <v>0</v>
      </c>
      <c r="N136" s="142">
        <f t="shared" si="55"/>
        <v>0</v>
      </c>
      <c r="O136" s="142">
        <f t="shared" si="55"/>
        <v>0</v>
      </c>
      <c r="P136" s="142">
        <f t="shared" si="55"/>
        <v>0</v>
      </c>
      <c r="Q136" s="142">
        <f t="shared" si="55"/>
        <v>0</v>
      </c>
      <c r="R136" s="142">
        <f t="shared" si="55"/>
        <v>0</v>
      </c>
      <c r="S136" s="142">
        <f t="shared" si="55"/>
        <v>0</v>
      </c>
      <c r="T136" s="142">
        <f t="shared" si="55"/>
        <v>0</v>
      </c>
      <c r="U136" s="142">
        <f t="shared" si="55"/>
        <v>0</v>
      </c>
    </row>
    <row r="137" ht="15" spans="1:21">
      <c r="A137" s="130"/>
      <c r="B137" s="61" t="str">
        <f>B$133&amp;" for debts denominated in "&amp;D137</f>
        <v>Principal amortization payments for debts denominated in GBP</v>
      </c>
      <c r="C137" s="108" t="str">
        <f>"million "&amp;D137</f>
        <v>million GBP</v>
      </c>
      <c r="D137" s="140" t="str">
        <f>$B$84</f>
        <v>GBP</v>
      </c>
      <c r="E137" s="141" t="s">
        <v>328</v>
      </c>
      <c r="F137" s="128"/>
      <c r="G137" s="142">
        <f t="shared" si="54"/>
        <v>0</v>
      </c>
      <c r="H137" s="142">
        <f t="shared" si="54"/>
        <v>0</v>
      </c>
      <c r="I137" s="142">
        <f t="shared" si="54"/>
        <v>0</v>
      </c>
      <c r="J137" s="142">
        <f t="shared" si="54"/>
        <v>0</v>
      </c>
      <c r="K137" s="142">
        <f t="shared" si="54"/>
        <v>0</v>
      </c>
      <c r="L137" s="142">
        <f t="shared" si="55"/>
        <v>0</v>
      </c>
      <c r="M137" s="142">
        <f t="shared" si="55"/>
        <v>0</v>
      </c>
      <c r="N137" s="142">
        <f t="shared" si="55"/>
        <v>0</v>
      </c>
      <c r="O137" s="142">
        <f t="shared" si="55"/>
        <v>0</v>
      </c>
      <c r="P137" s="142">
        <f t="shared" si="55"/>
        <v>0</v>
      </c>
      <c r="Q137" s="142">
        <f t="shared" si="55"/>
        <v>0</v>
      </c>
      <c r="R137" s="142">
        <f t="shared" si="55"/>
        <v>0</v>
      </c>
      <c r="S137" s="142">
        <f t="shared" si="55"/>
        <v>0</v>
      </c>
      <c r="T137" s="142">
        <f t="shared" si="55"/>
        <v>0</v>
      </c>
      <c r="U137" s="142">
        <f t="shared" si="55"/>
        <v>0</v>
      </c>
    </row>
    <row r="138" ht="15" spans="1:21">
      <c r="A138" s="130"/>
      <c r="B138" s="61" t="str">
        <f>B$133&amp;" for debts denominated in "&amp;D138</f>
        <v>Principal amortization payments for debts denominated in CHY</v>
      </c>
      <c r="C138" s="108" t="str">
        <f>"million "&amp;D138</f>
        <v>million CHY</v>
      </c>
      <c r="D138" s="140" t="str">
        <f>$B$85</f>
        <v>CHY</v>
      </c>
      <c r="E138" s="141" t="s">
        <v>328</v>
      </c>
      <c r="F138" s="128"/>
      <c r="G138" s="143">
        <f t="shared" si="54"/>
        <v>0</v>
      </c>
      <c r="H138" s="143">
        <f t="shared" si="54"/>
        <v>0</v>
      </c>
      <c r="I138" s="143">
        <f t="shared" si="54"/>
        <v>0</v>
      </c>
      <c r="J138" s="143">
        <f t="shared" si="54"/>
        <v>0</v>
      </c>
      <c r="K138" s="143">
        <f t="shared" si="54"/>
        <v>0</v>
      </c>
      <c r="L138" s="143">
        <f t="shared" si="55"/>
        <v>0</v>
      </c>
      <c r="M138" s="143">
        <f t="shared" si="55"/>
        <v>0</v>
      </c>
      <c r="N138" s="143">
        <f t="shared" si="55"/>
        <v>0</v>
      </c>
      <c r="O138" s="143">
        <f t="shared" si="55"/>
        <v>0</v>
      </c>
      <c r="P138" s="143">
        <f t="shared" si="55"/>
        <v>0</v>
      </c>
      <c r="Q138" s="143">
        <f t="shared" si="55"/>
        <v>0</v>
      </c>
      <c r="R138" s="143">
        <f t="shared" si="55"/>
        <v>0</v>
      </c>
      <c r="S138" s="143">
        <f t="shared" si="55"/>
        <v>0</v>
      </c>
      <c r="T138" s="143">
        <f t="shared" si="55"/>
        <v>0</v>
      </c>
      <c r="U138" s="143">
        <f t="shared" si="55"/>
        <v>0</v>
      </c>
    </row>
    <row r="139" ht="15" spans="1:21">
      <c r="A139" s="130"/>
      <c r="B139" s="144" t="str">
        <f>B$133&amp;" TOTAL in LCU"</f>
        <v>Principal amortization payments TOTAL in LCU</v>
      </c>
      <c r="C139" s="108" t="s">
        <v>329</v>
      </c>
      <c r="D139" s="145"/>
      <c r="E139" s="128"/>
      <c r="F139" s="128"/>
      <c r="G139" s="86">
        <f>SUMPRODUCT(G134:G138,G$81:G$85)</f>
        <v>10619.7580545195</v>
      </c>
      <c r="H139" s="86">
        <f>SUMPRODUCT(H134:H138,H$81:H$85)</f>
        <v>18155.3841208789</v>
      </c>
      <c r="I139" s="86">
        <f>SUMPRODUCT(I134:I138,I$81:I$85)</f>
        <v>50041.982957544</v>
      </c>
      <c r="J139" s="86">
        <f>SUMPRODUCT(J134:J138,J$81:J$85)</f>
        <v>57296.36455197</v>
      </c>
      <c r="K139" s="86">
        <f>SUMPRODUCT(K134:K138,K$81:K$85)</f>
        <v>75681.25857344</v>
      </c>
      <c r="L139" s="86">
        <f t="shared" ref="L139:U139" si="56">SUMPRODUCT(L134:L138,L$81:L$85)</f>
        <v>16824.47547091</v>
      </c>
      <c r="M139" s="86">
        <f t="shared" si="56"/>
        <v>26777.2963243</v>
      </c>
      <c r="N139" s="86">
        <f t="shared" si="56"/>
        <v>23678.49687647</v>
      </c>
      <c r="O139" s="86">
        <f t="shared" si="56"/>
        <v>23243.52804522</v>
      </c>
      <c r="P139" s="86">
        <f t="shared" si="56"/>
        <v>23217.78718011</v>
      </c>
      <c r="Q139" s="86">
        <f t="shared" si="56"/>
        <v>23252.99455576</v>
      </c>
      <c r="R139" s="86">
        <f t="shared" si="56"/>
        <v>23421.61973254</v>
      </c>
      <c r="S139" s="86">
        <f t="shared" si="56"/>
        <v>23606.27249512</v>
      </c>
      <c r="T139" s="86">
        <f t="shared" si="56"/>
        <v>23808.13710073</v>
      </c>
      <c r="U139" s="86">
        <f t="shared" si="56"/>
        <v>24028.93900146</v>
      </c>
    </row>
    <row r="140" ht="15" spans="1:21">
      <c r="A140" s="130"/>
      <c r="B140" s="141"/>
      <c r="C140" s="145"/>
      <c r="D140" s="145"/>
      <c r="E140" s="128"/>
      <c r="F140" s="128"/>
      <c r="G140" s="135"/>
      <c r="H140" s="135"/>
      <c r="I140" s="135"/>
      <c r="J140" s="135"/>
      <c r="K140" s="163"/>
      <c r="L140" s="164"/>
      <c r="M140" s="143"/>
      <c r="N140" s="143"/>
      <c r="O140" s="143"/>
      <c r="P140" s="143"/>
      <c r="Q140" s="143"/>
      <c r="R140" s="143"/>
      <c r="S140" s="143"/>
      <c r="T140" s="143"/>
      <c r="U140" s="143"/>
    </row>
    <row r="141" ht="15" spans="1:21">
      <c r="A141" s="130"/>
      <c r="B141" s="137" t="s">
        <v>330</v>
      </c>
      <c r="C141" s="138"/>
      <c r="D141" s="138"/>
      <c r="E141" s="138"/>
      <c r="F141" s="139"/>
      <c r="G141" s="139"/>
      <c r="H141" s="139"/>
      <c r="I141" s="139"/>
      <c r="J141" s="139"/>
      <c r="K141" s="165"/>
      <c r="L141" s="166"/>
      <c r="M141" s="166"/>
      <c r="N141" s="166"/>
      <c r="O141" s="166"/>
      <c r="P141" s="166"/>
      <c r="Q141" s="166"/>
      <c r="R141" s="166"/>
      <c r="S141" s="166"/>
      <c r="T141" s="166"/>
      <c r="U141" s="166"/>
    </row>
    <row r="142" ht="15" spans="1:21">
      <c r="A142" s="130"/>
      <c r="B142" s="61" t="str">
        <f>B$141&amp;" for debts denominated in "&amp;D142</f>
        <v>Interest payments for debts denominated in LCU</v>
      </c>
      <c r="C142" s="108" t="str">
        <f>"million "&amp;D142</f>
        <v>million LCU</v>
      </c>
      <c r="D142" s="140" t="str">
        <f>$B$81</f>
        <v>LCU</v>
      </c>
      <c r="E142" s="141" t="s">
        <v>234</v>
      </c>
      <c r="F142" s="128"/>
      <c r="G142" s="142">
        <f t="shared" ref="G142:K146" si="57">SUMIFS(G$158:G$237,$B$158:$B$237,$E142,$D$158:$D$237,$D142)</f>
        <v>811.6768695</v>
      </c>
      <c r="H142" s="142">
        <f t="shared" si="57"/>
        <v>3280.41758339</v>
      </c>
      <c r="I142" s="142">
        <f t="shared" si="57"/>
        <v>4353.18715314</v>
      </c>
      <c r="J142" s="142">
        <f t="shared" si="57"/>
        <v>5079.41907918</v>
      </c>
      <c r="K142" s="142">
        <f t="shared" si="57"/>
        <v>7450.35902085</v>
      </c>
      <c r="L142" s="142">
        <f t="shared" ref="L142:U146" si="58">SUMIFS(L$158:L$237,$B$158:$B$237,$E142,$D$158:$D$237,$D142)</f>
        <v>8561.2641945</v>
      </c>
      <c r="M142" s="142">
        <f t="shared" si="58"/>
        <v>7893.47821609</v>
      </c>
      <c r="N142" s="142">
        <f t="shared" si="58"/>
        <v>6178.39363096</v>
      </c>
      <c r="O142" s="142">
        <f t="shared" si="58"/>
        <v>5501.45847572</v>
      </c>
      <c r="P142" s="142">
        <f t="shared" si="58"/>
        <v>5320.2555197</v>
      </c>
      <c r="Q142" s="142">
        <f t="shared" si="58"/>
        <v>5126.52772902</v>
      </c>
      <c r="R142" s="142">
        <f t="shared" si="58"/>
        <v>4914.97472087</v>
      </c>
      <c r="S142" s="142">
        <f t="shared" si="58"/>
        <v>4683.22719341</v>
      </c>
      <c r="T142" s="142">
        <f t="shared" si="58"/>
        <v>4429.33527664</v>
      </c>
      <c r="U142" s="142">
        <f t="shared" si="58"/>
        <v>4151.78737703</v>
      </c>
    </row>
    <row r="143" ht="15" spans="1:21">
      <c r="A143" s="130"/>
      <c r="B143" s="61" t="str">
        <f>B$141&amp;" for debts denominated in "&amp;D143</f>
        <v>Interest payments for debts denominated in USD</v>
      </c>
      <c r="C143" s="108" t="str">
        <f>"million "&amp;D143</f>
        <v>million USD</v>
      </c>
      <c r="D143" s="140" t="str">
        <f>$B$82</f>
        <v>USD</v>
      </c>
      <c r="E143" s="141" t="s">
        <v>234</v>
      </c>
      <c r="F143" s="128"/>
      <c r="G143" s="142">
        <f t="shared" si="57"/>
        <v>0.0959457</v>
      </c>
      <c r="H143" s="142">
        <f t="shared" si="57"/>
        <v>0.20456392</v>
      </c>
      <c r="I143" s="142">
        <f t="shared" si="57"/>
        <v>0.18577674</v>
      </c>
      <c r="J143" s="142">
        <f t="shared" si="57"/>
        <v>0.18100541</v>
      </c>
      <c r="K143" s="142">
        <f t="shared" si="57"/>
        <v>0.0873586</v>
      </c>
      <c r="L143" s="142">
        <f t="shared" si="58"/>
        <v>44.63529265</v>
      </c>
      <c r="M143" s="142">
        <f t="shared" si="58"/>
        <v>80.0739041</v>
      </c>
      <c r="N143" s="142">
        <f t="shared" si="58"/>
        <v>78.596464</v>
      </c>
      <c r="O143" s="142">
        <f t="shared" si="58"/>
        <v>76.2427208</v>
      </c>
      <c r="P143" s="142">
        <f t="shared" si="58"/>
        <v>73.6938514</v>
      </c>
      <c r="Q143" s="142">
        <f t="shared" si="58"/>
        <v>70.8678031</v>
      </c>
      <c r="R143" s="142">
        <f t="shared" si="58"/>
        <v>68.1490707</v>
      </c>
      <c r="S143" s="142">
        <f t="shared" si="58"/>
        <v>65.4303381</v>
      </c>
      <c r="T143" s="142">
        <f t="shared" si="58"/>
        <v>62.8202654</v>
      </c>
      <c r="U143" s="142">
        <f t="shared" si="58"/>
        <v>59.4296706</v>
      </c>
    </row>
    <row r="144" ht="15" spans="1:21">
      <c r="A144" s="130"/>
      <c r="B144" s="61" t="str">
        <f>B$141&amp;" for debts denominated in "&amp;D144</f>
        <v>Interest payments for debts denominated in EUR</v>
      </c>
      <c r="C144" s="108" t="str">
        <f>"million "&amp;D144</f>
        <v>million EUR</v>
      </c>
      <c r="D144" s="140" t="str">
        <f>$B$83</f>
        <v>EUR</v>
      </c>
      <c r="E144" s="141" t="s">
        <v>234</v>
      </c>
      <c r="F144" s="128"/>
      <c r="G144" s="142">
        <f t="shared" si="57"/>
        <v>0</v>
      </c>
      <c r="H144" s="142">
        <f t="shared" si="57"/>
        <v>0</v>
      </c>
      <c r="I144" s="142">
        <f t="shared" si="57"/>
        <v>0</v>
      </c>
      <c r="J144" s="142">
        <f t="shared" si="57"/>
        <v>0</v>
      </c>
      <c r="K144" s="142">
        <f t="shared" si="57"/>
        <v>0</v>
      </c>
      <c r="L144" s="142">
        <f t="shared" si="58"/>
        <v>0</v>
      </c>
      <c r="M144" s="142">
        <f t="shared" si="58"/>
        <v>0</v>
      </c>
      <c r="N144" s="142">
        <f t="shared" si="58"/>
        <v>0</v>
      </c>
      <c r="O144" s="142">
        <f t="shared" si="58"/>
        <v>0</v>
      </c>
      <c r="P144" s="142">
        <f t="shared" si="58"/>
        <v>0</v>
      </c>
      <c r="Q144" s="142">
        <f t="shared" si="58"/>
        <v>0</v>
      </c>
      <c r="R144" s="142">
        <f t="shared" si="58"/>
        <v>0</v>
      </c>
      <c r="S144" s="142">
        <f t="shared" si="58"/>
        <v>0</v>
      </c>
      <c r="T144" s="142">
        <f t="shared" si="58"/>
        <v>0</v>
      </c>
      <c r="U144" s="142">
        <f t="shared" si="58"/>
        <v>0</v>
      </c>
    </row>
    <row r="145" ht="15" spans="1:21">
      <c r="A145" s="130"/>
      <c r="B145" s="61" t="str">
        <f>B$141&amp;" for debts denominated in "&amp;D145</f>
        <v>Interest payments for debts denominated in GBP</v>
      </c>
      <c r="C145" s="108" t="str">
        <f>"million "&amp;D145</f>
        <v>million GBP</v>
      </c>
      <c r="D145" s="140" t="str">
        <f>$B$84</f>
        <v>GBP</v>
      </c>
      <c r="E145" s="141" t="s">
        <v>234</v>
      </c>
      <c r="F145" s="128"/>
      <c r="G145" s="142">
        <f t="shared" si="57"/>
        <v>0</v>
      </c>
      <c r="H145" s="142">
        <f t="shared" si="57"/>
        <v>0</v>
      </c>
      <c r="I145" s="142">
        <f t="shared" si="57"/>
        <v>0</v>
      </c>
      <c r="J145" s="142">
        <f t="shared" si="57"/>
        <v>0</v>
      </c>
      <c r="K145" s="142">
        <f t="shared" si="57"/>
        <v>0</v>
      </c>
      <c r="L145" s="142">
        <f t="shared" si="58"/>
        <v>0</v>
      </c>
      <c r="M145" s="142">
        <f t="shared" si="58"/>
        <v>0</v>
      </c>
      <c r="N145" s="142">
        <f t="shared" si="58"/>
        <v>0</v>
      </c>
      <c r="O145" s="142">
        <f t="shared" si="58"/>
        <v>0</v>
      </c>
      <c r="P145" s="142">
        <f t="shared" si="58"/>
        <v>0</v>
      </c>
      <c r="Q145" s="142">
        <f t="shared" si="58"/>
        <v>0</v>
      </c>
      <c r="R145" s="142">
        <f t="shared" si="58"/>
        <v>0</v>
      </c>
      <c r="S145" s="142">
        <f t="shared" si="58"/>
        <v>0</v>
      </c>
      <c r="T145" s="142">
        <f t="shared" si="58"/>
        <v>0</v>
      </c>
      <c r="U145" s="142">
        <f t="shared" si="58"/>
        <v>0</v>
      </c>
    </row>
    <row r="146" ht="15" spans="1:21">
      <c r="A146" s="130"/>
      <c r="B146" s="61" t="str">
        <f>B$141&amp;" for debts denominated in "&amp;D146</f>
        <v>Interest payments for debts denominated in CHY</v>
      </c>
      <c r="C146" s="108" t="str">
        <f>"million "&amp;D146</f>
        <v>million CHY</v>
      </c>
      <c r="D146" s="140" t="str">
        <f>$B$85</f>
        <v>CHY</v>
      </c>
      <c r="E146" s="141" t="s">
        <v>234</v>
      </c>
      <c r="F146" s="128"/>
      <c r="G146" s="143">
        <f t="shared" si="57"/>
        <v>0</v>
      </c>
      <c r="H146" s="143">
        <f t="shared" si="57"/>
        <v>0</v>
      </c>
      <c r="I146" s="143">
        <f t="shared" si="57"/>
        <v>0</v>
      </c>
      <c r="J146" s="143">
        <f t="shared" si="57"/>
        <v>0</v>
      </c>
      <c r="K146" s="143">
        <f t="shared" si="57"/>
        <v>0</v>
      </c>
      <c r="L146" s="143">
        <f t="shared" si="58"/>
        <v>0</v>
      </c>
      <c r="M146" s="143">
        <f t="shared" si="58"/>
        <v>0</v>
      </c>
      <c r="N146" s="143">
        <f t="shared" si="58"/>
        <v>0</v>
      </c>
      <c r="O146" s="143">
        <f t="shared" si="58"/>
        <v>0</v>
      </c>
      <c r="P146" s="143">
        <f t="shared" si="58"/>
        <v>0</v>
      </c>
      <c r="Q146" s="143">
        <f t="shared" si="58"/>
        <v>0</v>
      </c>
      <c r="R146" s="143">
        <f t="shared" si="58"/>
        <v>0</v>
      </c>
      <c r="S146" s="143">
        <f t="shared" si="58"/>
        <v>0</v>
      </c>
      <c r="T146" s="143">
        <f t="shared" si="58"/>
        <v>0</v>
      </c>
      <c r="U146" s="143">
        <f t="shared" si="58"/>
        <v>0</v>
      </c>
    </row>
    <row r="147" ht="15" spans="1:21">
      <c r="A147" s="130"/>
      <c r="B147" s="144" t="str">
        <f>B$141&amp;" TOTAL in LCU"</f>
        <v>Interest payments TOTAL in LCU</v>
      </c>
      <c r="C147" s="108" t="s">
        <v>329</v>
      </c>
      <c r="D147" s="145"/>
      <c r="E147" s="128"/>
      <c r="F147" s="128"/>
      <c r="G147" s="86">
        <f>SUMPRODUCT(G142:G146,G$81:G$85)</f>
        <v>830.52890428305</v>
      </c>
      <c r="H147" s="86">
        <f>SUMPRODUCT(H142:H146,H$81:H$85)</f>
        <v>3332.21106092562</v>
      </c>
      <c r="I147" s="86">
        <f>SUMPRODUCT(I142:I146,I$81:I$85)</f>
        <v>4409.99511651299</v>
      </c>
      <c r="J147" s="86">
        <f>SUMPRODUCT(J142:J146,J$81:J$85)</f>
        <v>5134.897237345</v>
      </c>
      <c r="K147" s="86">
        <f>SUMPRODUCT(K142:K146,K$81:K$85)</f>
        <v>7478.83792445</v>
      </c>
      <c r="L147" s="86">
        <f t="shared" ref="L147:U147" si="59">SUMPRODUCT(L142:L146,L$81:L$85)</f>
        <v>25478.04010885</v>
      </c>
      <c r="M147" s="86">
        <f t="shared" si="59"/>
        <v>38241.48786999</v>
      </c>
      <c r="N147" s="86">
        <f t="shared" si="59"/>
        <v>35966.45348696</v>
      </c>
      <c r="O147" s="86">
        <f t="shared" si="59"/>
        <v>34397.44965892</v>
      </c>
      <c r="P147" s="86">
        <f t="shared" si="59"/>
        <v>33250.2252003</v>
      </c>
      <c r="Q147" s="86">
        <f t="shared" si="59"/>
        <v>31985.42510392</v>
      </c>
      <c r="R147" s="86">
        <f t="shared" si="59"/>
        <v>30743.47251617</v>
      </c>
      <c r="S147" s="86">
        <f t="shared" si="59"/>
        <v>29481.32533331</v>
      </c>
      <c r="T147" s="86">
        <f t="shared" si="59"/>
        <v>28238.21586324</v>
      </c>
      <c r="U147" s="86">
        <f t="shared" si="59"/>
        <v>26675.63253443</v>
      </c>
    </row>
    <row r="148" ht="15" spans="1:21">
      <c r="A148" s="130"/>
      <c r="B148" s="141"/>
      <c r="C148" s="135"/>
      <c r="D148" s="145"/>
      <c r="E148" s="128"/>
      <c r="F148" s="128"/>
      <c r="G148" s="135"/>
      <c r="H148" s="135"/>
      <c r="I148" s="135"/>
      <c r="J148" s="135"/>
      <c r="K148" s="163"/>
      <c r="L148" s="164"/>
      <c r="M148" s="143"/>
      <c r="N148" s="143"/>
      <c r="O148" s="143"/>
      <c r="P148" s="143"/>
      <c r="Q148" s="143"/>
      <c r="R148" s="143"/>
      <c r="S148" s="143"/>
      <c r="T148" s="143"/>
      <c r="U148" s="143"/>
    </row>
    <row r="149" ht="15" spans="1:21">
      <c r="A149" s="130"/>
      <c r="B149" s="137" t="s">
        <v>331</v>
      </c>
      <c r="C149" s="138"/>
      <c r="D149" s="138"/>
      <c r="E149" s="138"/>
      <c r="F149" s="139"/>
      <c r="G149" s="139"/>
      <c r="H149" s="139"/>
      <c r="I149" s="139"/>
      <c r="J149" s="139"/>
      <c r="K149" s="165"/>
      <c r="L149" s="166"/>
      <c r="M149" s="166"/>
      <c r="N149" s="166"/>
      <c r="O149" s="166"/>
      <c r="P149" s="166"/>
      <c r="Q149" s="166"/>
      <c r="R149" s="166"/>
      <c r="S149" s="166"/>
      <c r="T149" s="166"/>
      <c r="U149" s="166"/>
    </row>
    <row r="150" ht="15" spans="1:21">
      <c r="A150" s="130"/>
      <c r="B150" s="61" t="str">
        <f>B$149&amp;" for debts denominated in "&amp;D150</f>
        <v>Debt stock for debts denominated in LCU</v>
      </c>
      <c r="C150" s="108" t="str">
        <f>"million "&amp;D150</f>
        <v>million LCU</v>
      </c>
      <c r="D150" s="140" t="str">
        <f>$B$81</f>
        <v>LCU</v>
      </c>
      <c r="E150" s="141" t="s">
        <v>331</v>
      </c>
      <c r="F150" s="128"/>
      <c r="G150" s="142">
        <f t="shared" ref="G150:J154" si="60">SUMIFS(G$158:G$237,$B$158:$B$237,$E150,$D$158:$D$237,$D150)</f>
        <v>42036.63322704</v>
      </c>
      <c r="H150" s="142">
        <f t="shared" si="60"/>
        <v>71381.25844939</v>
      </c>
      <c r="I150" s="142">
        <f t="shared" si="60"/>
        <v>102359.19306966</v>
      </c>
      <c r="J150" s="142">
        <f t="shared" si="60"/>
        <v>103956.3162917</v>
      </c>
      <c r="K150" s="142">
        <f t="shared" ref="K150:U154" si="61">SUMIFS(K$158:K$237,$B$158:$B$237,$E150,$D$158:$D$237,$D150)</f>
        <v>81414.13851854</v>
      </c>
      <c r="L150" s="142">
        <f t="shared" si="61"/>
        <v>76063.07384572</v>
      </c>
      <c r="M150" s="142">
        <f t="shared" si="61"/>
        <v>70611.01914712</v>
      </c>
      <c r="N150" s="142">
        <f t="shared" si="61"/>
        <v>68257.76389635</v>
      </c>
      <c r="O150" s="142">
        <f t="shared" si="61"/>
        <v>66339.47747683</v>
      </c>
      <c r="P150" s="142">
        <f t="shared" si="61"/>
        <v>64446.93192242</v>
      </c>
      <c r="Q150" s="142">
        <f t="shared" si="61"/>
        <v>62519.17899236</v>
      </c>
      <c r="R150" s="142">
        <f t="shared" si="61"/>
        <v>60422.80088552</v>
      </c>
      <c r="S150" s="142">
        <f t="shared" si="61"/>
        <v>58141.7700161</v>
      </c>
      <c r="T150" s="142">
        <f t="shared" si="61"/>
        <v>55658.87454107</v>
      </c>
      <c r="U150" s="142">
        <f t="shared" si="61"/>
        <v>52955.17716531</v>
      </c>
    </row>
    <row r="151" ht="15" spans="1:21">
      <c r="A151" s="130"/>
      <c r="B151" s="61" t="str">
        <f>B$149&amp;" for debts denominated in "&amp;D151</f>
        <v>Debt stock for debts denominated in USD</v>
      </c>
      <c r="C151" s="108" t="str">
        <f>"million "&amp;D151</f>
        <v>million USD</v>
      </c>
      <c r="D151" s="140" t="str">
        <f>$B$82</f>
        <v>USD</v>
      </c>
      <c r="E151" s="141" t="s">
        <v>331</v>
      </c>
      <c r="F151" s="128"/>
      <c r="G151" s="142">
        <f t="shared" si="60"/>
        <v>33.63210665</v>
      </c>
      <c r="H151" s="142">
        <f t="shared" si="60"/>
        <v>31.94742016</v>
      </c>
      <c r="I151" s="142">
        <f t="shared" si="60"/>
        <v>33.03003902</v>
      </c>
      <c r="J151" s="142">
        <f t="shared" si="60"/>
        <v>31.58415836</v>
      </c>
      <c r="K151" s="142">
        <f t="shared" si="61"/>
        <v>0.57099979</v>
      </c>
      <c r="L151" s="142">
        <f t="shared" si="61"/>
        <v>-29.70185192</v>
      </c>
      <c r="M151" s="142">
        <f t="shared" si="61"/>
        <v>-85.96898022</v>
      </c>
      <c r="N151" s="142">
        <f t="shared" si="61"/>
        <v>-142.23610852</v>
      </c>
      <c r="O151" s="142">
        <f t="shared" si="61"/>
        <v>-198.50323682</v>
      </c>
      <c r="P151" s="142">
        <f t="shared" si="61"/>
        <v>-254.77036512</v>
      </c>
      <c r="Q151" s="142">
        <f t="shared" si="61"/>
        <v>-311.03749342</v>
      </c>
      <c r="R151" s="142">
        <f t="shared" si="61"/>
        <v>-367.30462172</v>
      </c>
      <c r="S151" s="142">
        <f t="shared" si="61"/>
        <v>-423.57175002</v>
      </c>
      <c r="T151" s="142">
        <f t="shared" si="61"/>
        <v>-479.83887832</v>
      </c>
      <c r="U151" s="142">
        <f t="shared" si="61"/>
        <v>-536.10600662</v>
      </c>
    </row>
    <row r="152" ht="15" spans="1:21">
      <c r="A152" s="130"/>
      <c r="B152" s="61" t="str">
        <f>B$149&amp;" for debts denominated in "&amp;D152</f>
        <v>Debt stock for debts denominated in EUR</v>
      </c>
      <c r="C152" s="108" t="str">
        <f>"million "&amp;D152</f>
        <v>million EUR</v>
      </c>
      <c r="D152" s="140" t="str">
        <f>$B$83</f>
        <v>EUR</v>
      </c>
      <c r="E152" s="141" t="s">
        <v>331</v>
      </c>
      <c r="F152" s="128"/>
      <c r="G152" s="142">
        <f t="shared" si="60"/>
        <v>0</v>
      </c>
      <c r="H152" s="142">
        <f t="shared" si="60"/>
        <v>0</v>
      </c>
      <c r="I152" s="142">
        <f t="shared" si="60"/>
        <v>0</v>
      </c>
      <c r="J152" s="142">
        <f t="shared" si="60"/>
        <v>0</v>
      </c>
      <c r="K152" s="142">
        <f t="shared" si="61"/>
        <v>0</v>
      </c>
      <c r="L152" s="142">
        <f t="shared" si="61"/>
        <v>0</v>
      </c>
      <c r="M152" s="142">
        <f t="shared" si="61"/>
        <v>0</v>
      </c>
      <c r="N152" s="142">
        <f t="shared" si="61"/>
        <v>0</v>
      </c>
      <c r="O152" s="142">
        <f t="shared" si="61"/>
        <v>0</v>
      </c>
      <c r="P152" s="142">
        <f t="shared" si="61"/>
        <v>0</v>
      </c>
      <c r="Q152" s="142">
        <f t="shared" si="61"/>
        <v>0</v>
      </c>
      <c r="R152" s="142">
        <f t="shared" si="61"/>
        <v>0</v>
      </c>
      <c r="S152" s="142">
        <f t="shared" si="61"/>
        <v>0</v>
      </c>
      <c r="T152" s="142">
        <f t="shared" si="61"/>
        <v>0</v>
      </c>
      <c r="U152" s="142">
        <f t="shared" si="61"/>
        <v>0</v>
      </c>
    </row>
    <row r="153" ht="15" spans="1:21">
      <c r="A153" s="130"/>
      <c r="B153" s="61" t="str">
        <f>B$149&amp;" for debts denominated in "&amp;D153</f>
        <v>Debt stock for debts denominated in GBP</v>
      </c>
      <c r="C153" s="108" t="str">
        <f>"million "&amp;D153</f>
        <v>million GBP</v>
      </c>
      <c r="D153" s="140" t="str">
        <f>$B$84</f>
        <v>GBP</v>
      </c>
      <c r="E153" s="141" t="s">
        <v>331</v>
      </c>
      <c r="F153" s="128"/>
      <c r="G153" s="142">
        <f t="shared" si="60"/>
        <v>0</v>
      </c>
      <c r="H153" s="142">
        <f t="shared" si="60"/>
        <v>0</v>
      </c>
      <c r="I153" s="142">
        <f t="shared" si="60"/>
        <v>0</v>
      </c>
      <c r="J153" s="142">
        <f t="shared" si="60"/>
        <v>0</v>
      </c>
      <c r="K153" s="142">
        <f t="shared" si="61"/>
        <v>0</v>
      </c>
      <c r="L153" s="142">
        <f t="shared" si="61"/>
        <v>0</v>
      </c>
      <c r="M153" s="142">
        <f t="shared" si="61"/>
        <v>0</v>
      </c>
      <c r="N153" s="142">
        <f t="shared" si="61"/>
        <v>0</v>
      </c>
      <c r="O153" s="142">
        <f t="shared" si="61"/>
        <v>0</v>
      </c>
      <c r="P153" s="142">
        <f t="shared" si="61"/>
        <v>0</v>
      </c>
      <c r="Q153" s="142">
        <f t="shared" si="61"/>
        <v>0</v>
      </c>
      <c r="R153" s="142">
        <f t="shared" si="61"/>
        <v>0</v>
      </c>
      <c r="S153" s="142">
        <f t="shared" si="61"/>
        <v>0</v>
      </c>
      <c r="T153" s="142">
        <f t="shared" si="61"/>
        <v>0</v>
      </c>
      <c r="U153" s="142">
        <f t="shared" si="61"/>
        <v>0</v>
      </c>
    </row>
    <row r="154" ht="15" spans="1:21">
      <c r="A154" s="130"/>
      <c r="B154" s="61" t="str">
        <f>B$149&amp;" for debts denominated in "&amp;D154</f>
        <v>Debt stock for debts denominated in CHY</v>
      </c>
      <c r="C154" s="108" t="str">
        <f>"million "&amp;D154</f>
        <v>million CHY</v>
      </c>
      <c r="D154" s="140" t="str">
        <f>$B$85</f>
        <v>CHY</v>
      </c>
      <c r="E154" s="141" t="s">
        <v>331</v>
      </c>
      <c r="F154" s="128"/>
      <c r="G154" s="143">
        <f t="shared" si="60"/>
        <v>0</v>
      </c>
      <c r="H154" s="143">
        <f t="shared" si="60"/>
        <v>0</v>
      </c>
      <c r="I154" s="143">
        <f t="shared" si="60"/>
        <v>0</v>
      </c>
      <c r="J154" s="143">
        <f t="shared" si="60"/>
        <v>0</v>
      </c>
      <c r="K154" s="143">
        <f t="shared" si="61"/>
        <v>0</v>
      </c>
      <c r="L154" s="143">
        <f t="shared" si="61"/>
        <v>0</v>
      </c>
      <c r="M154" s="143">
        <f t="shared" si="61"/>
        <v>0</v>
      </c>
      <c r="N154" s="143">
        <f t="shared" si="61"/>
        <v>0</v>
      </c>
      <c r="O154" s="143">
        <f t="shared" si="61"/>
        <v>0</v>
      </c>
      <c r="P154" s="143">
        <f t="shared" si="61"/>
        <v>0</v>
      </c>
      <c r="Q154" s="143">
        <f t="shared" si="61"/>
        <v>0</v>
      </c>
      <c r="R154" s="143">
        <f t="shared" si="61"/>
        <v>0</v>
      </c>
      <c r="S154" s="143">
        <f t="shared" si="61"/>
        <v>0</v>
      </c>
      <c r="T154" s="143">
        <f t="shared" si="61"/>
        <v>0</v>
      </c>
      <c r="U154" s="143">
        <f t="shared" si="61"/>
        <v>0</v>
      </c>
    </row>
    <row r="155" ht="15" spans="1:21">
      <c r="A155" s="130"/>
      <c r="B155" s="144" t="str">
        <f>B$149&amp;" TOTAL in LCU"</f>
        <v>Debt stock TOTAL in LCU</v>
      </c>
      <c r="C155" s="108" t="s">
        <v>329</v>
      </c>
      <c r="D155" s="145"/>
      <c r="E155" s="128"/>
      <c r="F155" s="128"/>
      <c r="G155" s="86">
        <f>SUMPRODUCT(G150:G154,G$81:G$85)</f>
        <v>48644.8881503252</v>
      </c>
      <c r="H155" s="86">
        <f>SUMPRODUCT(H150:H154,H$81:H$85)</f>
        <v>79470.0161754744</v>
      </c>
      <c r="I155" s="86">
        <f>SUMPRODUCT(I150:I154,I$81:I$85)</f>
        <v>112459.323187438</v>
      </c>
      <c r="J155" s="86">
        <f>SUMPRODUCT(J150:J154,J$81:J$85)</f>
        <v>113636.86082904</v>
      </c>
      <c r="K155" s="86">
        <f t="shared" ref="K155:U155" si="62">SUMPRODUCT(K150:K154,K$81:K$85)</f>
        <v>81600.28445008</v>
      </c>
      <c r="L155" s="86">
        <f t="shared" si="62"/>
        <v>64806.07196804</v>
      </c>
      <c r="M155" s="86">
        <f t="shared" si="62"/>
        <v>38028.77564374</v>
      </c>
      <c r="N155" s="86">
        <f t="shared" si="62"/>
        <v>14350.27876727</v>
      </c>
      <c r="O155" s="86">
        <f t="shared" si="62"/>
        <v>-8893.24927795</v>
      </c>
      <c r="P155" s="86">
        <f t="shared" si="62"/>
        <v>-32111.03645806</v>
      </c>
      <c r="Q155" s="86">
        <f t="shared" si="62"/>
        <v>-55364.03101382</v>
      </c>
      <c r="R155" s="86">
        <f t="shared" si="62"/>
        <v>-78785.65074636</v>
      </c>
      <c r="S155" s="86">
        <f t="shared" si="62"/>
        <v>-102391.92324148</v>
      </c>
      <c r="T155" s="86">
        <f t="shared" si="62"/>
        <v>-126200.06034221</v>
      </c>
      <c r="U155" s="86">
        <f t="shared" si="62"/>
        <v>-150228.99934367</v>
      </c>
    </row>
    <row r="156" ht="15" spans="1:21">
      <c r="A156" s="130"/>
      <c r="B156" s="135"/>
      <c r="C156" s="135"/>
      <c r="D156" s="145"/>
      <c r="E156" s="128"/>
      <c r="F156" s="128"/>
      <c r="G156" s="135"/>
      <c r="H156" s="135"/>
      <c r="I156" s="135"/>
      <c r="J156" s="167"/>
      <c r="K156" s="90"/>
      <c r="L156" s="164"/>
      <c r="M156" s="143"/>
      <c r="N156" s="143"/>
      <c r="O156" s="143"/>
      <c r="P156" s="143"/>
      <c r="Q156" s="143"/>
      <c r="R156" s="143"/>
      <c r="S156" s="143"/>
      <c r="T156" s="143"/>
      <c r="U156" s="143"/>
    </row>
    <row r="157" ht="15" spans="1:21">
      <c r="A157" s="130"/>
      <c r="B157" s="146" t="s">
        <v>332</v>
      </c>
      <c r="C157" s="147"/>
      <c r="D157" s="148"/>
      <c r="E157" s="148"/>
      <c r="F157" s="149"/>
      <c r="G157" s="149"/>
      <c r="H157" s="149"/>
      <c r="I157" s="149"/>
      <c r="J157" s="149"/>
      <c r="K157" s="168"/>
      <c r="L157" s="169"/>
      <c r="M157" s="169"/>
      <c r="N157" s="169"/>
      <c r="O157" s="169"/>
      <c r="P157" s="169"/>
      <c r="Q157" s="169"/>
      <c r="R157" s="169"/>
      <c r="S157" s="169"/>
      <c r="T157" s="169"/>
      <c r="U157" s="169"/>
    </row>
    <row r="158" ht="15" spans="1:21">
      <c r="A158" s="130"/>
      <c r="B158" s="150" t="s">
        <v>298</v>
      </c>
      <c r="C158" s="107"/>
      <c r="D158" s="151"/>
      <c r="E158" s="152"/>
      <c r="F158" s="135"/>
      <c r="G158" s="135"/>
      <c r="H158" s="135"/>
      <c r="I158" s="135"/>
      <c r="J158" s="135"/>
      <c r="K158" s="170"/>
      <c r="L158" s="171"/>
      <c r="M158" s="171"/>
      <c r="N158" s="171"/>
      <c r="O158" s="171"/>
      <c r="P158" s="171"/>
      <c r="Q158" s="171"/>
      <c r="R158" s="171"/>
      <c r="S158" s="171"/>
      <c r="T158" s="171"/>
      <c r="U158" s="171"/>
    </row>
    <row r="159" ht="15" spans="1:21">
      <c r="A159" s="130"/>
      <c r="B159" s="153" t="s">
        <v>331</v>
      </c>
      <c r="C159" s="107" t="str">
        <f>"million "&amp;D159</f>
        <v>million LCU</v>
      </c>
      <c r="D159" s="154" t="s">
        <v>311</v>
      </c>
      <c r="E159" s="128"/>
      <c r="F159" s="129"/>
      <c r="G159" s="111">
        <f>DataInput!G36</f>
        <v>42036.63322704</v>
      </c>
      <c r="H159" s="111">
        <f>DataInput!H36</f>
        <v>71381.25844939</v>
      </c>
      <c r="I159" s="111">
        <f>DataInput!I36</f>
        <v>102359.19306966</v>
      </c>
      <c r="J159" s="111">
        <f>DataInput!J36</f>
        <v>103956.3162917</v>
      </c>
      <c r="K159" s="111">
        <f>DataInput!K36</f>
        <v>81414.13851854</v>
      </c>
      <c r="L159" s="90">
        <f t="shared" ref="L159:U159" si="63">K159-L160</f>
        <v>76063.07384572</v>
      </c>
      <c r="M159" s="90">
        <f t="shared" si="63"/>
        <v>70611.01914712</v>
      </c>
      <c r="N159" s="90">
        <f t="shared" si="63"/>
        <v>68257.76389635</v>
      </c>
      <c r="O159" s="90">
        <f t="shared" si="63"/>
        <v>66339.47747683</v>
      </c>
      <c r="P159" s="90">
        <f t="shared" si="63"/>
        <v>64446.93192242</v>
      </c>
      <c r="Q159" s="90">
        <f t="shared" si="63"/>
        <v>62519.17899236</v>
      </c>
      <c r="R159" s="90">
        <f t="shared" si="63"/>
        <v>60422.80088552</v>
      </c>
      <c r="S159" s="90">
        <f t="shared" si="63"/>
        <v>58141.7700161</v>
      </c>
      <c r="T159" s="90">
        <f t="shared" si="63"/>
        <v>55658.87454107</v>
      </c>
      <c r="U159" s="90">
        <f t="shared" si="63"/>
        <v>52955.17716531</v>
      </c>
    </row>
    <row r="160" ht="15" spans="1:21">
      <c r="A160" s="130"/>
      <c r="B160" s="153" t="s">
        <v>328</v>
      </c>
      <c r="C160" s="107" t="str">
        <f>"million "&amp;D160</f>
        <v>million LCU</v>
      </c>
      <c r="D160" s="141" t="str">
        <f>D159</f>
        <v>LCU</v>
      </c>
      <c r="E160" s="128"/>
      <c r="F160" s="129"/>
      <c r="G160" s="155">
        <f>DataInput!G68</f>
        <v>10582.39431922</v>
      </c>
      <c r="H160" s="155">
        <f>DataInput!H68</f>
        <v>18059.0913813</v>
      </c>
      <c r="I160" s="155">
        <f>DataInput!I68</f>
        <v>49925.68679335</v>
      </c>
      <c r="J160" s="155">
        <f>DataInput!J68</f>
        <v>57154.99575475</v>
      </c>
      <c r="K160" s="155">
        <f>DataInput!K68</f>
        <v>75592.88760184</v>
      </c>
      <c r="L160" s="155">
        <f>DataInput!L68</f>
        <v>5351.06467282</v>
      </c>
      <c r="M160" s="155">
        <f>DataInput!M68</f>
        <v>5452.0546986</v>
      </c>
      <c r="N160" s="155">
        <f>DataInput!N68</f>
        <v>2353.25525077</v>
      </c>
      <c r="O160" s="155">
        <f>DataInput!O68</f>
        <v>1918.28641952</v>
      </c>
      <c r="P160" s="155">
        <f>DataInput!P68</f>
        <v>1892.54555441</v>
      </c>
      <c r="Q160" s="155">
        <f>DataInput!Q68</f>
        <v>1927.75293006</v>
      </c>
      <c r="R160" s="155">
        <f>DataInput!R68</f>
        <v>2096.37810684</v>
      </c>
      <c r="S160" s="155">
        <f>DataInput!S68</f>
        <v>2281.03086942</v>
      </c>
      <c r="T160" s="155">
        <f>DataInput!T68</f>
        <v>2482.89547503</v>
      </c>
      <c r="U160" s="155">
        <f>DataInput!U68</f>
        <v>2703.69737576</v>
      </c>
    </row>
    <row r="161" ht="15" spans="1:21">
      <c r="A161" s="130"/>
      <c r="B161" s="153" t="s">
        <v>234</v>
      </c>
      <c r="C161" s="107" t="str">
        <f>"million "&amp;D161</f>
        <v>million LCU</v>
      </c>
      <c r="D161" s="141" t="str">
        <f>D160</f>
        <v>LCU</v>
      </c>
      <c r="E161" s="128"/>
      <c r="F161" s="129"/>
      <c r="G161" s="155">
        <f>DataInput!G100</f>
        <v>811.6768695</v>
      </c>
      <c r="H161" s="155">
        <f>DataInput!H100</f>
        <v>3280.41758339</v>
      </c>
      <c r="I161" s="155">
        <f>DataInput!I100</f>
        <v>4353.18715314</v>
      </c>
      <c r="J161" s="155">
        <f>DataInput!J100</f>
        <v>5079.41907918</v>
      </c>
      <c r="K161" s="155">
        <f>DataInput!K100</f>
        <v>7450.35902085</v>
      </c>
      <c r="L161" s="155">
        <f>DataInput!L100</f>
        <v>8561.2641945</v>
      </c>
      <c r="M161" s="155">
        <f>DataInput!M100</f>
        <v>7893.47821609</v>
      </c>
      <c r="N161" s="155">
        <f>DataInput!N100</f>
        <v>6178.39363096</v>
      </c>
      <c r="O161" s="155">
        <f>DataInput!O100</f>
        <v>5501.45847572</v>
      </c>
      <c r="P161" s="155">
        <f>DataInput!P100</f>
        <v>5320.2555197</v>
      </c>
      <c r="Q161" s="155">
        <f>DataInput!Q100</f>
        <v>5126.52772902</v>
      </c>
      <c r="R161" s="155">
        <f>DataInput!R100</f>
        <v>4914.97472087</v>
      </c>
      <c r="S161" s="155">
        <f>DataInput!S100</f>
        <v>4683.22719341</v>
      </c>
      <c r="T161" s="155">
        <f>DataInput!T100</f>
        <v>4429.33527664</v>
      </c>
      <c r="U161" s="155">
        <f>DataInput!U100</f>
        <v>4151.78737703</v>
      </c>
    </row>
    <row r="162" ht="15" spans="1:21">
      <c r="A162" s="130"/>
      <c r="B162" s="153" t="s">
        <v>333</v>
      </c>
      <c r="C162" s="107" t="str">
        <f>"LCU per unit of "&amp;D162</f>
        <v>LCU per unit of LCU</v>
      </c>
      <c r="D162" s="141" t="str">
        <f>D161</f>
        <v>LCU</v>
      </c>
      <c r="E162" s="128"/>
      <c r="F162" s="145"/>
      <c r="G162" s="143">
        <f>INDEX($G$81:$U$85,MATCH($D162,$B$81:$B$85,0),MATCH(G$78,$G$78:$U$78,0))</f>
        <v>1</v>
      </c>
      <c r="H162" s="143">
        <f t="shared" ref="H162:U162" si="64">INDEX($G$81:$U$85,MATCH($D162,$B$81:$B$85,0),MATCH(H$78,$G$78:$U$78,0))</f>
        <v>1</v>
      </c>
      <c r="I162" s="143">
        <f t="shared" si="64"/>
        <v>1</v>
      </c>
      <c r="J162" s="143">
        <f t="shared" si="64"/>
        <v>1</v>
      </c>
      <c r="K162" s="143">
        <f t="shared" si="64"/>
        <v>1</v>
      </c>
      <c r="L162" s="143">
        <f t="shared" si="64"/>
        <v>1</v>
      </c>
      <c r="M162" s="143">
        <f t="shared" si="64"/>
        <v>1</v>
      </c>
      <c r="N162" s="143">
        <f t="shared" si="64"/>
        <v>1</v>
      </c>
      <c r="O162" s="143">
        <f t="shared" si="64"/>
        <v>1</v>
      </c>
      <c r="P162" s="143">
        <f t="shared" si="64"/>
        <v>1</v>
      </c>
      <c r="Q162" s="143">
        <f t="shared" si="64"/>
        <v>1</v>
      </c>
      <c r="R162" s="143">
        <f t="shared" si="64"/>
        <v>1</v>
      </c>
      <c r="S162" s="143">
        <f t="shared" si="64"/>
        <v>1</v>
      </c>
      <c r="T162" s="143">
        <f t="shared" si="64"/>
        <v>1</v>
      </c>
      <c r="U162" s="143">
        <f t="shared" si="64"/>
        <v>1</v>
      </c>
    </row>
    <row r="163" ht="15" spans="1:21">
      <c r="A163" s="130"/>
      <c r="B163" s="153" t="s">
        <v>334</v>
      </c>
      <c r="C163" s="107" t="s">
        <v>329</v>
      </c>
      <c r="D163" s="156" t="s">
        <v>163</v>
      </c>
      <c r="E163" s="128"/>
      <c r="F163" s="129"/>
      <c r="G163" s="90">
        <f>G159*G162</f>
        <v>42036.63322704</v>
      </c>
      <c r="H163" s="90">
        <f t="shared" ref="H163:U163" si="65">H159*H162</f>
        <v>71381.25844939</v>
      </c>
      <c r="I163" s="90">
        <f t="shared" si="65"/>
        <v>102359.19306966</v>
      </c>
      <c r="J163" s="90">
        <f t="shared" si="65"/>
        <v>103956.3162917</v>
      </c>
      <c r="K163" s="90">
        <f t="shared" si="65"/>
        <v>81414.13851854</v>
      </c>
      <c r="L163" s="90">
        <f t="shared" si="65"/>
        <v>76063.07384572</v>
      </c>
      <c r="M163" s="90">
        <f t="shared" si="65"/>
        <v>70611.01914712</v>
      </c>
      <c r="N163" s="90">
        <f t="shared" si="65"/>
        <v>68257.76389635</v>
      </c>
      <c r="O163" s="90">
        <f t="shared" si="65"/>
        <v>66339.47747683</v>
      </c>
      <c r="P163" s="90">
        <f t="shared" si="65"/>
        <v>64446.93192242</v>
      </c>
      <c r="Q163" s="90">
        <f t="shared" si="65"/>
        <v>62519.17899236</v>
      </c>
      <c r="R163" s="90">
        <f t="shared" si="65"/>
        <v>60422.80088552</v>
      </c>
      <c r="S163" s="90">
        <f t="shared" si="65"/>
        <v>58141.7700161</v>
      </c>
      <c r="T163" s="90">
        <f t="shared" si="65"/>
        <v>55658.87454107</v>
      </c>
      <c r="U163" s="90">
        <f t="shared" si="65"/>
        <v>52955.17716531</v>
      </c>
    </row>
    <row r="164" ht="15" spans="1:21">
      <c r="A164" s="130"/>
      <c r="B164" s="153" t="s">
        <v>335</v>
      </c>
      <c r="C164" s="107" t="s">
        <v>329</v>
      </c>
      <c r="D164" s="141" t="str">
        <f>D163</f>
        <v>Domestic</v>
      </c>
      <c r="E164" s="128"/>
      <c r="F164" s="129"/>
      <c r="G164" s="90">
        <f>G160*G162</f>
        <v>10582.39431922</v>
      </c>
      <c r="H164" s="90">
        <f>H160*H162</f>
        <v>18059.0913813</v>
      </c>
      <c r="I164" s="90">
        <f>I160*I162</f>
        <v>49925.68679335</v>
      </c>
      <c r="J164" s="90">
        <f>J160*J162</f>
        <v>57154.99575475</v>
      </c>
      <c r="K164" s="90">
        <f>K160*K162</f>
        <v>75592.88760184</v>
      </c>
      <c r="L164" s="90">
        <f t="shared" ref="L164:U164" si="66">L160*L162</f>
        <v>5351.06467282</v>
      </c>
      <c r="M164" s="90">
        <f t="shared" si="66"/>
        <v>5452.0546986</v>
      </c>
      <c r="N164" s="90">
        <f t="shared" si="66"/>
        <v>2353.25525077</v>
      </c>
      <c r="O164" s="90">
        <f t="shared" si="66"/>
        <v>1918.28641952</v>
      </c>
      <c r="P164" s="90">
        <f t="shared" si="66"/>
        <v>1892.54555441</v>
      </c>
      <c r="Q164" s="90">
        <f t="shared" si="66"/>
        <v>1927.75293006</v>
      </c>
      <c r="R164" s="90">
        <f t="shared" si="66"/>
        <v>2096.37810684</v>
      </c>
      <c r="S164" s="90">
        <f t="shared" si="66"/>
        <v>2281.03086942</v>
      </c>
      <c r="T164" s="90">
        <f t="shared" si="66"/>
        <v>2482.89547503</v>
      </c>
      <c r="U164" s="90">
        <f t="shared" si="66"/>
        <v>2703.69737576</v>
      </c>
    </row>
    <row r="165" ht="15" spans="1:21">
      <c r="A165" s="130"/>
      <c r="B165" s="153" t="s">
        <v>336</v>
      </c>
      <c r="C165" s="107" t="s">
        <v>329</v>
      </c>
      <c r="D165" s="141" t="str">
        <f>D164</f>
        <v>Domestic</v>
      </c>
      <c r="E165" s="128"/>
      <c r="F165" s="129"/>
      <c r="G165" s="90">
        <f>G161*G162</f>
        <v>811.6768695</v>
      </c>
      <c r="H165" s="90">
        <f>H161*H162</f>
        <v>3280.41758339</v>
      </c>
      <c r="I165" s="90">
        <f>I161*I162</f>
        <v>4353.18715314</v>
      </c>
      <c r="J165" s="90">
        <f>J161*J162</f>
        <v>5079.41907918</v>
      </c>
      <c r="K165" s="90">
        <f>K161*K162</f>
        <v>7450.35902085</v>
      </c>
      <c r="L165" s="90">
        <f t="shared" ref="L165:U165" si="67">L161*L162</f>
        <v>8561.2641945</v>
      </c>
      <c r="M165" s="90">
        <f t="shared" si="67"/>
        <v>7893.47821609</v>
      </c>
      <c r="N165" s="90">
        <f t="shared" si="67"/>
        <v>6178.39363096</v>
      </c>
      <c r="O165" s="90">
        <f t="shared" si="67"/>
        <v>5501.45847572</v>
      </c>
      <c r="P165" s="90">
        <f t="shared" si="67"/>
        <v>5320.2555197</v>
      </c>
      <c r="Q165" s="90">
        <f t="shared" si="67"/>
        <v>5126.52772902</v>
      </c>
      <c r="R165" s="90">
        <f t="shared" si="67"/>
        <v>4914.97472087</v>
      </c>
      <c r="S165" s="90">
        <f t="shared" si="67"/>
        <v>4683.22719341</v>
      </c>
      <c r="T165" s="90">
        <f t="shared" si="67"/>
        <v>4429.33527664</v>
      </c>
      <c r="U165" s="90">
        <f t="shared" si="67"/>
        <v>4151.78737703</v>
      </c>
    </row>
    <row r="166" ht="15" spans="1:21">
      <c r="A166" s="130"/>
      <c r="B166" s="150" t="s">
        <v>299</v>
      </c>
      <c r="C166" s="107"/>
      <c r="D166" s="157"/>
      <c r="E166" s="152"/>
      <c r="F166" s="135"/>
      <c r="G166" s="135"/>
      <c r="H166" s="135"/>
      <c r="I166" s="135"/>
      <c r="J166" s="135"/>
      <c r="K166" s="90"/>
      <c r="L166" s="164"/>
      <c r="M166" s="164"/>
      <c r="N166" s="164"/>
      <c r="O166" s="164"/>
      <c r="P166" s="164"/>
      <c r="Q166" s="164"/>
      <c r="R166" s="164"/>
      <c r="S166" s="164"/>
      <c r="T166" s="164"/>
      <c r="U166" s="164"/>
    </row>
    <row r="167" ht="15" spans="1:21">
      <c r="A167" s="130"/>
      <c r="B167" s="153" t="s">
        <v>331</v>
      </c>
      <c r="C167" s="107" t="str">
        <f>"million "&amp;D167</f>
        <v>million USD</v>
      </c>
      <c r="D167" s="156" t="s">
        <v>312</v>
      </c>
      <c r="E167" s="128"/>
      <c r="F167" s="129"/>
      <c r="G167" s="111">
        <f>DataInput!G23</f>
        <v>33.63210665</v>
      </c>
      <c r="H167" s="111">
        <f>DataInput!H23</f>
        <v>31.94742016</v>
      </c>
      <c r="I167" s="111">
        <f>DataInput!I23</f>
        <v>33.03003902</v>
      </c>
      <c r="J167" s="111">
        <f>DataInput!J23</f>
        <v>31.58415836</v>
      </c>
      <c r="K167" s="111">
        <f>DataInput!K23</f>
        <v>0.57099979</v>
      </c>
      <c r="L167" s="90">
        <f t="shared" ref="L167:U167" si="68">K167-L168</f>
        <v>-29.70185192</v>
      </c>
      <c r="M167" s="90">
        <f t="shared" si="68"/>
        <v>-85.96898022</v>
      </c>
      <c r="N167" s="90">
        <f t="shared" si="68"/>
        <v>-142.23610852</v>
      </c>
      <c r="O167" s="90">
        <f t="shared" si="68"/>
        <v>-198.50323682</v>
      </c>
      <c r="P167" s="90">
        <f t="shared" si="68"/>
        <v>-254.77036512</v>
      </c>
      <c r="Q167" s="90">
        <f t="shared" si="68"/>
        <v>-311.03749342</v>
      </c>
      <c r="R167" s="90">
        <f t="shared" si="68"/>
        <v>-367.30462172</v>
      </c>
      <c r="S167" s="90">
        <f t="shared" si="68"/>
        <v>-423.57175002</v>
      </c>
      <c r="T167" s="90">
        <f t="shared" si="68"/>
        <v>-479.83887832</v>
      </c>
      <c r="U167" s="90">
        <f t="shared" si="68"/>
        <v>-536.10600662</v>
      </c>
    </row>
    <row r="168" ht="15" spans="1:21">
      <c r="A168" s="130"/>
      <c r="B168" s="153" t="s">
        <v>328</v>
      </c>
      <c r="C168" s="107" t="str">
        <f>"million "&amp;D168</f>
        <v>million USD</v>
      </c>
      <c r="D168" s="141" t="str">
        <f>D167</f>
        <v>USD</v>
      </c>
      <c r="E168" s="128"/>
      <c r="F168" s="129"/>
      <c r="G168" s="155">
        <f>DataInput!G55</f>
        <v>0.1901593</v>
      </c>
      <c r="H168" s="155">
        <f>DataInput!H55</f>
        <v>0.38031855</v>
      </c>
      <c r="I168" s="155">
        <f>DataInput!I55</f>
        <v>0.38031855</v>
      </c>
      <c r="J168" s="155">
        <f>DataInput!J55</f>
        <v>0.46123588</v>
      </c>
      <c r="K168" s="155">
        <f>DataInput!K55</f>
        <v>0.2710766</v>
      </c>
      <c r="L168" s="155">
        <f>DataInput!L55</f>
        <v>30.27285171</v>
      </c>
      <c r="M168" s="155">
        <f>DataInput!M55</f>
        <v>56.2671283</v>
      </c>
      <c r="N168" s="155">
        <f>DataInput!N55</f>
        <v>56.2671283</v>
      </c>
      <c r="O168" s="155">
        <f>DataInput!O55</f>
        <v>56.2671283</v>
      </c>
      <c r="P168" s="155">
        <f>DataInput!P55</f>
        <v>56.2671283</v>
      </c>
      <c r="Q168" s="155">
        <f>DataInput!Q55</f>
        <v>56.2671283</v>
      </c>
      <c r="R168" s="155">
        <f>DataInput!R55</f>
        <v>56.2671283</v>
      </c>
      <c r="S168" s="155">
        <f>DataInput!S55</f>
        <v>56.2671283</v>
      </c>
      <c r="T168" s="155">
        <f>DataInput!T55</f>
        <v>56.2671283</v>
      </c>
      <c r="U168" s="155">
        <f>DataInput!U55</f>
        <v>56.2671283</v>
      </c>
    </row>
    <row r="169" ht="15" spans="1:21">
      <c r="A169" s="130"/>
      <c r="B169" s="153" t="s">
        <v>234</v>
      </c>
      <c r="C169" s="107" t="str">
        <f>"million "&amp;D169</f>
        <v>million USD</v>
      </c>
      <c r="D169" s="141" t="str">
        <f>D168</f>
        <v>USD</v>
      </c>
      <c r="E169" s="128"/>
      <c r="F169" s="129"/>
      <c r="G169" s="155">
        <f>DataInput!G87</f>
        <v>0.0959457</v>
      </c>
      <c r="H169" s="155">
        <f>DataInput!H87</f>
        <v>0.20456392</v>
      </c>
      <c r="I169" s="155">
        <f>DataInput!I87</f>
        <v>0.18577674</v>
      </c>
      <c r="J169" s="155">
        <f>DataInput!J87</f>
        <v>0.18100541</v>
      </c>
      <c r="K169" s="155">
        <f>DataInput!K87</f>
        <v>0.0873586</v>
      </c>
      <c r="L169" s="155">
        <f>DataInput!L87</f>
        <v>44.63529265</v>
      </c>
      <c r="M169" s="155">
        <f>DataInput!M87</f>
        <v>80.0739041</v>
      </c>
      <c r="N169" s="155">
        <f>DataInput!N87</f>
        <v>78.596464</v>
      </c>
      <c r="O169" s="155">
        <f>DataInput!O87</f>
        <v>76.2427208</v>
      </c>
      <c r="P169" s="155">
        <f>DataInput!P87</f>
        <v>73.6938514</v>
      </c>
      <c r="Q169" s="155">
        <f>DataInput!Q87</f>
        <v>70.8678031</v>
      </c>
      <c r="R169" s="155">
        <f>DataInput!R87</f>
        <v>68.1490707</v>
      </c>
      <c r="S169" s="155">
        <f>DataInput!S87</f>
        <v>65.4303381</v>
      </c>
      <c r="T169" s="155">
        <f>DataInput!T87</f>
        <v>62.8202654</v>
      </c>
      <c r="U169" s="155">
        <f>DataInput!U87</f>
        <v>59.4296706</v>
      </c>
    </row>
    <row r="170" ht="15" spans="1:21">
      <c r="A170" s="130"/>
      <c r="B170" s="153" t="s">
        <v>333</v>
      </c>
      <c r="C170" s="107" t="str">
        <f>"LCU per unit of "&amp;D170</f>
        <v>LCU per unit of USD</v>
      </c>
      <c r="D170" s="141" t="str">
        <f>D169</f>
        <v>USD</v>
      </c>
      <c r="E170" s="128"/>
      <c r="F170" s="145"/>
      <c r="G170" s="143">
        <f>INDEX($G$81:$U$85,MATCH($D170,$B$81:$B$85,0),MATCH(G$78,$G$78:$U$78,0))</f>
        <v>196.4865</v>
      </c>
      <c r="H170" s="143">
        <f t="shared" ref="H170:U170" si="69">INDEX($G$81:$U$85,MATCH($D170,$B$81:$B$85,0),MATCH(H$78,$G$78:$U$78,0))</f>
        <v>253.1897</v>
      </c>
      <c r="I170" s="143">
        <f t="shared" si="69"/>
        <v>305.7862</v>
      </c>
      <c r="J170" s="143">
        <f t="shared" si="69"/>
        <v>306.5</v>
      </c>
      <c r="K170" s="143">
        <f t="shared" si="69"/>
        <v>326</v>
      </c>
      <c r="L170" s="143">
        <f t="shared" si="69"/>
        <v>379</v>
      </c>
      <c r="M170" s="143">
        <f t="shared" si="69"/>
        <v>379</v>
      </c>
      <c r="N170" s="143">
        <f t="shared" si="69"/>
        <v>379</v>
      </c>
      <c r="O170" s="143">
        <f t="shared" si="69"/>
        <v>379</v>
      </c>
      <c r="P170" s="143">
        <f t="shared" si="69"/>
        <v>379</v>
      </c>
      <c r="Q170" s="143">
        <f t="shared" si="69"/>
        <v>379</v>
      </c>
      <c r="R170" s="143">
        <f t="shared" si="69"/>
        <v>379</v>
      </c>
      <c r="S170" s="143">
        <f t="shared" si="69"/>
        <v>379</v>
      </c>
      <c r="T170" s="143">
        <f t="shared" si="69"/>
        <v>379</v>
      </c>
      <c r="U170" s="143">
        <f t="shared" si="69"/>
        <v>379</v>
      </c>
    </row>
    <row r="171" ht="15" spans="1:21">
      <c r="A171" s="130"/>
      <c r="B171" s="153" t="s">
        <v>334</v>
      </c>
      <c r="C171" s="107" t="s">
        <v>329</v>
      </c>
      <c r="D171" s="156" t="s">
        <v>162</v>
      </c>
      <c r="E171" s="128"/>
      <c r="F171" s="129"/>
      <c r="G171" s="90">
        <f t="shared" ref="G171:U171" si="70">G167*G170</f>
        <v>6608.25492328522</v>
      </c>
      <c r="H171" s="90">
        <f t="shared" si="70"/>
        <v>8088.75772608435</v>
      </c>
      <c r="I171" s="90">
        <f t="shared" si="70"/>
        <v>10100.1301177775</v>
      </c>
      <c r="J171" s="90">
        <f t="shared" si="70"/>
        <v>9680.54453734</v>
      </c>
      <c r="K171" s="90">
        <f t="shared" si="70"/>
        <v>186.14593154</v>
      </c>
      <c r="L171" s="90">
        <f t="shared" si="70"/>
        <v>-11257.00187768</v>
      </c>
      <c r="M171" s="90">
        <f t="shared" si="70"/>
        <v>-32582.24350338</v>
      </c>
      <c r="N171" s="90">
        <f t="shared" si="70"/>
        <v>-53907.48512908</v>
      </c>
      <c r="O171" s="90">
        <f t="shared" si="70"/>
        <v>-75232.72675478</v>
      </c>
      <c r="P171" s="90">
        <f t="shared" si="70"/>
        <v>-96557.96838048</v>
      </c>
      <c r="Q171" s="90">
        <f t="shared" si="70"/>
        <v>-117883.21000618</v>
      </c>
      <c r="R171" s="90">
        <f t="shared" si="70"/>
        <v>-139208.45163188</v>
      </c>
      <c r="S171" s="90">
        <f t="shared" si="70"/>
        <v>-160533.69325758</v>
      </c>
      <c r="T171" s="90">
        <f t="shared" si="70"/>
        <v>-181858.93488328</v>
      </c>
      <c r="U171" s="90">
        <f t="shared" si="70"/>
        <v>-203184.17650898</v>
      </c>
    </row>
    <row r="172" ht="15" spans="1:21">
      <c r="A172" s="130"/>
      <c r="B172" s="153" t="s">
        <v>335</v>
      </c>
      <c r="C172" s="107" t="s">
        <v>329</v>
      </c>
      <c r="D172" s="141" t="str">
        <f>D171</f>
        <v>External</v>
      </c>
      <c r="E172" s="128"/>
      <c r="F172" s="129"/>
      <c r="G172" s="90">
        <f>G168*G170</f>
        <v>37.36373529945</v>
      </c>
      <c r="H172" s="90">
        <f>H168*H170</f>
        <v>96.292739578935</v>
      </c>
      <c r="I172" s="90">
        <f>I168*I170</f>
        <v>116.29616419401</v>
      </c>
      <c r="J172" s="90">
        <f>J168*J170</f>
        <v>141.36879722</v>
      </c>
      <c r="K172" s="90">
        <f>K168*K170</f>
        <v>88.3709716</v>
      </c>
      <c r="L172" s="90">
        <f t="shared" ref="L172:U172" si="71">L168*L170</f>
        <v>11473.41079809</v>
      </c>
      <c r="M172" s="90">
        <f t="shared" si="71"/>
        <v>21325.2416257</v>
      </c>
      <c r="N172" s="90">
        <f t="shared" si="71"/>
        <v>21325.2416257</v>
      </c>
      <c r="O172" s="90">
        <f t="shared" si="71"/>
        <v>21325.2416257</v>
      </c>
      <c r="P172" s="90">
        <f t="shared" si="71"/>
        <v>21325.2416257</v>
      </c>
      <c r="Q172" s="90">
        <f t="shared" si="71"/>
        <v>21325.2416257</v>
      </c>
      <c r="R172" s="90">
        <f t="shared" si="71"/>
        <v>21325.2416257</v>
      </c>
      <c r="S172" s="90">
        <f t="shared" si="71"/>
        <v>21325.2416257</v>
      </c>
      <c r="T172" s="90">
        <f t="shared" si="71"/>
        <v>21325.2416257</v>
      </c>
      <c r="U172" s="90">
        <f t="shared" si="71"/>
        <v>21325.2416257</v>
      </c>
    </row>
    <row r="173" ht="15" spans="1:21">
      <c r="A173" s="130"/>
      <c r="B173" s="153" t="s">
        <v>336</v>
      </c>
      <c r="C173" s="107" t="s">
        <v>329</v>
      </c>
      <c r="D173" s="141" t="str">
        <f>D172</f>
        <v>External</v>
      </c>
      <c r="E173" s="128"/>
      <c r="F173" s="129"/>
      <c r="G173" s="90">
        <f>G169*G170</f>
        <v>18.85203478305</v>
      </c>
      <c r="H173" s="90">
        <f>H169*H170</f>
        <v>51.793477535624</v>
      </c>
      <c r="I173" s="90">
        <f>I169*I170</f>
        <v>56.807963372988</v>
      </c>
      <c r="J173" s="90">
        <f>J169*J170</f>
        <v>55.478158165</v>
      </c>
      <c r="K173" s="90">
        <f>K169*K170</f>
        <v>28.4789036</v>
      </c>
      <c r="L173" s="90">
        <f t="shared" ref="L173:U173" si="72">L169*L170</f>
        <v>16916.77591435</v>
      </c>
      <c r="M173" s="90">
        <f t="shared" si="72"/>
        <v>30348.0096539</v>
      </c>
      <c r="N173" s="90">
        <f t="shared" si="72"/>
        <v>29788.059856</v>
      </c>
      <c r="O173" s="90">
        <f t="shared" si="72"/>
        <v>28895.9911832</v>
      </c>
      <c r="P173" s="90">
        <f t="shared" si="72"/>
        <v>27929.9696806</v>
      </c>
      <c r="Q173" s="90">
        <f t="shared" si="72"/>
        <v>26858.8973749</v>
      </c>
      <c r="R173" s="90">
        <f t="shared" si="72"/>
        <v>25828.4977953</v>
      </c>
      <c r="S173" s="90">
        <f t="shared" si="72"/>
        <v>24798.0981399</v>
      </c>
      <c r="T173" s="90">
        <f t="shared" si="72"/>
        <v>23808.8805866</v>
      </c>
      <c r="U173" s="90">
        <f t="shared" si="72"/>
        <v>22523.8451574</v>
      </c>
    </row>
    <row r="174" ht="15" spans="1:21">
      <c r="A174" s="130"/>
      <c r="B174" s="150" t="s">
        <v>300</v>
      </c>
      <c r="C174" s="107"/>
      <c r="D174" s="157"/>
      <c r="E174" s="152"/>
      <c r="F174" s="135"/>
      <c r="G174" s="135"/>
      <c r="H174" s="135"/>
      <c r="I174" s="135"/>
      <c r="J174" s="135"/>
      <c r="K174" s="90"/>
      <c r="L174" s="164"/>
      <c r="M174" s="164"/>
      <c r="N174" s="164"/>
      <c r="O174" s="164"/>
      <c r="P174" s="164"/>
      <c r="Q174" s="164"/>
      <c r="R174" s="164"/>
      <c r="S174" s="164"/>
      <c r="T174" s="164"/>
      <c r="U174" s="164"/>
    </row>
    <row r="175" ht="15" spans="1:21">
      <c r="A175" s="130"/>
      <c r="B175" s="153" t="s">
        <v>331</v>
      </c>
      <c r="C175" s="107" t="str">
        <f>"million "&amp;D175</f>
        <v>million LCU</v>
      </c>
      <c r="D175" s="158" t="s">
        <v>311</v>
      </c>
      <c r="E175" s="128"/>
      <c r="F175" s="129"/>
      <c r="G175" s="135"/>
      <c r="H175" s="135"/>
      <c r="I175" s="135"/>
      <c r="J175" s="135"/>
      <c r="K175" s="172">
        <v>0</v>
      </c>
      <c r="L175" s="90">
        <f t="shared" ref="L175:U175" si="73">K175-L176</f>
        <v>0</v>
      </c>
      <c r="M175" s="90">
        <f t="shared" si="73"/>
        <v>0</v>
      </c>
      <c r="N175" s="90">
        <f t="shared" si="73"/>
        <v>0</v>
      </c>
      <c r="O175" s="90">
        <f t="shared" si="73"/>
        <v>0</v>
      </c>
      <c r="P175" s="90">
        <f t="shared" si="73"/>
        <v>0</v>
      </c>
      <c r="Q175" s="90">
        <f t="shared" si="73"/>
        <v>0</v>
      </c>
      <c r="R175" s="90">
        <f t="shared" si="73"/>
        <v>0</v>
      </c>
      <c r="S175" s="90">
        <f t="shared" si="73"/>
        <v>0</v>
      </c>
      <c r="T175" s="90">
        <f t="shared" si="73"/>
        <v>0</v>
      </c>
      <c r="U175" s="90">
        <f t="shared" si="73"/>
        <v>0</v>
      </c>
    </row>
    <row r="176" ht="15" spans="1:21">
      <c r="A176" s="130"/>
      <c r="B176" s="153" t="s">
        <v>328</v>
      </c>
      <c r="C176" s="107" t="str">
        <f>"million "&amp;D176</f>
        <v>million LCU</v>
      </c>
      <c r="D176" s="141" t="str">
        <f>D175</f>
        <v>LCU</v>
      </c>
      <c r="E176" s="128"/>
      <c r="F176" s="129"/>
      <c r="G176" s="135"/>
      <c r="H176" s="135"/>
      <c r="I176" s="135"/>
      <c r="J176" s="135"/>
      <c r="K176" s="90"/>
      <c r="L176" s="173">
        <v>0</v>
      </c>
      <c r="M176" s="173">
        <v>0</v>
      </c>
      <c r="N176" s="173">
        <v>0</v>
      </c>
      <c r="O176" s="173">
        <v>0</v>
      </c>
      <c r="P176" s="173">
        <v>0</v>
      </c>
      <c r="Q176" s="173">
        <v>0</v>
      </c>
      <c r="R176" s="173">
        <v>0</v>
      </c>
      <c r="S176" s="173">
        <v>0</v>
      </c>
      <c r="T176" s="173">
        <v>0</v>
      </c>
      <c r="U176" s="173">
        <v>0</v>
      </c>
    </row>
    <row r="177" ht="15" spans="1:21">
      <c r="A177" s="130"/>
      <c r="B177" s="153" t="s">
        <v>234</v>
      </c>
      <c r="C177" s="107" t="str">
        <f>"million "&amp;D177</f>
        <v>million LCU</v>
      </c>
      <c r="D177" s="141" t="str">
        <f>D176</f>
        <v>LCU</v>
      </c>
      <c r="E177" s="128"/>
      <c r="F177" s="129"/>
      <c r="G177" s="135"/>
      <c r="H177" s="135"/>
      <c r="I177" s="135"/>
      <c r="J177" s="135"/>
      <c r="K177" s="90"/>
      <c r="L177" s="173">
        <v>0</v>
      </c>
      <c r="M177" s="173">
        <v>0</v>
      </c>
      <c r="N177" s="173">
        <v>0</v>
      </c>
      <c r="O177" s="173">
        <v>0</v>
      </c>
      <c r="P177" s="173">
        <v>0</v>
      </c>
      <c r="Q177" s="173">
        <v>0</v>
      </c>
      <c r="R177" s="173">
        <v>0</v>
      </c>
      <c r="S177" s="173">
        <v>0</v>
      </c>
      <c r="T177" s="173">
        <v>0</v>
      </c>
      <c r="U177" s="173">
        <v>0</v>
      </c>
    </row>
    <row r="178" ht="15" spans="1:21">
      <c r="A178" s="130"/>
      <c r="B178" s="153" t="s">
        <v>333</v>
      </c>
      <c r="C178" s="107" t="str">
        <f>"LCU per unit of "&amp;D178</f>
        <v>LCU per unit of LCU</v>
      </c>
      <c r="D178" s="141" t="str">
        <f>D177</f>
        <v>LCU</v>
      </c>
      <c r="E178" s="128"/>
      <c r="F178" s="145"/>
      <c r="G178" s="135"/>
      <c r="H178" s="135"/>
      <c r="I178" s="135"/>
      <c r="J178" s="135"/>
      <c r="K178" s="143">
        <f t="shared" ref="K178:U178" si="74">INDEX($K$81:$U$85,MATCH($D178,$B$81:$B$85,0),MATCH(K$78,$K$78:$U$78,0))</f>
        <v>1</v>
      </c>
      <c r="L178" s="143">
        <f t="shared" si="74"/>
        <v>1</v>
      </c>
      <c r="M178" s="143">
        <f t="shared" si="74"/>
        <v>1</v>
      </c>
      <c r="N178" s="143">
        <f t="shared" si="74"/>
        <v>1</v>
      </c>
      <c r="O178" s="143">
        <f t="shared" si="74"/>
        <v>1</v>
      </c>
      <c r="P178" s="143">
        <f t="shared" si="74"/>
        <v>1</v>
      </c>
      <c r="Q178" s="143">
        <f t="shared" si="74"/>
        <v>1</v>
      </c>
      <c r="R178" s="143">
        <f t="shared" si="74"/>
        <v>1</v>
      </c>
      <c r="S178" s="143">
        <f t="shared" si="74"/>
        <v>1</v>
      </c>
      <c r="T178" s="143">
        <f t="shared" si="74"/>
        <v>1</v>
      </c>
      <c r="U178" s="143">
        <f t="shared" si="74"/>
        <v>1</v>
      </c>
    </row>
    <row r="179" ht="15" spans="1:21">
      <c r="A179" s="130"/>
      <c r="B179" s="153" t="s">
        <v>334</v>
      </c>
      <c r="C179" s="107" t="s">
        <v>329</v>
      </c>
      <c r="D179" s="159" t="s">
        <v>163</v>
      </c>
      <c r="E179" s="128"/>
      <c r="F179" s="129"/>
      <c r="G179" s="135"/>
      <c r="H179" s="135"/>
      <c r="I179" s="135"/>
      <c r="J179" s="135"/>
      <c r="K179" s="90">
        <f t="shared" ref="K179:U179" si="75">K175*K178</f>
        <v>0</v>
      </c>
      <c r="L179" s="90">
        <f t="shared" si="75"/>
        <v>0</v>
      </c>
      <c r="M179" s="90">
        <f t="shared" si="75"/>
        <v>0</v>
      </c>
      <c r="N179" s="90">
        <f t="shared" si="75"/>
        <v>0</v>
      </c>
      <c r="O179" s="90">
        <f t="shared" si="75"/>
        <v>0</v>
      </c>
      <c r="P179" s="90">
        <f t="shared" si="75"/>
        <v>0</v>
      </c>
      <c r="Q179" s="90">
        <f t="shared" si="75"/>
        <v>0</v>
      </c>
      <c r="R179" s="90">
        <f t="shared" si="75"/>
        <v>0</v>
      </c>
      <c r="S179" s="90">
        <f t="shared" si="75"/>
        <v>0</v>
      </c>
      <c r="T179" s="90">
        <f t="shared" si="75"/>
        <v>0</v>
      </c>
      <c r="U179" s="90">
        <f t="shared" si="75"/>
        <v>0</v>
      </c>
    </row>
    <row r="180" ht="15" spans="1:21">
      <c r="A180" s="130"/>
      <c r="B180" s="153" t="s">
        <v>335</v>
      </c>
      <c r="C180" s="107" t="s">
        <v>329</v>
      </c>
      <c r="D180" s="141" t="str">
        <f>D179</f>
        <v>Domestic</v>
      </c>
      <c r="E180" s="128"/>
      <c r="F180" s="129"/>
      <c r="G180" s="135"/>
      <c r="H180" s="135"/>
      <c r="I180" s="135"/>
      <c r="J180" s="135"/>
      <c r="K180" s="90"/>
      <c r="L180" s="90">
        <f t="shared" ref="L180:U180" si="76">L176*L178</f>
        <v>0</v>
      </c>
      <c r="M180" s="90">
        <f t="shared" si="76"/>
        <v>0</v>
      </c>
      <c r="N180" s="90">
        <f t="shared" si="76"/>
        <v>0</v>
      </c>
      <c r="O180" s="90">
        <f t="shared" si="76"/>
        <v>0</v>
      </c>
      <c r="P180" s="90">
        <f t="shared" si="76"/>
        <v>0</v>
      </c>
      <c r="Q180" s="90">
        <f t="shared" si="76"/>
        <v>0</v>
      </c>
      <c r="R180" s="90">
        <f t="shared" si="76"/>
        <v>0</v>
      </c>
      <c r="S180" s="90">
        <f t="shared" si="76"/>
        <v>0</v>
      </c>
      <c r="T180" s="90">
        <f t="shared" si="76"/>
        <v>0</v>
      </c>
      <c r="U180" s="90">
        <f t="shared" si="76"/>
        <v>0</v>
      </c>
    </row>
    <row r="181" ht="15" spans="1:21">
      <c r="A181" s="130"/>
      <c r="B181" s="153" t="s">
        <v>336</v>
      </c>
      <c r="C181" s="107" t="s">
        <v>329</v>
      </c>
      <c r="D181" s="141" t="str">
        <f>D180</f>
        <v>Domestic</v>
      </c>
      <c r="E181" s="128"/>
      <c r="F181" s="129"/>
      <c r="G181" s="135"/>
      <c r="H181" s="135"/>
      <c r="I181" s="135"/>
      <c r="J181" s="135"/>
      <c r="K181" s="90"/>
      <c r="L181" s="90">
        <f t="shared" ref="L181:U181" si="77">L177*L178</f>
        <v>0</v>
      </c>
      <c r="M181" s="90">
        <f t="shared" si="77"/>
        <v>0</v>
      </c>
      <c r="N181" s="90">
        <f t="shared" si="77"/>
        <v>0</v>
      </c>
      <c r="O181" s="90">
        <f t="shared" si="77"/>
        <v>0</v>
      </c>
      <c r="P181" s="90">
        <f t="shared" si="77"/>
        <v>0</v>
      </c>
      <c r="Q181" s="90">
        <f t="shared" si="77"/>
        <v>0</v>
      </c>
      <c r="R181" s="90">
        <f t="shared" si="77"/>
        <v>0</v>
      </c>
      <c r="S181" s="90">
        <f t="shared" si="77"/>
        <v>0</v>
      </c>
      <c r="T181" s="90">
        <f t="shared" si="77"/>
        <v>0</v>
      </c>
      <c r="U181" s="90">
        <f t="shared" si="77"/>
        <v>0</v>
      </c>
    </row>
    <row r="182" ht="15" spans="1:21">
      <c r="A182" s="130"/>
      <c r="B182" s="150" t="s">
        <v>301</v>
      </c>
      <c r="C182" s="107"/>
      <c r="D182" s="157"/>
      <c r="E182" s="152"/>
      <c r="F182" s="135"/>
      <c r="G182" s="135"/>
      <c r="H182" s="135"/>
      <c r="I182" s="135"/>
      <c r="J182" s="135"/>
      <c r="K182" s="90"/>
      <c r="L182" s="164"/>
      <c r="M182" s="164"/>
      <c r="N182" s="164"/>
      <c r="O182" s="164"/>
      <c r="P182" s="164"/>
      <c r="Q182" s="164"/>
      <c r="R182" s="164"/>
      <c r="S182" s="164"/>
      <c r="T182" s="164"/>
      <c r="U182" s="164"/>
    </row>
    <row r="183" ht="15" spans="1:21">
      <c r="A183" s="130"/>
      <c r="B183" s="153" t="s">
        <v>331</v>
      </c>
      <c r="C183" s="107" t="str">
        <f>"million "&amp;D183</f>
        <v>million LCU</v>
      </c>
      <c r="D183" s="158" t="s">
        <v>311</v>
      </c>
      <c r="E183" s="128"/>
      <c r="F183" s="129"/>
      <c r="G183" s="135"/>
      <c r="H183" s="135"/>
      <c r="I183" s="135"/>
      <c r="J183" s="135"/>
      <c r="K183" s="172">
        <v>0</v>
      </c>
      <c r="L183" s="90">
        <f t="shared" ref="L183:U183" si="78">K183-L184</f>
        <v>0</v>
      </c>
      <c r="M183" s="90">
        <f t="shared" si="78"/>
        <v>0</v>
      </c>
      <c r="N183" s="90">
        <f t="shared" si="78"/>
        <v>0</v>
      </c>
      <c r="O183" s="90">
        <f t="shared" si="78"/>
        <v>0</v>
      </c>
      <c r="P183" s="90">
        <f t="shared" si="78"/>
        <v>0</v>
      </c>
      <c r="Q183" s="90">
        <f t="shared" si="78"/>
        <v>0</v>
      </c>
      <c r="R183" s="90">
        <f t="shared" si="78"/>
        <v>0</v>
      </c>
      <c r="S183" s="90">
        <f t="shared" si="78"/>
        <v>0</v>
      </c>
      <c r="T183" s="90">
        <f t="shared" si="78"/>
        <v>0</v>
      </c>
      <c r="U183" s="90">
        <f t="shared" si="78"/>
        <v>0</v>
      </c>
    </row>
    <row r="184" ht="15" spans="1:21">
      <c r="A184" s="130"/>
      <c r="B184" s="153" t="s">
        <v>328</v>
      </c>
      <c r="C184" s="107" t="str">
        <f>"million "&amp;D184</f>
        <v>million LCU</v>
      </c>
      <c r="D184" s="141" t="str">
        <f>D183</f>
        <v>LCU</v>
      </c>
      <c r="E184" s="128"/>
      <c r="F184" s="129"/>
      <c r="G184" s="135"/>
      <c r="H184" s="135"/>
      <c r="I184" s="135"/>
      <c r="J184" s="135"/>
      <c r="K184" s="90"/>
      <c r="L184" s="173">
        <v>0</v>
      </c>
      <c r="M184" s="173">
        <v>0</v>
      </c>
      <c r="N184" s="173">
        <v>0</v>
      </c>
      <c r="O184" s="173">
        <v>0</v>
      </c>
      <c r="P184" s="173">
        <v>0</v>
      </c>
      <c r="Q184" s="173">
        <v>0</v>
      </c>
      <c r="R184" s="173">
        <v>0</v>
      </c>
      <c r="S184" s="173">
        <v>0</v>
      </c>
      <c r="T184" s="173">
        <v>0</v>
      </c>
      <c r="U184" s="173">
        <v>0</v>
      </c>
    </row>
    <row r="185" ht="15" spans="1:21">
      <c r="A185" s="130"/>
      <c r="B185" s="153" t="s">
        <v>234</v>
      </c>
      <c r="C185" s="107" t="str">
        <f>"million "&amp;D185</f>
        <v>million LCU</v>
      </c>
      <c r="D185" s="141" t="str">
        <f>D184</f>
        <v>LCU</v>
      </c>
      <c r="E185" s="128"/>
      <c r="F185" s="129"/>
      <c r="G185" s="135"/>
      <c r="H185" s="135"/>
      <c r="I185" s="135"/>
      <c r="J185" s="135"/>
      <c r="K185" s="90"/>
      <c r="L185" s="173">
        <v>0</v>
      </c>
      <c r="M185" s="173">
        <v>0</v>
      </c>
      <c r="N185" s="173">
        <v>0</v>
      </c>
      <c r="O185" s="173">
        <v>0</v>
      </c>
      <c r="P185" s="173">
        <v>0</v>
      </c>
      <c r="Q185" s="173">
        <v>0</v>
      </c>
      <c r="R185" s="173">
        <v>0</v>
      </c>
      <c r="S185" s="173">
        <v>0</v>
      </c>
      <c r="T185" s="173">
        <v>0</v>
      </c>
      <c r="U185" s="173">
        <v>0</v>
      </c>
    </row>
    <row r="186" ht="15" spans="1:21">
      <c r="A186" s="130"/>
      <c r="B186" s="153" t="s">
        <v>333</v>
      </c>
      <c r="C186" s="107" t="str">
        <f>"LCU per unit of "&amp;D186</f>
        <v>LCU per unit of LCU</v>
      </c>
      <c r="D186" s="141" t="str">
        <f>D185</f>
        <v>LCU</v>
      </c>
      <c r="E186" s="128"/>
      <c r="F186" s="145"/>
      <c r="G186" s="135"/>
      <c r="H186" s="135"/>
      <c r="I186" s="135"/>
      <c r="J186" s="135"/>
      <c r="K186" s="143">
        <f t="shared" ref="K186:U186" si="79">INDEX($K$81:$U$85,MATCH($D186,$B$81:$B$85,0),MATCH(K$78,$K$78:$U$78,0))</f>
        <v>1</v>
      </c>
      <c r="L186" s="143">
        <f t="shared" si="79"/>
        <v>1</v>
      </c>
      <c r="M186" s="143">
        <f t="shared" si="79"/>
        <v>1</v>
      </c>
      <c r="N186" s="143">
        <f t="shared" si="79"/>
        <v>1</v>
      </c>
      <c r="O186" s="143">
        <f t="shared" si="79"/>
        <v>1</v>
      </c>
      <c r="P186" s="143">
        <f t="shared" si="79"/>
        <v>1</v>
      </c>
      <c r="Q186" s="143">
        <f t="shared" si="79"/>
        <v>1</v>
      </c>
      <c r="R186" s="143">
        <f t="shared" si="79"/>
        <v>1</v>
      </c>
      <c r="S186" s="143">
        <f t="shared" si="79"/>
        <v>1</v>
      </c>
      <c r="T186" s="143">
        <f t="shared" si="79"/>
        <v>1</v>
      </c>
      <c r="U186" s="143">
        <f t="shared" si="79"/>
        <v>1</v>
      </c>
    </row>
    <row r="187" ht="15" spans="1:21">
      <c r="A187" s="130"/>
      <c r="B187" s="153" t="s">
        <v>334</v>
      </c>
      <c r="C187" s="107" t="s">
        <v>329</v>
      </c>
      <c r="D187" s="159" t="s">
        <v>163</v>
      </c>
      <c r="E187" s="128"/>
      <c r="F187" s="129"/>
      <c r="G187" s="135"/>
      <c r="H187" s="135"/>
      <c r="I187" s="135"/>
      <c r="J187" s="135"/>
      <c r="K187" s="90">
        <f t="shared" ref="K187:U187" si="80">K183*K186</f>
        <v>0</v>
      </c>
      <c r="L187" s="90">
        <f t="shared" si="80"/>
        <v>0</v>
      </c>
      <c r="M187" s="90">
        <f t="shared" si="80"/>
        <v>0</v>
      </c>
      <c r="N187" s="90">
        <f t="shared" si="80"/>
        <v>0</v>
      </c>
      <c r="O187" s="90">
        <f t="shared" si="80"/>
        <v>0</v>
      </c>
      <c r="P187" s="90">
        <f t="shared" si="80"/>
        <v>0</v>
      </c>
      <c r="Q187" s="90">
        <f t="shared" si="80"/>
        <v>0</v>
      </c>
      <c r="R187" s="90">
        <f t="shared" si="80"/>
        <v>0</v>
      </c>
      <c r="S187" s="90">
        <f t="shared" si="80"/>
        <v>0</v>
      </c>
      <c r="T187" s="90">
        <f t="shared" si="80"/>
        <v>0</v>
      </c>
      <c r="U187" s="90">
        <f t="shared" si="80"/>
        <v>0</v>
      </c>
    </row>
    <row r="188" ht="15" spans="1:21">
      <c r="A188" s="130"/>
      <c r="B188" s="153" t="s">
        <v>335</v>
      </c>
      <c r="C188" s="107" t="s">
        <v>329</v>
      </c>
      <c r="D188" s="141" t="str">
        <f>D187</f>
        <v>Domestic</v>
      </c>
      <c r="E188" s="128"/>
      <c r="F188" s="129"/>
      <c r="G188" s="135"/>
      <c r="H188" s="135"/>
      <c r="I188" s="135"/>
      <c r="J188" s="135"/>
      <c r="K188" s="90"/>
      <c r="L188" s="90">
        <f t="shared" ref="L188:U188" si="81">L184*L186</f>
        <v>0</v>
      </c>
      <c r="M188" s="90">
        <f t="shared" si="81"/>
        <v>0</v>
      </c>
      <c r="N188" s="90">
        <f t="shared" si="81"/>
        <v>0</v>
      </c>
      <c r="O188" s="90">
        <f t="shared" si="81"/>
        <v>0</v>
      </c>
      <c r="P188" s="90">
        <f t="shared" si="81"/>
        <v>0</v>
      </c>
      <c r="Q188" s="90">
        <f t="shared" si="81"/>
        <v>0</v>
      </c>
      <c r="R188" s="90">
        <f t="shared" si="81"/>
        <v>0</v>
      </c>
      <c r="S188" s="90">
        <f t="shared" si="81"/>
        <v>0</v>
      </c>
      <c r="T188" s="90">
        <f t="shared" si="81"/>
        <v>0</v>
      </c>
      <c r="U188" s="90">
        <f t="shared" si="81"/>
        <v>0</v>
      </c>
    </row>
    <row r="189" ht="15" spans="1:21">
      <c r="A189" s="130"/>
      <c r="B189" s="153" t="s">
        <v>336</v>
      </c>
      <c r="C189" s="107" t="s">
        <v>329</v>
      </c>
      <c r="D189" s="141" t="str">
        <f>D188</f>
        <v>Domestic</v>
      </c>
      <c r="E189" s="128"/>
      <c r="F189" s="129"/>
      <c r="G189" s="135"/>
      <c r="H189" s="135"/>
      <c r="I189" s="135"/>
      <c r="J189" s="135"/>
      <c r="K189" s="90"/>
      <c r="L189" s="90">
        <f t="shared" ref="L189:U189" si="82">L185*L186</f>
        <v>0</v>
      </c>
      <c r="M189" s="90">
        <f t="shared" si="82"/>
        <v>0</v>
      </c>
      <c r="N189" s="90">
        <f t="shared" si="82"/>
        <v>0</v>
      </c>
      <c r="O189" s="90">
        <f t="shared" si="82"/>
        <v>0</v>
      </c>
      <c r="P189" s="90">
        <f t="shared" si="82"/>
        <v>0</v>
      </c>
      <c r="Q189" s="90">
        <f t="shared" si="82"/>
        <v>0</v>
      </c>
      <c r="R189" s="90">
        <f t="shared" si="82"/>
        <v>0</v>
      </c>
      <c r="S189" s="90">
        <f t="shared" si="82"/>
        <v>0</v>
      </c>
      <c r="T189" s="90">
        <f t="shared" si="82"/>
        <v>0</v>
      </c>
      <c r="U189" s="90">
        <f t="shared" si="82"/>
        <v>0</v>
      </c>
    </row>
    <row r="190" ht="15" spans="1:21">
      <c r="A190" s="130"/>
      <c r="B190" s="150" t="s">
        <v>302</v>
      </c>
      <c r="C190" s="107"/>
      <c r="D190" s="157"/>
      <c r="E190" s="152"/>
      <c r="F190" s="135"/>
      <c r="G190" s="135"/>
      <c r="H190" s="135"/>
      <c r="I190" s="135"/>
      <c r="J190" s="135"/>
      <c r="K190" s="90"/>
      <c r="L190" s="164"/>
      <c r="M190" s="164"/>
      <c r="N190" s="164"/>
      <c r="O190" s="164"/>
      <c r="P190" s="164"/>
      <c r="Q190" s="164"/>
      <c r="R190" s="164"/>
      <c r="S190" s="164"/>
      <c r="T190" s="164"/>
      <c r="U190" s="164"/>
    </row>
    <row r="191" ht="15" spans="1:21">
      <c r="A191" s="130"/>
      <c r="B191" s="153" t="s">
        <v>331</v>
      </c>
      <c r="C191" s="107" t="str">
        <f>"million "&amp;D191</f>
        <v>million LCU</v>
      </c>
      <c r="D191" s="158" t="s">
        <v>311</v>
      </c>
      <c r="E191" s="128"/>
      <c r="F191" s="129"/>
      <c r="G191" s="135"/>
      <c r="H191" s="135"/>
      <c r="I191" s="135"/>
      <c r="J191" s="135"/>
      <c r="K191" s="172">
        <v>0</v>
      </c>
      <c r="L191" s="90">
        <f t="shared" ref="L191:U191" si="83">K191-L192</f>
        <v>0</v>
      </c>
      <c r="M191" s="90">
        <f t="shared" si="83"/>
        <v>0</v>
      </c>
      <c r="N191" s="90">
        <f t="shared" si="83"/>
        <v>0</v>
      </c>
      <c r="O191" s="90">
        <f t="shared" si="83"/>
        <v>0</v>
      </c>
      <c r="P191" s="90">
        <f t="shared" si="83"/>
        <v>0</v>
      </c>
      <c r="Q191" s="90">
        <f t="shared" si="83"/>
        <v>0</v>
      </c>
      <c r="R191" s="90">
        <f t="shared" si="83"/>
        <v>0</v>
      </c>
      <c r="S191" s="90">
        <f t="shared" si="83"/>
        <v>0</v>
      </c>
      <c r="T191" s="90">
        <f t="shared" si="83"/>
        <v>0</v>
      </c>
      <c r="U191" s="90">
        <f t="shared" si="83"/>
        <v>0</v>
      </c>
    </row>
    <row r="192" ht="15" spans="1:21">
      <c r="A192" s="130"/>
      <c r="B192" s="153" t="s">
        <v>328</v>
      </c>
      <c r="C192" s="107" t="str">
        <f>"million "&amp;D192</f>
        <v>million LCU</v>
      </c>
      <c r="D192" s="141" t="str">
        <f>D191</f>
        <v>LCU</v>
      </c>
      <c r="E192" s="128"/>
      <c r="F192" s="129"/>
      <c r="G192" s="135"/>
      <c r="H192" s="135"/>
      <c r="I192" s="135"/>
      <c r="J192" s="135"/>
      <c r="K192" s="90"/>
      <c r="L192" s="173">
        <v>0</v>
      </c>
      <c r="M192" s="173">
        <v>0</v>
      </c>
      <c r="N192" s="173">
        <v>0</v>
      </c>
      <c r="O192" s="173">
        <v>0</v>
      </c>
      <c r="P192" s="173">
        <v>0</v>
      </c>
      <c r="Q192" s="173">
        <v>0</v>
      </c>
      <c r="R192" s="173">
        <v>0</v>
      </c>
      <c r="S192" s="173">
        <v>0</v>
      </c>
      <c r="T192" s="173">
        <v>0</v>
      </c>
      <c r="U192" s="173">
        <v>0</v>
      </c>
    </row>
    <row r="193" ht="15" spans="1:21">
      <c r="A193" s="130"/>
      <c r="B193" s="153" t="s">
        <v>234</v>
      </c>
      <c r="C193" s="107" t="str">
        <f>"million "&amp;D193</f>
        <v>million LCU</v>
      </c>
      <c r="D193" s="141" t="str">
        <f>D192</f>
        <v>LCU</v>
      </c>
      <c r="E193" s="128"/>
      <c r="F193" s="129"/>
      <c r="G193" s="135"/>
      <c r="H193" s="135"/>
      <c r="I193" s="135"/>
      <c r="J193" s="135"/>
      <c r="K193" s="90"/>
      <c r="L193" s="173">
        <v>0</v>
      </c>
      <c r="M193" s="173">
        <v>0</v>
      </c>
      <c r="N193" s="173">
        <v>0</v>
      </c>
      <c r="O193" s="173">
        <v>0</v>
      </c>
      <c r="P193" s="173">
        <v>0</v>
      </c>
      <c r="Q193" s="173">
        <v>0</v>
      </c>
      <c r="R193" s="173">
        <v>0</v>
      </c>
      <c r="S193" s="173">
        <v>0</v>
      </c>
      <c r="T193" s="173">
        <v>0</v>
      </c>
      <c r="U193" s="173">
        <v>0</v>
      </c>
    </row>
    <row r="194" ht="15" spans="1:21">
      <c r="A194" s="130"/>
      <c r="B194" s="153" t="s">
        <v>333</v>
      </c>
      <c r="C194" s="107" t="str">
        <f>"LCU per unit of "&amp;D194</f>
        <v>LCU per unit of LCU</v>
      </c>
      <c r="D194" s="141" t="str">
        <f>D193</f>
        <v>LCU</v>
      </c>
      <c r="E194" s="128"/>
      <c r="F194" s="145"/>
      <c r="G194" s="135"/>
      <c r="H194" s="135"/>
      <c r="I194" s="135"/>
      <c r="J194" s="135"/>
      <c r="K194" s="143">
        <f t="shared" ref="K194:U194" si="84">INDEX($K$81:$U$85,MATCH($D194,$B$81:$B$85,0),MATCH(K$78,$K$78:$U$78,0))</f>
        <v>1</v>
      </c>
      <c r="L194" s="143">
        <f t="shared" si="84"/>
        <v>1</v>
      </c>
      <c r="M194" s="143">
        <f t="shared" si="84"/>
        <v>1</v>
      </c>
      <c r="N194" s="143">
        <f t="shared" si="84"/>
        <v>1</v>
      </c>
      <c r="O194" s="143">
        <f t="shared" si="84"/>
        <v>1</v>
      </c>
      <c r="P194" s="143">
        <f t="shared" si="84"/>
        <v>1</v>
      </c>
      <c r="Q194" s="143">
        <f t="shared" si="84"/>
        <v>1</v>
      </c>
      <c r="R194" s="143">
        <f t="shared" si="84"/>
        <v>1</v>
      </c>
      <c r="S194" s="143">
        <f t="shared" si="84"/>
        <v>1</v>
      </c>
      <c r="T194" s="143">
        <f t="shared" si="84"/>
        <v>1</v>
      </c>
      <c r="U194" s="143">
        <f t="shared" si="84"/>
        <v>1</v>
      </c>
    </row>
    <row r="195" ht="15" spans="1:21">
      <c r="A195" s="130"/>
      <c r="B195" s="153" t="s">
        <v>334</v>
      </c>
      <c r="C195" s="107" t="s">
        <v>329</v>
      </c>
      <c r="D195" s="159" t="s">
        <v>163</v>
      </c>
      <c r="E195" s="128"/>
      <c r="F195" s="129"/>
      <c r="G195" s="135"/>
      <c r="H195" s="135"/>
      <c r="I195" s="135"/>
      <c r="J195" s="135"/>
      <c r="K195" s="90">
        <f t="shared" ref="K195:U195" si="85">K191*K194</f>
        <v>0</v>
      </c>
      <c r="L195" s="90">
        <f t="shared" si="85"/>
        <v>0</v>
      </c>
      <c r="M195" s="90">
        <f t="shared" si="85"/>
        <v>0</v>
      </c>
      <c r="N195" s="90">
        <f t="shared" si="85"/>
        <v>0</v>
      </c>
      <c r="O195" s="90">
        <f t="shared" si="85"/>
        <v>0</v>
      </c>
      <c r="P195" s="90">
        <f t="shared" si="85"/>
        <v>0</v>
      </c>
      <c r="Q195" s="90">
        <f t="shared" si="85"/>
        <v>0</v>
      </c>
      <c r="R195" s="90">
        <f t="shared" si="85"/>
        <v>0</v>
      </c>
      <c r="S195" s="90">
        <f t="shared" si="85"/>
        <v>0</v>
      </c>
      <c r="T195" s="90">
        <f t="shared" si="85"/>
        <v>0</v>
      </c>
      <c r="U195" s="90">
        <f t="shared" si="85"/>
        <v>0</v>
      </c>
    </row>
    <row r="196" ht="15" spans="1:21">
      <c r="A196" s="130"/>
      <c r="B196" s="153" t="s">
        <v>335</v>
      </c>
      <c r="C196" s="107" t="s">
        <v>329</v>
      </c>
      <c r="D196" s="141" t="str">
        <f>D195</f>
        <v>Domestic</v>
      </c>
      <c r="E196" s="128"/>
      <c r="F196" s="129"/>
      <c r="G196" s="135"/>
      <c r="H196" s="135"/>
      <c r="I196" s="135"/>
      <c r="J196" s="135"/>
      <c r="K196" s="90"/>
      <c r="L196" s="90">
        <f t="shared" ref="L196:U196" si="86">L192*L194</f>
        <v>0</v>
      </c>
      <c r="M196" s="90">
        <f t="shared" si="86"/>
        <v>0</v>
      </c>
      <c r="N196" s="90">
        <f t="shared" si="86"/>
        <v>0</v>
      </c>
      <c r="O196" s="90">
        <f t="shared" si="86"/>
        <v>0</v>
      </c>
      <c r="P196" s="90">
        <f t="shared" si="86"/>
        <v>0</v>
      </c>
      <c r="Q196" s="90">
        <f t="shared" si="86"/>
        <v>0</v>
      </c>
      <c r="R196" s="90">
        <f t="shared" si="86"/>
        <v>0</v>
      </c>
      <c r="S196" s="90">
        <f t="shared" si="86"/>
        <v>0</v>
      </c>
      <c r="T196" s="90">
        <f t="shared" si="86"/>
        <v>0</v>
      </c>
      <c r="U196" s="90">
        <f t="shared" si="86"/>
        <v>0</v>
      </c>
    </row>
    <row r="197" ht="15" spans="1:21">
      <c r="A197" s="130"/>
      <c r="B197" s="153" t="s">
        <v>336</v>
      </c>
      <c r="C197" s="107" t="s">
        <v>329</v>
      </c>
      <c r="D197" s="141" t="str">
        <f>D196</f>
        <v>Domestic</v>
      </c>
      <c r="E197" s="128"/>
      <c r="F197" s="129"/>
      <c r="G197" s="135"/>
      <c r="H197" s="135"/>
      <c r="I197" s="135"/>
      <c r="J197" s="135"/>
      <c r="K197" s="90"/>
      <c r="L197" s="90">
        <f t="shared" ref="L197:U197" si="87">L193*L194</f>
        <v>0</v>
      </c>
      <c r="M197" s="90">
        <f t="shared" si="87"/>
        <v>0</v>
      </c>
      <c r="N197" s="90">
        <f t="shared" si="87"/>
        <v>0</v>
      </c>
      <c r="O197" s="90">
        <f t="shared" si="87"/>
        <v>0</v>
      </c>
      <c r="P197" s="90">
        <f t="shared" si="87"/>
        <v>0</v>
      </c>
      <c r="Q197" s="90">
        <f t="shared" si="87"/>
        <v>0</v>
      </c>
      <c r="R197" s="90">
        <f t="shared" si="87"/>
        <v>0</v>
      </c>
      <c r="S197" s="90">
        <f t="shared" si="87"/>
        <v>0</v>
      </c>
      <c r="T197" s="90">
        <f t="shared" si="87"/>
        <v>0</v>
      </c>
      <c r="U197" s="90">
        <f t="shared" si="87"/>
        <v>0</v>
      </c>
    </row>
    <row r="198" ht="15" spans="1:21">
      <c r="A198" s="130"/>
      <c r="B198" s="150" t="s">
        <v>303</v>
      </c>
      <c r="C198" s="107"/>
      <c r="D198" s="157"/>
      <c r="E198" s="152"/>
      <c r="F198" s="135"/>
      <c r="G198" s="135"/>
      <c r="H198" s="135"/>
      <c r="I198" s="135"/>
      <c r="J198" s="135"/>
      <c r="K198" s="90"/>
      <c r="L198" s="164"/>
      <c r="M198" s="164"/>
      <c r="N198" s="164"/>
      <c r="O198" s="164"/>
      <c r="P198" s="164"/>
      <c r="Q198" s="164"/>
      <c r="R198" s="164"/>
      <c r="S198" s="164"/>
      <c r="T198" s="164"/>
      <c r="U198" s="164"/>
    </row>
    <row r="199" ht="15" spans="1:21">
      <c r="A199" s="130"/>
      <c r="B199" s="153" t="s">
        <v>331</v>
      </c>
      <c r="C199" s="107" t="str">
        <f>"million "&amp;D199</f>
        <v>million LCU</v>
      </c>
      <c r="D199" s="158" t="s">
        <v>311</v>
      </c>
      <c r="E199" s="128"/>
      <c r="F199" s="129"/>
      <c r="G199" s="135"/>
      <c r="H199" s="135"/>
      <c r="I199" s="135"/>
      <c r="J199" s="135"/>
      <c r="K199" s="172">
        <v>0</v>
      </c>
      <c r="L199" s="90">
        <f t="shared" ref="L199:U199" si="88">K199-L200</f>
        <v>0</v>
      </c>
      <c r="M199" s="90">
        <f t="shared" si="88"/>
        <v>0</v>
      </c>
      <c r="N199" s="90">
        <f t="shared" si="88"/>
        <v>0</v>
      </c>
      <c r="O199" s="90">
        <f t="shared" si="88"/>
        <v>0</v>
      </c>
      <c r="P199" s="90">
        <f t="shared" si="88"/>
        <v>0</v>
      </c>
      <c r="Q199" s="90">
        <f t="shared" si="88"/>
        <v>0</v>
      </c>
      <c r="R199" s="90">
        <f t="shared" si="88"/>
        <v>0</v>
      </c>
      <c r="S199" s="90">
        <f t="shared" si="88"/>
        <v>0</v>
      </c>
      <c r="T199" s="90">
        <f t="shared" si="88"/>
        <v>0</v>
      </c>
      <c r="U199" s="90">
        <f t="shared" si="88"/>
        <v>0</v>
      </c>
    </row>
    <row r="200" ht="15" spans="1:21">
      <c r="A200" s="130"/>
      <c r="B200" s="153" t="s">
        <v>328</v>
      </c>
      <c r="C200" s="107" t="str">
        <f>"million "&amp;D200</f>
        <v>million LCU</v>
      </c>
      <c r="D200" s="141" t="str">
        <f>D199</f>
        <v>LCU</v>
      </c>
      <c r="E200" s="128"/>
      <c r="F200" s="129"/>
      <c r="G200" s="135"/>
      <c r="H200" s="135"/>
      <c r="I200" s="135"/>
      <c r="J200" s="135"/>
      <c r="K200" s="90"/>
      <c r="L200" s="173">
        <v>0</v>
      </c>
      <c r="M200" s="173">
        <v>0</v>
      </c>
      <c r="N200" s="173">
        <v>0</v>
      </c>
      <c r="O200" s="173">
        <v>0</v>
      </c>
      <c r="P200" s="173">
        <v>0</v>
      </c>
      <c r="Q200" s="173">
        <v>0</v>
      </c>
      <c r="R200" s="173">
        <v>0</v>
      </c>
      <c r="S200" s="173">
        <v>0</v>
      </c>
      <c r="T200" s="173">
        <v>0</v>
      </c>
      <c r="U200" s="173">
        <v>0</v>
      </c>
    </row>
    <row r="201" ht="15" spans="1:21">
      <c r="A201" s="130"/>
      <c r="B201" s="153" t="s">
        <v>234</v>
      </c>
      <c r="C201" s="107" t="str">
        <f>"million "&amp;D201</f>
        <v>million LCU</v>
      </c>
      <c r="D201" s="141" t="str">
        <f>D200</f>
        <v>LCU</v>
      </c>
      <c r="E201" s="128"/>
      <c r="F201" s="129"/>
      <c r="G201" s="135"/>
      <c r="H201" s="135"/>
      <c r="I201" s="135"/>
      <c r="J201" s="135"/>
      <c r="K201" s="90"/>
      <c r="L201" s="173">
        <v>0</v>
      </c>
      <c r="M201" s="173">
        <v>0</v>
      </c>
      <c r="N201" s="173">
        <v>0</v>
      </c>
      <c r="O201" s="173">
        <v>0</v>
      </c>
      <c r="P201" s="173">
        <v>0</v>
      </c>
      <c r="Q201" s="173">
        <v>0</v>
      </c>
      <c r="R201" s="173">
        <v>0</v>
      </c>
      <c r="S201" s="173">
        <v>0</v>
      </c>
      <c r="T201" s="173">
        <v>0</v>
      </c>
      <c r="U201" s="173">
        <v>0</v>
      </c>
    </row>
    <row r="202" ht="15" spans="1:21">
      <c r="A202" s="130"/>
      <c r="B202" s="153" t="s">
        <v>333</v>
      </c>
      <c r="C202" s="107" t="str">
        <f>"LCU per unit of "&amp;D202</f>
        <v>LCU per unit of LCU</v>
      </c>
      <c r="D202" s="141" t="str">
        <f>D201</f>
        <v>LCU</v>
      </c>
      <c r="E202" s="128"/>
      <c r="F202" s="145"/>
      <c r="G202" s="135"/>
      <c r="H202" s="135"/>
      <c r="I202" s="135"/>
      <c r="J202" s="135"/>
      <c r="K202" s="143">
        <f t="shared" ref="K202:U202" si="89">INDEX($K$81:$U$85,MATCH($D202,$B$81:$B$85,0),MATCH(K$78,$K$78:$U$78,0))</f>
        <v>1</v>
      </c>
      <c r="L202" s="143">
        <f t="shared" si="89"/>
        <v>1</v>
      </c>
      <c r="M202" s="143">
        <f t="shared" si="89"/>
        <v>1</v>
      </c>
      <c r="N202" s="143">
        <f t="shared" si="89"/>
        <v>1</v>
      </c>
      <c r="O202" s="143">
        <f t="shared" si="89"/>
        <v>1</v>
      </c>
      <c r="P202" s="143">
        <f t="shared" si="89"/>
        <v>1</v>
      </c>
      <c r="Q202" s="143">
        <f t="shared" si="89"/>
        <v>1</v>
      </c>
      <c r="R202" s="143">
        <f t="shared" si="89"/>
        <v>1</v>
      </c>
      <c r="S202" s="143">
        <f t="shared" si="89"/>
        <v>1</v>
      </c>
      <c r="T202" s="143">
        <f t="shared" si="89"/>
        <v>1</v>
      </c>
      <c r="U202" s="143">
        <f t="shared" si="89"/>
        <v>1</v>
      </c>
    </row>
    <row r="203" ht="15" spans="1:21">
      <c r="A203" s="130"/>
      <c r="B203" s="153" t="s">
        <v>334</v>
      </c>
      <c r="C203" s="107" t="s">
        <v>329</v>
      </c>
      <c r="D203" s="159" t="s">
        <v>163</v>
      </c>
      <c r="E203" s="128"/>
      <c r="F203" s="129"/>
      <c r="G203" s="135"/>
      <c r="H203" s="135"/>
      <c r="I203" s="135"/>
      <c r="J203" s="135"/>
      <c r="K203" s="90">
        <f t="shared" ref="K203:U203" si="90">K199*K202</f>
        <v>0</v>
      </c>
      <c r="L203" s="90">
        <f t="shared" si="90"/>
        <v>0</v>
      </c>
      <c r="M203" s="90">
        <f t="shared" si="90"/>
        <v>0</v>
      </c>
      <c r="N203" s="90">
        <f t="shared" si="90"/>
        <v>0</v>
      </c>
      <c r="O203" s="90">
        <f t="shared" si="90"/>
        <v>0</v>
      </c>
      <c r="P203" s="90">
        <f t="shared" si="90"/>
        <v>0</v>
      </c>
      <c r="Q203" s="90">
        <f t="shared" si="90"/>
        <v>0</v>
      </c>
      <c r="R203" s="90">
        <f t="shared" si="90"/>
        <v>0</v>
      </c>
      <c r="S203" s="90">
        <f t="shared" si="90"/>
        <v>0</v>
      </c>
      <c r="T203" s="90">
        <f t="shared" si="90"/>
        <v>0</v>
      </c>
      <c r="U203" s="90">
        <f t="shared" si="90"/>
        <v>0</v>
      </c>
    </row>
    <row r="204" ht="15" spans="1:21">
      <c r="A204" s="130"/>
      <c r="B204" s="153" t="s">
        <v>335</v>
      </c>
      <c r="C204" s="107" t="s">
        <v>329</v>
      </c>
      <c r="D204" s="141" t="str">
        <f>D203</f>
        <v>Domestic</v>
      </c>
      <c r="E204" s="128"/>
      <c r="F204" s="129"/>
      <c r="G204" s="135"/>
      <c r="H204" s="135"/>
      <c r="I204" s="135"/>
      <c r="J204" s="135"/>
      <c r="K204" s="90"/>
      <c r="L204" s="90">
        <f t="shared" ref="L204:U204" si="91">L200*L202</f>
        <v>0</v>
      </c>
      <c r="M204" s="90">
        <f t="shared" si="91"/>
        <v>0</v>
      </c>
      <c r="N204" s="90">
        <f t="shared" si="91"/>
        <v>0</v>
      </c>
      <c r="O204" s="90">
        <f t="shared" si="91"/>
        <v>0</v>
      </c>
      <c r="P204" s="90">
        <f t="shared" si="91"/>
        <v>0</v>
      </c>
      <c r="Q204" s="90">
        <f t="shared" si="91"/>
        <v>0</v>
      </c>
      <c r="R204" s="90">
        <f t="shared" si="91"/>
        <v>0</v>
      </c>
      <c r="S204" s="90">
        <f t="shared" si="91"/>
        <v>0</v>
      </c>
      <c r="T204" s="90">
        <f t="shared" si="91"/>
        <v>0</v>
      </c>
      <c r="U204" s="90">
        <f t="shared" si="91"/>
        <v>0</v>
      </c>
    </row>
    <row r="205" ht="15" spans="1:21">
      <c r="A205" s="130"/>
      <c r="B205" s="153" t="s">
        <v>336</v>
      </c>
      <c r="C205" s="107" t="s">
        <v>329</v>
      </c>
      <c r="D205" s="141" t="str">
        <f>D204</f>
        <v>Domestic</v>
      </c>
      <c r="E205" s="128"/>
      <c r="F205" s="129"/>
      <c r="G205" s="135"/>
      <c r="H205" s="135"/>
      <c r="I205" s="135"/>
      <c r="J205" s="135"/>
      <c r="K205" s="90"/>
      <c r="L205" s="90">
        <f t="shared" ref="L205:U205" si="92">L201*L202</f>
        <v>0</v>
      </c>
      <c r="M205" s="90">
        <f t="shared" si="92"/>
        <v>0</v>
      </c>
      <c r="N205" s="90">
        <f t="shared" si="92"/>
        <v>0</v>
      </c>
      <c r="O205" s="90">
        <f t="shared" si="92"/>
        <v>0</v>
      </c>
      <c r="P205" s="90">
        <f t="shared" si="92"/>
        <v>0</v>
      </c>
      <c r="Q205" s="90">
        <f t="shared" si="92"/>
        <v>0</v>
      </c>
      <c r="R205" s="90">
        <f t="shared" si="92"/>
        <v>0</v>
      </c>
      <c r="S205" s="90">
        <f t="shared" si="92"/>
        <v>0</v>
      </c>
      <c r="T205" s="90">
        <f t="shared" si="92"/>
        <v>0</v>
      </c>
      <c r="U205" s="90">
        <f t="shared" si="92"/>
        <v>0</v>
      </c>
    </row>
    <row r="206" ht="15" spans="1:21">
      <c r="A206" s="130"/>
      <c r="B206" s="150" t="s">
        <v>304</v>
      </c>
      <c r="C206" s="107"/>
      <c r="D206" s="157"/>
      <c r="E206" s="152"/>
      <c r="F206" s="135"/>
      <c r="G206" s="135"/>
      <c r="H206" s="135"/>
      <c r="I206" s="135"/>
      <c r="J206" s="135"/>
      <c r="K206" s="90"/>
      <c r="L206" s="164"/>
      <c r="M206" s="164"/>
      <c r="N206" s="164"/>
      <c r="O206" s="164"/>
      <c r="P206" s="164"/>
      <c r="Q206" s="164"/>
      <c r="R206" s="164"/>
      <c r="S206" s="164"/>
      <c r="T206" s="164"/>
      <c r="U206" s="164"/>
    </row>
    <row r="207" ht="15" spans="1:21">
      <c r="A207" s="130"/>
      <c r="B207" s="153" t="s">
        <v>331</v>
      </c>
      <c r="C207" s="107" t="str">
        <f>"million "&amp;D207</f>
        <v>million LCU</v>
      </c>
      <c r="D207" s="158" t="s">
        <v>311</v>
      </c>
      <c r="E207" s="128"/>
      <c r="F207" s="129"/>
      <c r="G207" s="135"/>
      <c r="H207" s="135"/>
      <c r="I207" s="135"/>
      <c r="J207" s="135"/>
      <c r="K207" s="172">
        <v>0</v>
      </c>
      <c r="L207" s="90">
        <f t="shared" ref="L207:U207" si="93">K207-L208</f>
        <v>0</v>
      </c>
      <c r="M207" s="90">
        <f t="shared" si="93"/>
        <v>0</v>
      </c>
      <c r="N207" s="90">
        <f t="shared" si="93"/>
        <v>0</v>
      </c>
      <c r="O207" s="90">
        <f t="shared" si="93"/>
        <v>0</v>
      </c>
      <c r="P207" s="90">
        <f t="shared" si="93"/>
        <v>0</v>
      </c>
      <c r="Q207" s="90">
        <f t="shared" si="93"/>
        <v>0</v>
      </c>
      <c r="R207" s="90">
        <f t="shared" si="93"/>
        <v>0</v>
      </c>
      <c r="S207" s="90">
        <f t="shared" si="93"/>
        <v>0</v>
      </c>
      <c r="T207" s="90">
        <f t="shared" si="93"/>
        <v>0</v>
      </c>
      <c r="U207" s="90">
        <f t="shared" si="93"/>
        <v>0</v>
      </c>
    </row>
    <row r="208" ht="15" spans="1:21">
      <c r="A208" s="130"/>
      <c r="B208" s="153" t="s">
        <v>328</v>
      </c>
      <c r="C208" s="107" t="str">
        <f>"million "&amp;D208</f>
        <v>million LCU</v>
      </c>
      <c r="D208" s="141" t="str">
        <f>D207</f>
        <v>LCU</v>
      </c>
      <c r="E208" s="128"/>
      <c r="F208" s="129"/>
      <c r="G208" s="135"/>
      <c r="H208" s="135"/>
      <c r="I208" s="135"/>
      <c r="J208" s="135"/>
      <c r="K208" s="90"/>
      <c r="L208" s="173">
        <v>0</v>
      </c>
      <c r="M208" s="173">
        <v>0</v>
      </c>
      <c r="N208" s="173">
        <v>0</v>
      </c>
      <c r="O208" s="173">
        <v>0</v>
      </c>
      <c r="P208" s="173">
        <v>0</v>
      </c>
      <c r="Q208" s="173">
        <v>0</v>
      </c>
      <c r="R208" s="173">
        <v>0</v>
      </c>
      <c r="S208" s="173">
        <v>0</v>
      </c>
      <c r="T208" s="173">
        <v>0</v>
      </c>
      <c r="U208" s="173">
        <v>0</v>
      </c>
    </row>
    <row r="209" ht="15" spans="1:21">
      <c r="A209" s="130"/>
      <c r="B209" s="153" t="s">
        <v>234</v>
      </c>
      <c r="C209" s="107" t="str">
        <f>"million "&amp;D209</f>
        <v>million LCU</v>
      </c>
      <c r="D209" s="141" t="str">
        <f>D208</f>
        <v>LCU</v>
      </c>
      <c r="E209" s="128"/>
      <c r="F209" s="129"/>
      <c r="G209" s="135"/>
      <c r="H209" s="135"/>
      <c r="I209" s="135"/>
      <c r="J209" s="135"/>
      <c r="K209" s="90"/>
      <c r="L209" s="173">
        <v>0</v>
      </c>
      <c r="M209" s="173">
        <v>0</v>
      </c>
      <c r="N209" s="173">
        <v>0</v>
      </c>
      <c r="O209" s="173">
        <v>0</v>
      </c>
      <c r="P209" s="173">
        <v>0</v>
      </c>
      <c r="Q209" s="173">
        <v>0</v>
      </c>
      <c r="R209" s="173">
        <v>0</v>
      </c>
      <c r="S209" s="173">
        <v>0</v>
      </c>
      <c r="T209" s="173">
        <v>0</v>
      </c>
      <c r="U209" s="173">
        <v>0</v>
      </c>
    </row>
    <row r="210" ht="15" spans="1:21">
      <c r="A210" s="130"/>
      <c r="B210" s="153" t="s">
        <v>333</v>
      </c>
      <c r="C210" s="107" t="str">
        <f>"LCU per unit of "&amp;D210</f>
        <v>LCU per unit of LCU</v>
      </c>
      <c r="D210" s="141" t="str">
        <f>D209</f>
        <v>LCU</v>
      </c>
      <c r="E210" s="128"/>
      <c r="F210" s="145"/>
      <c r="G210" s="135"/>
      <c r="H210" s="135"/>
      <c r="I210" s="135"/>
      <c r="J210" s="135"/>
      <c r="K210" s="143">
        <f t="shared" ref="K210:U210" si="94">INDEX($K$81:$U$85,MATCH($D210,$B$81:$B$85,0),MATCH(K$78,$K$78:$U$78,0))</f>
        <v>1</v>
      </c>
      <c r="L210" s="143">
        <f t="shared" si="94"/>
        <v>1</v>
      </c>
      <c r="M210" s="143">
        <f t="shared" si="94"/>
        <v>1</v>
      </c>
      <c r="N210" s="143">
        <f t="shared" si="94"/>
        <v>1</v>
      </c>
      <c r="O210" s="143">
        <f t="shared" si="94"/>
        <v>1</v>
      </c>
      <c r="P210" s="143">
        <f t="shared" si="94"/>
        <v>1</v>
      </c>
      <c r="Q210" s="143">
        <f t="shared" si="94"/>
        <v>1</v>
      </c>
      <c r="R210" s="143">
        <f t="shared" si="94"/>
        <v>1</v>
      </c>
      <c r="S210" s="143">
        <f t="shared" si="94"/>
        <v>1</v>
      </c>
      <c r="T210" s="143">
        <f t="shared" si="94"/>
        <v>1</v>
      </c>
      <c r="U210" s="143">
        <f t="shared" si="94"/>
        <v>1</v>
      </c>
    </row>
    <row r="211" ht="15" spans="1:21">
      <c r="A211" s="130"/>
      <c r="B211" s="153" t="s">
        <v>334</v>
      </c>
      <c r="C211" s="107" t="s">
        <v>329</v>
      </c>
      <c r="D211" s="159" t="s">
        <v>163</v>
      </c>
      <c r="E211" s="128"/>
      <c r="F211" s="129"/>
      <c r="G211" s="135"/>
      <c r="H211" s="135"/>
      <c r="I211" s="135"/>
      <c r="J211" s="135"/>
      <c r="K211" s="90">
        <f t="shared" ref="K211:U211" si="95">K207*K210</f>
        <v>0</v>
      </c>
      <c r="L211" s="90">
        <f t="shared" si="95"/>
        <v>0</v>
      </c>
      <c r="M211" s="90">
        <f t="shared" si="95"/>
        <v>0</v>
      </c>
      <c r="N211" s="90">
        <f t="shared" si="95"/>
        <v>0</v>
      </c>
      <c r="O211" s="90">
        <f t="shared" si="95"/>
        <v>0</v>
      </c>
      <c r="P211" s="90">
        <f t="shared" si="95"/>
        <v>0</v>
      </c>
      <c r="Q211" s="90">
        <f t="shared" si="95"/>
        <v>0</v>
      </c>
      <c r="R211" s="90">
        <f t="shared" si="95"/>
        <v>0</v>
      </c>
      <c r="S211" s="90">
        <f t="shared" si="95"/>
        <v>0</v>
      </c>
      <c r="T211" s="90">
        <f t="shared" si="95"/>
        <v>0</v>
      </c>
      <c r="U211" s="90">
        <f t="shared" si="95"/>
        <v>0</v>
      </c>
    </row>
    <row r="212" ht="15" spans="1:21">
      <c r="A212" s="130"/>
      <c r="B212" s="153" t="s">
        <v>335</v>
      </c>
      <c r="C212" s="107" t="s">
        <v>329</v>
      </c>
      <c r="D212" s="141" t="str">
        <f>D211</f>
        <v>Domestic</v>
      </c>
      <c r="E212" s="128"/>
      <c r="F212" s="129"/>
      <c r="G212" s="135"/>
      <c r="H212" s="135"/>
      <c r="I212" s="135"/>
      <c r="J212" s="135"/>
      <c r="K212" s="90"/>
      <c r="L212" s="90">
        <f t="shared" ref="L212:U212" si="96">L208*L210</f>
        <v>0</v>
      </c>
      <c r="M212" s="90">
        <f t="shared" si="96"/>
        <v>0</v>
      </c>
      <c r="N212" s="90">
        <f t="shared" si="96"/>
        <v>0</v>
      </c>
      <c r="O212" s="90">
        <f t="shared" si="96"/>
        <v>0</v>
      </c>
      <c r="P212" s="90">
        <f t="shared" si="96"/>
        <v>0</v>
      </c>
      <c r="Q212" s="90">
        <f t="shared" si="96"/>
        <v>0</v>
      </c>
      <c r="R212" s="90">
        <f t="shared" si="96"/>
        <v>0</v>
      </c>
      <c r="S212" s="90">
        <f t="shared" si="96"/>
        <v>0</v>
      </c>
      <c r="T212" s="90">
        <f t="shared" si="96"/>
        <v>0</v>
      </c>
      <c r="U212" s="90">
        <f t="shared" si="96"/>
        <v>0</v>
      </c>
    </row>
    <row r="213" ht="15" spans="1:21">
      <c r="A213" s="130"/>
      <c r="B213" s="153" t="s">
        <v>336</v>
      </c>
      <c r="C213" s="107" t="s">
        <v>329</v>
      </c>
      <c r="D213" s="141" t="str">
        <f>D212</f>
        <v>Domestic</v>
      </c>
      <c r="E213" s="128"/>
      <c r="F213" s="129"/>
      <c r="G213" s="135"/>
      <c r="H213" s="135"/>
      <c r="I213" s="135"/>
      <c r="J213" s="135"/>
      <c r="K213" s="90"/>
      <c r="L213" s="90">
        <f t="shared" ref="L213:U213" si="97">L209*L210</f>
        <v>0</v>
      </c>
      <c r="M213" s="90">
        <f t="shared" si="97"/>
        <v>0</v>
      </c>
      <c r="N213" s="90">
        <f t="shared" si="97"/>
        <v>0</v>
      </c>
      <c r="O213" s="90">
        <f t="shared" si="97"/>
        <v>0</v>
      </c>
      <c r="P213" s="90">
        <f t="shared" si="97"/>
        <v>0</v>
      </c>
      <c r="Q213" s="90">
        <f t="shared" si="97"/>
        <v>0</v>
      </c>
      <c r="R213" s="90">
        <f t="shared" si="97"/>
        <v>0</v>
      </c>
      <c r="S213" s="90">
        <f t="shared" si="97"/>
        <v>0</v>
      </c>
      <c r="T213" s="90">
        <f t="shared" si="97"/>
        <v>0</v>
      </c>
      <c r="U213" s="90">
        <f t="shared" si="97"/>
        <v>0</v>
      </c>
    </row>
    <row r="214" ht="15" spans="1:21">
      <c r="A214" s="130"/>
      <c r="B214" s="150" t="s">
        <v>305</v>
      </c>
      <c r="C214" s="107"/>
      <c r="D214" s="157"/>
      <c r="E214" s="152"/>
      <c r="F214" s="135"/>
      <c r="G214" s="135"/>
      <c r="H214" s="135"/>
      <c r="I214" s="135"/>
      <c r="J214" s="135"/>
      <c r="K214" s="90"/>
      <c r="L214" s="164"/>
      <c r="M214" s="164"/>
      <c r="N214" s="164"/>
      <c r="O214" s="164"/>
      <c r="P214" s="164"/>
      <c r="Q214" s="164"/>
      <c r="R214" s="164"/>
      <c r="S214" s="164"/>
      <c r="T214" s="164"/>
      <c r="U214" s="164"/>
    </row>
    <row r="215" ht="15" spans="1:21">
      <c r="A215" s="130"/>
      <c r="B215" s="153" t="s">
        <v>331</v>
      </c>
      <c r="C215" s="107" t="str">
        <f>"million "&amp;D215</f>
        <v>million LCU</v>
      </c>
      <c r="D215" s="158" t="s">
        <v>311</v>
      </c>
      <c r="E215" s="128"/>
      <c r="F215" s="129"/>
      <c r="G215" s="135"/>
      <c r="H215" s="135"/>
      <c r="I215" s="135"/>
      <c r="J215" s="135"/>
      <c r="K215" s="172">
        <v>0</v>
      </c>
      <c r="L215" s="90">
        <f t="shared" ref="L215:U215" si="98">K215-L216</f>
        <v>0</v>
      </c>
      <c r="M215" s="90">
        <f t="shared" si="98"/>
        <v>0</v>
      </c>
      <c r="N215" s="90">
        <f t="shared" si="98"/>
        <v>0</v>
      </c>
      <c r="O215" s="90">
        <f t="shared" si="98"/>
        <v>0</v>
      </c>
      <c r="P215" s="90">
        <f t="shared" si="98"/>
        <v>0</v>
      </c>
      <c r="Q215" s="90">
        <f t="shared" si="98"/>
        <v>0</v>
      </c>
      <c r="R215" s="90">
        <f t="shared" si="98"/>
        <v>0</v>
      </c>
      <c r="S215" s="90">
        <f t="shared" si="98"/>
        <v>0</v>
      </c>
      <c r="T215" s="90">
        <f t="shared" si="98"/>
        <v>0</v>
      </c>
      <c r="U215" s="90">
        <f t="shared" si="98"/>
        <v>0</v>
      </c>
    </row>
    <row r="216" ht="15" spans="1:21">
      <c r="A216" s="130"/>
      <c r="B216" s="153" t="s">
        <v>328</v>
      </c>
      <c r="C216" s="107" t="str">
        <f>"million "&amp;D216</f>
        <v>million LCU</v>
      </c>
      <c r="D216" s="141" t="str">
        <f>D215</f>
        <v>LCU</v>
      </c>
      <c r="E216" s="128"/>
      <c r="F216" s="129"/>
      <c r="G216" s="135"/>
      <c r="H216" s="135"/>
      <c r="I216" s="135"/>
      <c r="J216" s="135"/>
      <c r="K216" s="90"/>
      <c r="L216" s="173">
        <v>0</v>
      </c>
      <c r="M216" s="173">
        <v>0</v>
      </c>
      <c r="N216" s="173">
        <v>0</v>
      </c>
      <c r="O216" s="173">
        <v>0</v>
      </c>
      <c r="P216" s="173">
        <v>0</v>
      </c>
      <c r="Q216" s="173">
        <v>0</v>
      </c>
      <c r="R216" s="173">
        <v>0</v>
      </c>
      <c r="S216" s="173">
        <v>0</v>
      </c>
      <c r="T216" s="173">
        <v>0</v>
      </c>
      <c r="U216" s="173">
        <v>0</v>
      </c>
    </row>
    <row r="217" ht="15" spans="1:21">
      <c r="A217" s="130"/>
      <c r="B217" s="153" t="s">
        <v>234</v>
      </c>
      <c r="C217" s="107" t="str">
        <f>"million "&amp;D217</f>
        <v>million LCU</v>
      </c>
      <c r="D217" s="141" t="str">
        <f>D216</f>
        <v>LCU</v>
      </c>
      <c r="E217" s="128"/>
      <c r="F217" s="129"/>
      <c r="G217" s="135"/>
      <c r="H217" s="135"/>
      <c r="I217" s="135"/>
      <c r="J217" s="135"/>
      <c r="K217" s="90"/>
      <c r="L217" s="173">
        <v>0</v>
      </c>
      <c r="M217" s="173">
        <v>0</v>
      </c>
      <c r="N217" s="173">
        <v>0</v>
      </c>
      <c r="O217" s="173">
        <v>0</v>
      </c>
      <c r="P217" s="173">
        <v>0</v>
      </c>
      <c r="Q217" s="173">
        <v>0</v>
      </c>
      <c r="R217" s="173">
        <v>0</v>
      </c>
      <c r="S217" s="173">
        <v>0</v>
      </c>
      <c r="T217" s="173">
        <v>0</v>
      </c>
      <c r="U217" s="173">
        <v>0</v>
      </c>
    </row>
    <row r="218" ht="15" spans="1:21">
      <c r="A218" s="130"/>
      <c r="B218" s="153" t="s">
        <v>333</v>
      </c>
      <c r="C218" s="107" t="str">
        <f>"LCU per unit of "&amp;D218</f>
        <v>LCU per unit of LCU</v>
      </c>
      <c r="D218" s="141" t="str">
        <f>D217</f>
        <v>LCU</v>
      </c>
      <c r="E218" s="128"/>
      <c r="F218" s="145"/>
      <c r="G218" s="135"/>
      <c r="H218" s="135"/>
      <c r="I218" s="135"/>
      <c r="J218" s="135"/>
      <c r="K218" s="143">
        <f t="shared" ref="K218:U218" si="99">INDEX($K$81:$U$85,MATCH($D218,$B$81:$B$85,0),MATCH(K$78,$K$78:$U$78,0))</f>
        <v>1</v>
      </c>
      <c r="L218" s="143">
        <f t="shared" si="99"/>
        <v>1</v>
      </c>
      <c r="M218" s="143">
        <f t="shared" si="99"/>
        <v>1</v>
      </c>
      <c r="N218" s="143">
        <f t="shared" si="99"/>
        <v>1</v>
      </c>
      <c r="O218" s="143">
        <f t="shared" si="99"/>
        <v>1</v>
      </c>
      <c r="P218" s="143">
        <f t="shared" si="99"/>
        <v>1</v>
      </c>
      <c r="Q218" s="143">
        <f t="shared" si="99"/>
        <v>1</v>
      </c>
      <c r="R218" s="143">
        <f t="shared" si="99"/>
        <v>1</v>
      </c>
      <c r="S218" s="143">
        <f t="shared" si="99"/>
        <v>1</v>
      </c>
      <c r="T218" s="143">
        <f t="shared" si="99"/>
        <v>1</v>
      </c>
      <c r="U218" s="143">
        <f t="shared" si="99"/>
        <v>1</v>
      </c>
    </row>
    <row r="219" ht="15" spans="1:21">
      <c r="A219" s="130"/>
      <c r="B219" s="153" t="s">
        <v>334</v>
      </c>
      <c r="C219" s="107" t="s">
        <v>329</v>
      </c>
      <c r="D219" s="159" t="s">
        <v>163</v>
      </c>
      <c r="E219" s="128"/>
      <c r="F219" s="129"/>
      <c r="G219" s="135"/>
      <c r="H219" s="135"/>
      <c r="I219" s="135"/>
      <c r="J219" s="135"/>
      <c r="K219" s="90">
        <f t="shared" ref="K219:U219" si="100">K215*K218</f>
        <v>0</v>
      </c>
      <c r="L219" s="90">
        <f t="shared" si="100"/>
        <v>0</v>
      </c>
      <c r="M219" s="90">
        <f t="shared" si="100"/>
        <v>0</v>
      </c>
      <c r="N219" s="90">
        <f t="shared" si="100"/>
        <v>0</v>
      </c>
      <c r="O219" s="90">
        <f t="shared" si="100"/>
        <v>0</v>
      </c>
      <c r="P219" s="90">
        <f t="shared" si="100"/>
        <v>0</v>
      </c>
      <c r="Q219" s="90">
        <f t="shared" si="100"/>
        <v>0</v>
      </c>
      <c r="R219" s="90">
        <f t="shared" si="100"/>
        <v>0</v>
      </c>
      <c r="S219" s="90">
        <f t="shared" si="100"/>
        <v>0</v>
      </c>
      <c r="T219" s="90">
        <f t="shared" si="100"/>
        <v>0</v>
      </c>
      <c r="U219" s="90">
        <f t="shared" si="100"/>
        <v>0</v>
      </c>
    </row>
    <row r="220" ht="15" spans="1:21">
      <c r="A220" s="130"/>
      <c r="B220" s="153" t="s">
        <v>335</v>
      </c>
      <c r="C220" s="107" t="s">
        <v>329</v>
      </c>
      <c r="D220" s="141" t="str">
        <f>D219</f>
        <v>Domestic</v>
      </c>
      <c r="E220" s="128"/>
      <c r="F220" s="129"/>
      <c r="G220" s="135"/>
      <c r="H220" s="135"/>
      <c r="I220" s="135"/>
      <c r="J220" s="135"/>
      <c r="K220" s="90"/>
      <c r="L220" s="90">
        <f t="shared" ref="L220:U220" si="101">L216*L218</f>
        <v>0</v>
      </c>
      <c r="M220" s="90">
        <f t="shared" si="101"/>
        <v>0</v>
      </c>
      <c r="N220" s="90">
        <f t="shared" si="101"/>
        <v>0</v>
      </c>
      <c r="O220" s="90">
        <f t="shared" si="101"/>
        <v>0</v>
      </c>
      <c r="P220" s="90">
        <f t="shared" si="101"/>
        <v>0</v>
      </c>
      <c r="Q220" s="90">
        <f t="shared" si="101"/>
        <v>0</v>
      </c>
      <c r="R220" s="90">
        <f t="shared" si="101"/>
        <v>0</v>
      </c>
      <c r="S220" s="90">
        <f t="shared" si="101"/>
        <v>0</v>
      </c>
      <c r="T220" s="90">
        <f t="shared" si="101"/>
        <v>0</v>
      </c>
      <c r="U220" s="90">
        <f t="shared" si="101"/>
        <v>0</v>
      </c>
    </row>
    <row r="221" ht="15" spans="1:21">
      <c r="A221" s="130"/>
      <c r="B221" s="153" t="s">
        <v>336</v>
      </c>
      <c r="C221" s="107" t="s">
        <v>329</v>
      </c>
      <c r="D221" s="141" t="str">
        <f>D220</f>
        <v>Domestic</v>
      </c>
      <c r="E221" s="128"/>
      <c r="F221" s="129"/>
      <c r="G221" s="135"/>
      <c r="H221" s="135"/>
      <c r="I221" s="135"/>
      <c r="J221" s="135"/>
      <c r="K221" s="90"/>
      <c r="L221" s="90">
        <f t="shared" ref="L221:U221" si="102">L217*L218</f>
        <v>0</v>
      </c>
      <c r="M221" s="90">
        <f t="shared" si="102"/>
        <v>0</v>
      </c>
      <c r="N221" s="90">
        <f t="shared" si="102"/>
        <v>0</v>
      </c>
      <c r="O221" s="90">
        <f t="shared" si="102"/>
        <v>0</v>
      </c>
      <c r="P221" s="90">
        <f t="shared" si="102"/>
        <v>0</v>
      </c>
      <c r="Q221" s="90">
        <f t="shared" si="102"/>
        <v>0</v>
      </c>
      <c r="R221" s="90">
        <f t="shared" si="102"/>
        <v>0</v>
      </c>
      <c r="S221" s="90">
        <f t="shared" si="102"/>
        <v>0</v>
      </c>
      <c r="T221" s="90">
        <f t="shared" si="102"/>
        <v>0</v>
      </c>
      <c r="U221" s="90">
        <f t="shared" si="102"/>
        <v>0</v>
      </c>
    </row>
    <row r="222" ht="15" spans="1:21">
      <c r="A222" s="130"/>
      <c r="B222" s="150" t="s">
        <v>337</v>
      </c>
      <c r="C222" s="107"/>
      <c r="D222" s="157"/>
      <c r="E222" s="152"/>
      <c r="F222" s="135"/>
      <c r="G222" s="135"/>
      <c r="H222" s="135"/>
      <c r="I222" s="135"/>
      <c r="J222" s="135"/>
      <c r="K222" s="90"/>
      <c r="L222" s="164"/>
      <c r="M222" s="164"/>
      <c r="N222" s="164"/>
      <c r="O222" s="164"/>
      <c r="P222" s="164"/>
      <c r="Q222" s="164"/>
      <c r="R222" s="164"/>
      <c r="S222" s="164"/>
      <c r="T222" s="164"/>
      <c r="U222" s="164"/>
    </row>
    <row r="223" ht="15" spans="1:21">
      <c r="A223" s="130"/>
      <c r="B223" s="153" t="s">
        <v>331</v>
      </c>
      <c r="C223" s="107" t="str">
        <f>"million "&amp;D223</f>
        <v>million LCU</v>
      </c>
      <c r="D223" s="158" t="s">
        <v>311</v>
      </c>
      <c r="E223" s="128"/>
      <c r="F223" s="129"/>
      <c r="G223" s="135"/>
      <c r="H223" s="135"/>
      <c r="I223" s="135"/>
      <c r="J223" s="135"/>
      <c r="K223" s="172">
        <v>0</v>
      </c>
      <c r="L223" s="90">
        <f t="shared" ref="L223:U223" si="103">K223-L224</f>
        <v>0</v>
      </c>
      <c r="M223" s="90">
        <f t="shared" si="103"/>
        <v>0</v>
      </c>
      <c r="N223" s="90">
        <f t="shared" si="103"/>
        <v>0</v>
      </c>
      <c r="O223" s="90">
        <f t="shared" si="103"/>
        <v>0</v>
      </c>
      <c r="P223" s="90">
        <f t="shared" si="103"/>
        <v>0</v>
      </c>
      <c r="Q223" s="90">
        <f t="shared" si="103"/>
        <v>0</v>
      </c>
      <c r="R223" s="90">
        <f t="shared" si="103"/>
        <v>0</v>
      </c>
      <c r="S223" s="90">
        <f t="shared" si="103"/>
        <v>0</v>
      </c>
      <c r="T223" s="90">
        <f t="shared" si="103"/>
        <v>0</v>
      </c>
      <c r="U223" s="90">
        <f t="shared" si="103"/>
        <v>0</v>
      </c>
    </row>
    <row r="224" ht="15" spans="1:21">
      <c r="A224" s="130"/>
      <c r="B224" s="153" t="s">
        <v>328</v>
      </c>
      <c r="C224" s="107" t="str">
        <f>"million "&amp;D224</f>
        <v>million LCU</v>
      </c>
      <c r="D224" s="141" t="str">
        <f>D223</f>
        <v>LCU</v>
      </c>
      <c r="E224" s="128"/>
      <c r="F224" s="129"/>
      <c r="G224" s="135"/>
      <c r="H224" s="135"/>
      <c r="I224" s="135"/>
      <c r="J224" s="135"/>
      <c r="K224" s="90"/>
      <c r="L224" s="173">
        <v>0</v>
      </c>
      <c r="M224" s="173">
        <v>0</v>
      </c>
      <c r="N224" s="173">
        <v>0</v>
      </c>
      <c r="O224" s="173">
        <v>0</v>
      </c>
      <c r="P224" s="173">
        <v>0</v>
      </c>
      <c r="Q224" s="173">
        <v>0</v>
      </c>
      <c r="R224" s="173">
        <v>0</v>
      </c>
      <c r="S224" s="173">
        <v>0</v>
      </c>
      <c r="T224" s="173">
        <v>0</v>
      </c>
      <c r="U224" s="173">
        <v>0</v>
      </c>
    </row>
    <row r="225" ht="15" spans="1:21">
      <c r="A225" s="130"/>
      <c r="B225" s="153" t="s">
        <v>234</v>
      </c>
      <c r="C225" s="107" t="str">
        <f>"million "&amp;D225</f>
        <v>million LCU</v>
      </c>
      <c r="D225" s="141" t="str">
        <f>D224</f>
        <v>LCU</v>
      </c>
      <c r="E225" s="128"/>
      <c r="F225" s="129"/>
      <c r="G225" s="135"/>
      <c r="H225" s="135"/>
      <c r="I225" s="135"/>
      <c r="J225" s="135"/>
      <c r="K225" s="90"/>
      <c r="L225" s="173">
        <v>0</v>
      </c>
      <c r="M225" s="173">
        <v>0</v>
      </c>
      <c r="N225" s="173">
        <v>0</v>
      </c>
      <c r="O225" s="173">
        <v>0</v>
      </c>
      <c r="P225" s="173">
        <v>0</v>
      </c>
      <c r="Q225" s="173">
        <v>0</v>
      </c>
      <c r="R225" s="173">
        <v>0</v>
      </c>
      <c r="S225" s="173">
        <v>0</v>
      </c>
      <c r="T225" s="173">
        <v>0</v>
      </c>
      <c r="U225" s="173">
        <v>0</v>
      </c>
    </row>
    <row r="226" ht="15" spans="1:21">
      <c r="A226" s="130"/>
      <c r="B226" s="153" t="s">
        <v>333</v>
      </c>
      <c r="C226" s="107" t="str">
        <f>"LCU per unit of "&amp;D226</f>
        <v>LCU per unit of LCU</v>
      </c>
      <c r="D226" s="141" t="str">
        <f>D225</f>
        <v>LCU</v>
      </c>
      <c r="E226" s="128"/>
      <c r="F226" s="145"/>
      <c r="G226" s="135"/>
      <c r="H226" s="135"/>
      <c r="I226" s="135"/>
      <c r="J226" s="135"/>
      <c r="K226" s="143">
        <f t="shared" ref="K226:U226" si="104">INDEX($K$81:$U$85,MATCH($D226,$B$81:$B$85,0),MATCH(K$78,$K$78:$U$78,0))</f>
        <v>1</v>
      </c>
      <c r="L226" s="143">
        <f t="shared" si="104"/>
        <v>1</v>
      </c>
      <c r="M226" s="143">
        <f t="shared" si="104"/>
        <v>1</v>
      </c>
      <c r="N226" s="143">
        <f t="shared" si="104"/>
        <v>1</v>
      </c>
      <c r="O226" s="143">
        <f t="shared" si="104"/>
        <v>1</v>
      </c>
      <c r="P226" s="143">
        <f t="shared" si="104"/>
        <v>1</v>
      </c>
      <c r="Q226" s="143">
        <f t="shared" si="104"/>
        <v>1</v>
      </c>
      <c r="R226" s="143">
        <f t="shared" si="104"/>
        <v>1</v>
      </c>
      <c r="S226" s="143">
        <f t="shared" si="104"/>
        <v>1</v>
      </c>
      <c r="T226" s="143">
        <f t="shared" si="104"/>
        <v>1</v>
      </c>
      <c r="U226" s="143">
        <f t="shared" si="104"/>
        <v>1</v>
      </c>
    </row>
    <row r="227" ht="15" spans="1:21">
      <c r="A227" s="130"/>
      <c r="B227" s="153" t="s">
        <v>334</v>
      </c>
      <c r="C227" s="107" t="s">
        <v>329</v>
      </c>
      <c r="D227" s="159" t="s">
        <v>163</v>
      </c>
      <c r="E227" s="128"/>
      <c r="F227" s="129"/>
      <c r="G227" s="135"/>
      <c r="H227" s="135"/>
      <c r="I227" s="135"/>
      <c r="J227" s="135"/>
      <c r="K227" s="90">
        <f t="shared" ref="K227:U227" si="105">K223*K226</f>
        <v>0</v>
      </c>
      <c r="L227" s="90">
        <f t="shared" si="105"/>
        <v>0</v>
      </c>
      <c r="M227" s="90">
        <f t="shared" si="105"/>
        <v>0</v>
      </c>
      <c r="N227" s="90">
        <f t="shared" si="105"/>
        <v>0</v>
      </c>
      <c r="O227" s="90">
        <f t="shared" si="105"/>
        <v>0</v>
      </c>
      <c r="P227" s="90">
        <f t="shared" si="105"/>
        <v>0</v>
      </c>
      <c r="Q227" s="90">
        <f t="shared" si="105"/>
        <v>0</v>
      </c>
      <c r="R227" s="90">
        <f t="shared" si="105"/>
        <v>0</v>
      </c>
      <c r="S227" s="90">
        <f t="shared" si="105"/>
        <v>0</v>
      </c>
      <c r="T227" s="90">
        <f t="shared" si="105"/>
        <v>0</v>
      </c>
      <c r="U227" s="90">
        <f t="shared" si="105"/>
        <v>0</v>
      </c>
    </row>
    <row r="228" ht="15" spans="1:21">
      <c r="A228" s="130"/>
      <c r="B228" s="153" t="s">
        <v>335</v>
      </c>
      <c r="C228" s="107" t="s">
        <v>329</v>
      </c>
      <c r="D228" s="141" t="str">
        <f>D227</f>
        <v>Domestic</v>
      </c>
      <c r="E228" s="128"/>
      <c r="F228" s="129"/>
      <c r="G228" s="135"/>
      <c r="H228" s="135"/>
      <c r="I228" s="135"/>
      <c r="J228" s="135"/>
      <c r="K228" s="90"/>
      <c r="L228" s="90">
        <f t="shared" ref="L228:U228" si="106">L224*L226</f>
        <v>0</v>
      </c>
      <c r="M228" s="90">
        <f t="shared" si="106"/>
        <v>0</v>
      </c>
      <c r="N228" s="90">
        <f t="shared" si="106"/>
        <v>0</v>
      </c>
      <c r="O228" s="90">
        <f t="shared" si="106"/>
        <v>0</v>
      </c>
      <c r="P228" s="90">
        <f t="shared" si="106"/>
        <v>0</v>
      </c>
      <c r="Q228" s="90">
        <f t="shared" si="106"/>
        <v>0</v>
      </c>
      <c r="R228" s="90">
        <f t="shared" si="106"/>
        <v>0</v>
      </c>
      <c r="S228" s="90">
        <f t="shared" si="106"/>
        <v>0</v>
      </c>
      <c r="T228" s="90">
        <f t="shared" si="106"/>
        <v>0</v>
      </c>
      <c r="U228" s="90">
        <f t="shared" si="106"/>
        <v>0</v>
      </c>
    </row>
    <row r="229" ht="15" spans="1:21">
      <c r="A229" s="130"/>
      <c r="B229" s="153" t="s">
        <v>336</v>
      </c>
      <c r="C229" s="107" t="s">
        <v>329</v>
      </c>
      <c r="D229" s="141" t="str">
        <f>D228</f>
        <v>Domestic</v>
      </c>
      <c r="E229" s="128"/>
      <c r="F229" s="129"/>
      <c r="G229" s="135"/>
      <c r="H229" s="135"/>
      <c r="I229" s="135"/>
      <c r="J229" s="135"/>
      <c r="K229" s="90"/>
      <c r="L229" s="90">
        <f t="shared" ref="L229:U229" si="107">L225*L226</f>
        <v>0</v>
      </c>
      <c r="M229" s="90">
        <f t="shared" si="107"/>
        <v>0</v>
      </c>
      <c r="N229" s="90">
        <f t="shared" si="107"/>
        <v>0</v>
      </c>
      <c r="O229" s="90">
        <f t="shared" si="107"/>
        <v>0</v>
      </c>
      <c r="P229" s="90">
        <f t="shared" si="107"/>
        <v>0</v>
      </c>
      <c r="Q229" s="90">
        <f t="shared" si="107"/>
        <v>0</v>
      </c>
      <c r="R229" s="90">
        <f t="shared" si="107"/>
        <v>0</v>
      </c>
      <c r="S229" s="90">
        <f t="shared" si="107"/>
        <v>0</v>
      </c>
      <c r="T229" s="90">
        <f t="shared" si="107"/>
        <v>0</v>
      </c>
      <c r="U229" s="90">
        <f t="shared" si="107"/>
        <v>0</v>
      </c>
    </row>
    <row r="230" ht="15" spans="1:21">
      <c r="A230" s="130"/>
      <c r="B230" s="150" t="s">
        <v>338</v>
      </c>
      <c r="C230" s="107"/>
      <c r="D230" s="157"/>
      <c r="E230" s="152"/>
      <c r="F230" s="135"/>
      <c r="G230" s="135"/>
      <c r="H230" s="135"/>
      <c r="I230" s="135"/>
      <c r="J230" s="135"/>
      <c r="K230" s="90"/>
      <c r="L230" s="164"/>
      <c r="M230" s="164"/>
      <c r="N230" s="164"/>
      <c r="O230" s="164"/>
      <c r="P230" s="164"/>
      <c r="Q230" s="164"/>
      <c r="R230" s="164"/>
      <c r="S230" s="164"/>
      <c r="T230" s="164"/>
      <c r="U230" s="164"/>
    </row>
    <row r="231" ht="15" spans="1:21">
      <c r="A231" s="130"/>
      <c r="B231" s="153" t="s">
        <v>331</v>
      </c>
      <c r="C231" s="107" t="str">
        <f>"million "&amp;D231</f>
        <v>million LCU</v>
      </c>
      <c r="D231" s="158" t="s">
        <v>311</v>
      </c>
      <c r="E231" s="128"/>
      <c r="F231" s="129"/>
      <c r="G231" s="135"/>
      <c r="H231" s="135"/>
      <c r="I231" s="135"/>
      <c r="J231" s="135"/>
      <c r="K231" s="172">
        <v>0</v>
      </c>
      <c r="L231" s="90">
        <f t="shared" ref="L231:U231" si="108">K231-L232</f>
        <v>0</v>
      </c>
      <c r="M231" s="90">
        <f t="shared" si="108"/>
        <v>0</v>
      </c>
      <c r="N231" s="90">
        <f t="shared" si="108"/>
        <v>0</v>
      </c>
      <c r="O231" s="90">
        <f t="shared" si="108"/>
        <v>0</v>
      </c>
      <c r="P231" s="90">
        <f t="shared" si="108"/>
        <v>0</v>
      </c>
      <c r="Q231" s="90">
        <f t="shared" si="108"/>
        <v>0</v>
      </c>
      <c r="R231" s="90">
        <f t="shared" si="108"/>
        <v>0</v>
      </c>
      <c r="S231" s="90">
        <f t="shared" si="108"/>
        <v>0</v>
      </c>
      <c r="T231" s="90">
        <f t="shared" si="108"/>
        <v>0</v>
      </c>
      <c r="U231" s="90">
        <f t="shared" si="108"/>
        <v>0</v>
      </c>
    </row>
    <row r="232" ht="15" spans="1:21">
      <c r="A232" s="130"/>
      <c r="B232" s="153" t="s">
        <v>328</v>
      </c>
      <c r="C232" s="107" t="str">
        <f>"million "&amp;D232</f>
        <v>million LCU</v>
      </c>
      <c r="D232" s="141" t="str">
        <f>D231</f>
        <v>LCU</v>
      </c>
      <c r="E232" s="128"/>
      <c r="F232" s="129"/>
      <c r="G232" s="135"/>
      <c r="H232" s="135"/>
      <c r="I232" s="135"/>
      <c r="J232" s="135"/>
      <c r="K232" s="90"/>
      <c r="L232" s="173">
        <v>0</v>
      </c>
      <c r="M232" s="173">
        <v>0</v>
      </c>
      <c r="N232" s="173">
        <v>0</v>
      </c>
      <c r="O232" s="173">
        <v>0</v>
      </c>
      <c r="P232" s="173">
        <v>0</v>
      </c>
      <c r="Q232" s="173">
        <v>0</v>
      </c>
      <c r="R232" s="173">
        <v>0</v>
      </c>
      <c r="S232" s="173">
        <v>0</v>
      </c>
      <c r="T232" s="173">
        <v>0</v>
      </c>
      <c r="U232" s="173">
        <v>0</v>
      </c>
    </row>
    <row r="233" ht="15" spans="1:21">
      <c r="A233" s="130"/>
      <c r="B233" s="153" t="s">
        <v>234</v>
      </c>
      <c r="C233" s="107" t="str">
        <f>"million "&amp;D233</f>
        <v>million LCU</v>
      </c>
      <c r="D233" s="141" t="str">
        <f>D232</f>
        <v>LCU</v>
      </c>
      <c r="E233" s="128"/>
      <c r="F233" s="129"/>
      <c r="G233" s="135"/>
      <c r="H233" s="135"/>
      <c r="I233" s="135"/>
      <c r="J233" s="135"/>
      <c r="K233" s="90"/>
      <c r="L233" s="173">
        <v>0</v>
      </c>
      <c r="M233" s="173">
        <v>0</v>
      </c>
      <c r="N233" s="173">
        <v>0</v>
      </c>
      <c r="O233" s="173">
        <v>0</v>
      </c>
      <c r="P233" s="173">
        <v>0</v>
      </c>
      <c r="Q233" s="173">
        <v>0</v>
      </c>
      <c r="R233" s="173">
        <v>0</v>
      </c>
      <c r="S233" s="173">
        <v>0</v>
      </c>
      <c r="T233" s="173">
        <v>0</v>
      </c>
      <c r="U233" s="173">
        <v>0</v>
      </c>
    </row>
    <row r="234" ht="15" spans="1:21">
      <c r="A234" s="130"/>
      <c r="B234" s="153" t="s">
        <v>333</v>
      </c>
      <c r="C234" s="107" t="str">
        <f>"LCU per unit of "&amp;D234</f>
        <v>LCU per unit of LCU</v>
      </c>
      <c r="D234" s="141" t="str">
        <f>D233</f>
        <v>LCU</v>
      </c>
      <c r="E234" s="128"/>
      <c r="F234" s="145"/>
      <c r="G234" s="135"/>
      <c r="H234" s="135"/>
      <c r="I234" s="135"/>
      <c r="J234" s="135"/>
      <c r="K234" s="143">
        <f t="shared" ref="K234:U234" si="109">INDEX($K$81:$U$85,MATCH($D234,$B$81:$B$85,0),MATCH(K$78,$K$78:$U$78,0))</f>
        <v>1</v>
      </c>
      <c r="L234" s="143">
        <f t="shared" si="109"/>
        <v>1</v>
      </c>
      <c r="M234" s="143">
        <f t="shared" si="109"/>
        <v>1</v>
      </c>
      <c r="N234" s="143">
        <f t="shared" si="109"/>
        <v>1</v>
      </c>
      <c r="O234" s="143">
        <f t="shared" si="109"/>
        <v>1</v>
      </c>
      <c r="P234" s="143">
        <f t="shared" si="109"/>
        <v>1</v>
      </c>
      <c r="Q234" s="143">
        <f t="shared" si="109"/>
        <v>1</v>
      </c>
      <c r="R234" s="143">
        <f t="shared" si="109"/>
        <v>1</v>
      </c>
      <c r="S234" s="143">
        <f t="shared" si="109"/>
        <v>1</v>
      </c>
      <c r="T234" s="143">
        <f t="shared" si="109"/>
        <v>1</v>
      </c>
      <c r="U234" s="143">
        <f t="shared" si="109"/>
        <v>1</v>
      </c>
    </row>
    <row r="235" ht="15" spans="1:21">
      <c r="A235" s="130"/>
      <c r="B235" s="153" t="s">
        <v>334</v>
      </c>
      <c r="C235" s="107" t="s">
        <v>329</v>
      </c>
      <c r="D235" s="159" t="s">
        <v>163</v>
      </c>
      <c r="E235" s="128"/>
      <c r="F235" s="129"/>
      <c r="G235" s="135"/>
      <c r="H235" s="135"/>
      <c r="I235" s="135"/>
      <c r="J235" s="135"/>
      <c r="K235" s="90">
        <f t="shared" ref="K235:U235" si="110">K231*K234</f>
        <v>0</v>
      </c>
      <c r="L235" s="90">
        <f t="shared" si="110"/>
        <v>0</v>
      </c>
      <c r="M235" s="90">
        <f t="shared" si="110"/>
        <v>0</v>
      </c>
      <c r="N235" s="90">
        <f t="shared" si="110"/>
        <v>0</v>
      </c>
      <c r="O235" s="90">
        <f t="shared" si="110"/>
        <v>0</v>
      </c>
      <c r="P235" s="90">
        <f t="shared" si="110"/>
        <v>0</v>
      </c>
      <c r="Q235" s="90">
        <f t="shared" si="110"/>
        <v>0</v>
      </c>
      <c r="R235" s="90">
        <f t="shared" si="110"/>
        <v>0</v>
      </c>
      <c r="S235" s="90">
        <f t="shared" si="110"/>
        <v>0</v>
      </c>
      <c r="T235" s="90">
        <f t="shared" si="110"/>
        <v>0</v>
      </c>
      <c r="U235" s="90">
        <f t="shared" si="110"/>
        <v>0</v>
      </c>
    </row>
    <row r="236" ht="15" spans="1:21">
      <c r="A236" s="130"/>
      <c r="B236" s="153" t="s">
        <v>335</v>
      </c>
      <c r="C236" s="107" t="s">
        <v>329</v>
      </c>
      <c r="D236" s="141" t="str">
        <f>D235</f>
        <v>Domestic</v>
      </c>
      <c r="E236" s="128"/>
      <c r="F236" s="129"/>
      <c r="G236" s="135"/>
      <c r="H236" s="135"/>
      <c r="I236" s="135"/>
      <c r="J236" s="135"/>
      <c r="K236" s="90"/>
      <c r="L236" s="90">
        <f t="shared" ref="L236:U236" si="111">L232*L234</f>
        <v>0</v>
      </c>
      <c r="M236" s="90">
        <f t="shared" si="111"/>
        <v>0</v>
      </c>
      <c r="N236" s="90">
        <f t="shared" si="111"/>
        <v>0</v>
      </c>
      <c r="O236" s="90">
        <f t="shared" si="111"/>
        <v>0</v>
      </c>
      <c r="P236" s="90">
        <f t="shared" si="111"/>
        <v>0</v>
      </c>
      <c r="Q236" s="90">
        <f t="shared" si="111"/>
        <v>0</v>
      </c>
      <c r="R236" s="90">
        <f t="shared" si="111"/>
        <v>0</v>
      </c>
      <c r="S236" s="90">
        <f t="shared" si="111"/>
        <v>0</v>
      </c>
      <c r="T236" s="90">
        <f t="shared" si="111"/>
        <v>0</v>
      </c>
      <c r="U236" s="90">
        <f t="shared" si="111"/>
        <v>0</v>
      </c>
    </row>
    <row r="237" ht="15" spans="1:21">
      <c r="A237" s="130"/>
      <c r="B237" s="153" t="s">
        <v>336</v>
      </c>
      <c r="C237" s="107" t="s">
        <v>329</v>
      </c>
      <c r="D237" s="141" t="str">
        <f>D236</f>
        <v>Domestic</v>
      </c>
      <c r="E237" s="128"/>
      <c r="F237" s="129"/>
      <c r="G237" s="135"/>
      <c r="H237" s="135"/>
      <c r="I237" s="135"/>
      <c r="J237" s="135"/>
      <c r="K237" s="90"/>
      <c r="L237" s="90">
        <f t="shared" ref="L237:U237" si="112">L233*L234</f>
        <v>0</v>
      </c>
      <c r="M237" s="90">
        <f t="shared" si="112"/>
        <v>0</v>
      </c>
      <c r="N237" s="90">
        <f t="shared" si="112"/>
        <v>0</v>
      </c>
      <c r="O237" s="90">
        <f t="shared" si="112"/>
        <v>0</v>
      </c>
      <c r="P237" s="90">
        <f t="shared" si="112"/>
        <v>0</v>
      </c>
      <c r="Q237" s="90">
        <f t="shared" si="112"/>
        <v>0</v>
      </c>
      <c r="R237" s="90">
        <f t="shared" si="112"/>
        <v>0</v>
      </c>
      <c r="S237" s="90">
        <f t="shared" si="112"/>
        <v>0</v>
      </c>
      <c r="T237" s="90">
        <f t="shared" si="112"/>
        <v>0</v>
      </c>
      <c r="U237" s="90">
        <f t="shared" si="112"/>
        <v>0</v>
      </c>
    </row>
    <row r="238" ht="15" spans="1:21">
      <c r="A238" s="61"/>
      <c r="B238" s="61"/>
      <c r="C238" s="128"/>
      <c r="D238" s="128"/>
      <c r="E238" s="128"/>
      <c r="F238" s="129"/>
      <c r="G238" s="129"/>
      <c r="H238" s="129"/>
      <c r="I238" s="129"/>
      <c r="J238" s="129"/>
      <c r="K238" s="128"/>
      <c r="L238" s="128"/>
      <c r="M238" s="128"/>
      <c r="N238" s="128"/>
      <c r="O238" s="128"/>
      <c r="P238" s="128"/>
      <c r="Q238" s="128"/>
      <c r="R238" s="128"/>
      <c r="S238" s="107"/>
      <c r="T238" s="107"/>
      <c r="U238" s="107"/>
    </row>
    <row r="239" ht="15" spans="1:21">
      <c r="A239" s="174"/>
      <c r="B239" s="174" t="s">
        <v>339</v>
      </c>
      <c r="C239" s="128"/>
      <c r="D239" s="128"/>
      <c r="E239" s="128"/>
      <c r="F239" s="129"/>
      <c r="G239" s="129"/>
      <c r="H239" s="129"/>
      <c r="I239" s="129"/>
      <c r="J239" s="129"/>
      <c r="K239" s="128"/>
      <c r="L239" s="128"/>
      <c r="M239" s="128"/>
      <c r="N239" s="128"/>
      <c r="O239" s="128"/>
      <c r="P239" s="128"/>
      <c r="Q239" s="128"/>
      <c r="R239" s="128"/>
      <c r="S239" s="107"/>
      <c r="T239" s="107"/>
      <c r="U239" s="107"/>
    </row>
    <row r="240" ht="15" spans="1:21">
      <c r="A240" s="175"/>
      <c r="B240" s="131" t="str">
        <f>"New debts issued from "&amp;L240</f>
        <v>New debts issued from 2020</v>
      </c>
      <c r="C240" s="132"/>
      <c r="D240" s="132"/>
      <c r="E240" s="133"/>
      <c r="F240" s="132"/>
      <c r="G240" s="176">
        <f>G78</f>
        <v>2015</v>
      </c>
      <c r="H240" s="176">
        <f>H78</f>
        <v>2016</v>
      </c>
      <c r="I240" s="176">
        <f>I78</f>
        <v>2017</v>
      </c>
      <c r="J240" s="176">
        <f>J78</f>
        <v>2018</v>
      </c>
      <c r="K240" s="176">
        <f t="shared" ref="K240:U240" si="113">K78</f>
        <v>2019</v>
      </c>
      <c r="L240" s="176">
        <f t="shared" si="113"/>
        <v>2020</v>
      </c>
      <c r="M240" s="176">
        <f t="shared" si="113"/>
        <v>2021</v>
      </c>
      <c r="N240" s="176">
        <f t="shared" si="113"/>
        <v>2022</v>
      </c>
      <c r="O240" s="176">
        <f t="shared" si="113"/>
        <v>2023</v>
      </c>
      <c r="P240" s="176">
        <f t="shared" si="113"/>
        <v>2024</v>
      </c>
      <c r="Q240" s="176">
        <f t="shared" si="113"/>
        <v>2025</v>
      </c>
      <c r="R240" s="176">
        <f t="shared" si="113"/>
        <v>2026</v>
      </c>
      <c r="S240" s="176">
        <f t="shared" si="113"/>
        <v>2027</v>
      </c>
      <c r="T240" s="176">
        <f t="shared" si="113"/>
        <v>2028</v>
      </c>
      <c r="U240" s="176">
        <f t="shared" si="113"/>
        <v>2029</v>
      </c>
    </row>
    <row r="241" ht="15" spans="1:21">
      <c r="A241" s="175"/>
      <c r="B241" s="131"/>
      <c r="C241" s="132"/>
      <c r="D241" s="132"/>
      <c r="E241" s="133"/>
      <c r="F241" s="132"/>
      <c r="G241" s="132"/>
      <c r="H241" s="132"/>
      <c r="I241" s="132"/>
      <c r="J241" s="132"/>
      <c r="K241" s="131"/>
      <c r="L241" s="133">
        <v>0</v>
      </c>
      <c r="M241" s="133">
        <f t="shared" ref="M241:U241" si="114">L241+1</f>
        <v>1</v>
      </c>
      <c r="N241" s="133">
        <f t="shared" si="114"/>
        <v>2</v>
      </c>
      <c r="O241" s="133">
        <f t="shared" si="114"/>
        <v>3</v>
      </c>
      <c r="P241" s="133">
        <f t="shared" si="114"/>
        <v>4</v>
      </c>
      <c r="Q241" s="133">
        <f t="shared" si="114"/>
        <v>5</v>
      </c>
      <c r="R241" s="133">
        <f t="shared" si="114"/>
        <v>6</v>
      </c>
      <c r="S241" s="133">
        <f t="shared" si="114"/>
        <v>7</v>
      </c>
      <c r="T241" s="133">
        <f t="shared" si="114"/>
        <v>8</v>
      </c>
      <c r="U241" s="133">
        <f t="shared" si="114"/>
        <v>9</v>
      </c>
    </row>
    <row r="242" ht="15" spans="1:21">
      <c r="A242" s="175"/>
      <c r="B242" s="135"/>
      <c r="C242" s="135"/>
      <c r="D242" s="135"/>
      <c r="E242" s="136"/>
      <c r="F242" s="135"/>
      <c r="G242" s="135"/>
      <c r="H242" s="135"/>
      <c r="I242" s="135"/>
      <c r="J242" s="135"/>
      <c r="K242" s="128"/>
      <c r="L242" s="136"/>
      <c r="M242" s="136"/>
      <c r="N242" s="136"/>
      <c r="O242" s="136"/>
      <c r="P242" s="136"/>
      <c r="Q242" s="136"/>
      <c r="R242" s="136"/>
      <c r="S242" s="136"/>
      <c r="T242" s="136"/>
      <c r="U242" s="136"/>
    </row>
    <row r="243" ht="15" spans="1:21">
      <c r="A243" s="175"/>
      <c r="B243" s="137" t="s">
        <v>340</v>
      </c>
      <c r="C243" s="138"/>
      <c r="D243" s="138"/>
      <c r="E243" s="138"/>
      <c r="F243" s="139"/>
      <c r="G243" s="139"/>
      <c r="H243" s="139"/>
      <c r="I243" s="139"/>
      <c r="J243" s="139"/>
      <c r="K243" s="161"/>
      <c r="L243" s="162"/>
      <c r="M243" s="162"/>
      <c r="N243" s="162"/>
      <c r="O243" s="162"/>
      <c r="P243" s="162"/>
      <c r="Q243" s="162"/>
      <c r="R243" s="162"/>
      <c r="S243" s="162"/>
      <c r="T243" s="162"/>
      <c r="U243" s="162"/>
    </row>
    <row r="244" ht="15" spans="1:21">
      <c r="A244" s="175"/>
      <c r="B244" s="53" t="str">
        <f>B$243&amp;" for debts denominated in "&amp;D244</f>
        <v>Gross borrowings for debts denominated in LCU</v>
      </c>
      <c r="C244" s="47" t="str">
        <f>"million "&amp;D244</f>
        <v>million LCU</v>
      </c>
      <c r="D244" s="54" t="str">
        <f>$B$81</f>
        <v>LCU</v>
      </c>
      <c r="E244" s="177" t="s">
        <v>341</v>
      </c>
      <c r="F244" s="62"/>
      <c r="G244" s="167"/>
      <c r="H244" s="167"/>
      <c r="I244" s="167"/>
      <c r="J244" s="167"/>
      <c r="K244" s="90"/>
      <c r="L244" s="143">
        <f t="shared" ref="L244:U248" si="115">SUMIFS(L$277:L$531,$B$277:$B$531,$E244,$D$277:$D$531,$D244)</f>
        <v>-1043063.26800026</v>
      </c>
      <c r="M244" s="143">
        <f ca="1" t="shared" ref="M244:U245" si="116">SUMIFS(M$277:M$531,$B$277:$B$531,$E244,$D$277:$D$531,$D244)</f>
        <v>-2806099.05284936</v>
      </c>
      <c r="N244" s="143">
        <f ca="1" t="shared" si="116"/>
        <v>-2793956.65227204</v>
      </c>
      <c r="O244" s="143">
        <f ca="1" t="shared" si="116"/>
        <v>-2650866.44730952</v>
      </c>
      <c r="P244" s="143">
        <f ca="1" t="shared" si="116"/>
        <v>-2651527.95945974</v>
      </c>
      <c r="Q244" s="143">
        <f ca="1" t="shared" si="116"/>
        <v>-4140755.42944307</v>
      </c>
      <c r="R244" s="143">
        <f ca="1" t="shared" si="116"/>
        <v>-5848984.44386246</v>
      </c>
      <c r="S244" s="143">
        <f ca="1" t="shared" si="116"/>
        <v>-5407212.54981843</v>
      </c>
      <c r="T244" s="143">
        <f ca="1" t="shared" si="116"/>
        <v>-4744839.60444518</v>
      </c>
      <c r="U244" s="143">
        <f ca="1" t="shared" si="116"/>
        <v>-4575357.25393459</v>
      </c>
    </row>
    <row r="245" ht="15" spans="1:21">
      <c r="A245" s="175"/>
      <c r="B245" s="53" t="str">
        <f>B$243&amp;" for debts denominated in "&amp;D245</f>
        <v>Gross borrowings for debts denominated in USD</v>
      </c>
      <c r="C245" s="47" t="str">
        <f>"million "&amp;D245</f>
        <v>million USD</v>
      </c>
      <c r="D245" s="54" t="str">
        <f>$B$82</f>
        <v>USD</v>
      </c>
      <c r="E245" s="177" t="s">
        <v>341</v>
      </c>
      <c r="F245" s="62"/>
      <c r="G245" s="167"/>
      <c r="H245" s="167"/>
      <c r="I245" s="167"/>
      <c r="J245" s="167"/>
      <c r="K245" s="90"/>
      <c r="L245" s="143">
        <f t="shared" si="115"/>
        <v>2910</v>
      </c>
      <c r="M245" s="143">
        <f ca="1" t="shared" si="116"/>
        <v>7700</v>
      </c>
      <c r="N245" s="143">
        <f ca="1" t="shared" si="116"/>
        <v>7750</v>
      </c>
      <c r="O245" s="143">
        <f ca="1" t="shared" si="116"/>
        <v>7500</v>
      </c>
      <c r="P245" s="143">
        <f ca="1" t="shared" si="116"/>
        <v>7600</v>
      </c>
      <c r="Q245" s="143">
        <f ca="1" t="shared" si="116"/>
        <v>8900</v>
      </c>
      <c r="R245" s="143">
        <f ca="1" t="shared" si="116"/>
        <v>9450</v>
      </c>
      <c r="S245" s="143">
        <f ca="1" t="shared" si="116"/>
        <v>10000</v>
      </c>
      <c r="T245" s="143">
        <f ca="1" t="shared" si="116"/>
        <v>10280</v>
      </c>
      <c r="U245" s="143">
        <f ca="1" t="shared" si="116"/>
        <v>11450</v>
      </c>
    </row>
    <row r="246" ht="15" spans="1:21">
      <c r="A246" s="175"/>
      <c r="B246" s="53" t="str">
        <f>B$243&amp;" for debts denominated in "&amp;D246</f>
        <v>Gross borrowings for debts denominated in EUR</v>
      </c>
      <c r="C246" s="47" t="str">
        <f>"million "&amp;D246</f>
        <v>million EUR</v>
      </c>
      <c r="D246" s="54" t="str">
        <f>$B$83</f>
        <v>EUR</v>
      </c>
      <c r="E246" s="177" t="s">
        <v>341</v>
      </c>
      <c r="F246" s="62"/>
      <c r="G246" s="167"/>
      <c r="H246" s="167"/>
      <c r="I246" s="167"/>
      <c r="J246" s="167"/>
      <c r="K246" s="90"/>
      <c r="L246" s="143">
        <f t="shared" si="115"/>
        <v>0</v>
      </c>
      <c r="M246" s="143">
        <f ca="1" t="shared" si="115"/>
        <v>0</v>
      </c>
      <c r="N246" s="143">
        <f ca="1" t="shared" si="115"/>
        <v>0</v>
      </c>
      <c r="O246" s="143">
        <f ca="1" t="shared" si="115"/>
        <v>0</v>
      </c>
      <c r="P246" s="143">
        <f ca="1" t="shared" si="115"/>
        <v>0</v>
      </c>
      <c r="Q246" s="143">
        <f ca="1" t="shared" si="115"/>
        <v>0</v>
      </c>
      <c r="R246" s="143">
        <f ca="1" t="shared" si="115"/>
        <v>0</v>
      </c>
      <c r="S246" s="143">
        <f ca="1" t="shared" si="115"/>
        <v>0</v>
      </c>
      <c r="T246" s="143">
        <f ca="1" t="shared" si="115"/>
        <v>0</v>
      </c>
      <c r="U246" s="143">
        <f ca="1" t="shared" si="115"/>
        <v>0</v>
      </c>
    </row>
    <row r="247" ht="15" spans="1:21">
      <c r="A247" s="175"/>
      <c r="B247" s="53" t="str">
        <f>B$243&amp;" for debts denominated in "&amp;D247</f>
        <v>Gross borrowings for debts denominated in GBP</v>
      </c>
      <c r="C247" s="47" t="str">
        <f>"million "&amp;D247</f>
        <v>million GBP</v>
      </c>
      <c r="D247" s="54" t="str">
        <f>$B$84</f>
        <v>GBP</v>
      </c>
      <c r="E247" s="177" t="s">
        <v>341</v>
      </c>
      <c r="F247" s="62"/>
      <c r="G247" s="167"/>
      <c r="H247" s="167"/>
      <c r="I247" s="167"/>
      <c r="J247" s="167"/>
      <c r="K247" s="90"/>
      <c r="L247" s="143">
        <f t="shared" si="115"/>
        <v>0</v>
      </c>
      <c r="M247" s="143">
        <f ca="1" t="shared" si="115"/>
        <v>0</v>
      </c>
      <c r="N247" s="143">
        <f ca="1" t="shared" si="115"/>
        <v>0</v>
      </c>
      <c r="O247" s="143">
        <f ca="1" t="shared" si="115"/>
        <v>0</v>
      </c>
      <c r="P247" s="143">
        <f ca="1" t="shared" si="115"/>
        <v>0</v>
      </c>
      <c r="Q247" s="143">
        <f ca="1" t="shared" si="115"/>
        <v>0</v>
      </c>
      <c r="R247" s="143">
        <f ca="1" t="shared" si="115"/>
        <v>0</v>
      </c>
      <c r="S247" s="143">
        <f ca="1" t="shared" si="115"/>
        <v>0</v>
      </c>
      <c r="T247" s="143">
        <f ca="1" t="shared" si="115"/>
        <v>0</v>
      </c>
      <c r="U247" s="143">
        <f ca="1" t="shared" si="115"/>
        <v>0</v>
      </c>
    </row>
    <row r="248" ht="15" spans="1:21">
      <c r="A248" s="175"/>
      <c r="B248" s="53" t="str">
        <f>B$243&amp;" for debts denominated in "&amp;D248</f>
        <v>Gross borrowings for debts denominated in CHY</v>
      </c>
      <c r="C248" s="47" t="str">
        <f>"million "&amp;D248</f>
        <v>million CHY</v>
      </c>
      <c r="D248" s="54" t="str">
        <f>$B$85</f>
        <v>CHY</v>
      </c>
      <c r="E248" s="177" t="s">
        <v>341</v>
      </c>
      <c r="F248" s="62"/>
      <c r="G248" s="167"/>
      <c r="H248" s="167"/>
      <c r="I248" s="167"/>
      <c r="J248" s="167"/>
      <c r="K248" s="90"/>
      <c r="L248" s="143">
        <f t="shared" si="115"/>
        <v>0</v>
      </c>
      <c r="M248" s="143">
        <f ca="1" t="shared" si="115"/>
        <v>0</v>
      </c>
      <c r="N248" s="143">
        <f ca="1" t="shared" si="115"/>
        <v>0</v>
      </c>
      <c r="O248" s="143">
        <f ca="1" t="shared" si="115"/>
        <v>0</v>
      </c>
      <c r="P248" s="143">
        <f ca="1" t="shared" si="115"/>
        <v>0</v>
      </c>
      <c r="Q248" s="143">
        <f ca="1" t="shared" si="115"/>
        <v>0</v>
      </c>
      <c r="R248" s="143">
        <f ca="1" t="shared" si="115"/>
        <v>0</v>
      </c>
      <c r="S248" s="143">
        <f ca="1" t="shared" si="115"/>
        <v>0</v>
      </c>
      <c r="T248" s="143">
        <f ca="1" t="shared" si="115"/>
        <v>0</v>
      </c>
      <c r="U248" s="143">
        <f ca="1" t="shared" si="115"/>
        <v>0</v>
      </c>
    </row>
    <row r="249" ht="15" spans="1:21">
      <c r="A249" s="175"/>
      <c r="B249" s="120" t="str">
        <f>B$243&amp;" TOTAL in LCU"</f>
        <v>Gross borrowings TOTAL in LCU</v>
      </c>
      <c r="C249" s="47" t="s">
        <v>329</v>
      </c>
      <c r="D249" s="178"/>
      <c r="E249" s="62"/>
      <c r="F249" s="62"/>
      <c r="G249" s="167"/>
      <c r="H249" s="167"/>
      <c r="I249" s="167"/>
      <c r="J249" s="167"/>
      <c r="K249" s="90"/>
      <c r="L249" s="86">
        <f>SUMPRODUCT(L244:L248,L$81:L$85)</f>
        <v>59826.7319997419</v>
      </c>
      <c r="M249" s="86">
        <f ca="1" t="shared" ref="M249:U249" si="117">SUMPRODUCT(M244:M248,M$81:M$85)</f>
        <v>112200.947150643</v>
      </c>
      <c r="N249" s="86">
        <f ca="1" t="shared" si="117"/>
        <v>143293.34772796</v>
      </c>
      <c r="O249" s="86">
        <f ca="1" t="shared" si="117"/>
        <v>191633.552690477</v>
      </c>
      <c r="P249" s="86">
        <f ca="1" t="shared" si="117"/>
        <v>228872.040540258</v>
      </c>
      <c r="Q249" s="86">
        <f ca="1" t="shared" si="117"/>
        <v>-767655.429443071</v>
      </c>
      <c r="R249" s="86">
        <f ca="1" t="shared" si="117"/>
        <v>-2267434.44386246</v>
      </c>
      <c r="S249" s="86">
        <f ca="1" t="shared" si="117"/>
        <v>-1617212.54981843</v>
      </c>
      <c r="T249" s="86">
        <f ca="1" t="shared" si="117"/>
        <v>-848719.604445181</v>
      </c>
      <c r="U249" s="86">
        <f ca="1" t="shared" si="117"/>
        <v>-235807.253934593</v>
      </c>
    </row>
    <row r="250" ht="15" spans="1:21">
      <c r="A250" s="175"/>
      <c r="B250" s="57" t="s">
        <v>342</v>
      </c>
      <c r="C250" s="179"/>
      <c r="D250" s="179"/>
      <c r="E250" s="180"/>
      <c r="F250" s="180"/>
      <c r="G250" s="181"/>
      <c r="H250" s="181"/>
      <c r="I250" s="181"/>
      <c r="J250" s="181"/>
      <c r="K250" s="172"/>
      <c r="L250" s="94" t="str">
        <f>IF(L249=L101,"OK","CHECK")</f>
        <v>OK</v>
      </c>
      <c r="M250" s="94" t="str">
        <f ca="1" t="shared" ref="M250:U250" si="118">IF(M249=M101,"OK","CHECK")</f>
        <v>CHECK</v>
      </c>
      <c r="N250" s="94" t="str">
        <f ca="1" t="shared" si="118"/>
        <v>CHECK</v>
      </c>
      <c r="O250" s="94" t="str">
        <f ca="1" t="shared" si="118"/>
        <v>OK</v>
      </c>
      <c r="P250" s="94" t="str">
        <f ca="1" t="shared" si="118"/>
        <v>OK</v>
      </c>
      <c r="Q250" s="94" t="str">
        <f ca="1" t="shared" si="118"/>
        <v>OK</v>
      </c>
      <c r="R250" s="94" t="str">
        <f ca="1" t="shared" si="118"/>
        <v>OK</v>
      </c>
      <c r="S250" s="94" t="str">
        <f ca="1" t="shared" si="118"/>
        <v>OK</v>
      </c>
      <c r="T250" s="94" t="str">
        <f ca="1" t="shared" si="118"/>
        <v>OK</v>
      </c>
      <c r="U250" s="94" t="str">
        <f ca="1" t="shared" si="118"/>
        <v>OK</v>
      </c>
    </row>
    <row r="251" ht="15" spans="1:21">
      <c r="A251" s="175"/>
      <c r="B251" s="177"/>
      <c r="C251" s="178"/>
      <c r="D251" s="178"/>
      <c r="E251" s="62"/>
      <c r="F251" s="167"/>
      <c r="G251" s="167"/>
      <c r="H251" s="167"/>
      <c r="I251" s="167"/>
      <c r="J251" s="167"/>
      <c r="K251" s="90"/>
      <c r="L251" s="143"/>
      <c r="M251" s="143"/>
      <c r="N251" s="143"/>
      <c r="O251" s="143"/>
      <c r="P251" s="143"/>
      <c r="Q251" s="143"/>
      <c r="R251" s="143"/>
      <c r="S251" s="143"/>
      <c r="T251" s="143"/>
      <c r="U251" s="143"/>
    </row>
    <row r="252" ht="15" spans="1:21">
      <c r="A252" s="175"/>
      <c r="B252" s="137" t="s">
        <v>327</v>
      </c>
      <c r="C252" s="138"/>
      <c r="D252" s="138"/>
      <c r="E252" s="138"/>
      <c r="F252" s="139"/>
      <c r="G252" s="139"/>
      <c r="H252" s="139"/>
      <c r="I252" s="139"/>
      <c r="J252" s="139"/>
      <c r="K252" s="165"/>
      <c r="L252" s="166"/>
      <c r="M252" s="166"/>
      <c r="N252" s="166"/>
      <c r="O252" s="166"/>
      <c r="P252" s="166"/>
      <c r="Q252" s="166"/>
      <c r="R252" s="166"/>
      <c r="S252" s="166"/>
      <c r="T252" s="166"/>
      <c r="U252" s="166"/>
    </row>
    <row r="253" ht="15" spans="1:21">
      <c r="A253" s="175"/>
      <c r="B253" s="53" t="str">
        <f>B$252&amp;" for debts denominated in "&amp;D253</f>
        <v>Principal amortization payments for debts denominated in LCU</v>
      </c>
      <c r="C253" s="47" t="str">
        <f>"million "&amp;D253</f>
        <v>million LCU</v>
      </c>
      <c r="D253" s="54" t="str">
        <f>$B$81</f>
        <v>LCU</v>
      </c>
      <c r="E253" s="177" t="s">
        <v>328</v>
      </c>
      <c r="F253" s="62"/>
      <c r="G253" s="167"/>
      <c r="H253" s="167"/>
      <c r="I253" s="167"/>
      <c r="J253" s="167"/>
      <c r="K253" s="90"/>
      <c r="L253" s="143">
        <f t="shared" ref="L253:U257" si="119">SUMIFS(L$277:L$531,$B$277:$B$531,$E253,$D$277:$D$531,$D253)</f>
        <v>0</v>
      </c>
      <c r="M253" s="143">
        <f ca="1" t="shared" ref="M253:U254" si="120">SUMIFS(M$277:M$531,$B$277:$B$531,$E253,$D$277:$D$531,$D253)</f>
        <v>0</v>
      </c>
      <c r="N253" s="143">
        <f ca="1" t="shared" si="120"/>
        <v>0</v>
      </c>
      <c r="O253" s="143">
        <f ca="1" t="shared" si="120"/>
        <v>282.376</v>
      </c>
      <c r="P253" s="143">
        <f ca="1" t="shared" si="120"/>
        <v>1795.41866666667</v>
      </c>
      <c r="Q253" s="143">
        <f ca="1" t="shared" si="120"/>
        <v>-1039678.97733359</v>
      </c>
      <c r="R253" s="143">
        <f ca="1" t="shared" si="120"/>
        <v>-2811997.13818269</v>
      </c>
      <c r="S253" s="143">
        <f ca="1" t="shared" si="120"/>
        <v>-2793520.65227204</v>
      </c>
      <c r="T253" s="143">
        <f ca="1" t="shared" si="120"/>
        <v>-2650533.11397619</v>
      </c>
      <c r="U253" s="143">
        <f ca="1" t="shared" si="120"/>
        <v>-2651861.29279308</v>
      </c>
    </row>
    <row r="254" ht="15" spans="1:21">
      <c r="A254" s="175"/>
      <c r="B254" s="53" t="str">
        <f>B$252&amp;" for debts denominated in "&amp;D254</f>
        <v>Principal amortization payments for debts denominated in USD</v>
      </c>
      <c r="C254" s="47" t="str">
        <f>"million "&amp;D254</f>
        <v>million USD</v>
      </c>
      <c r="D254" s="54" t="str">
        <f>$B$82</f>
        <v>USD</v>
      </c>
      <c r="E254" s="177" t="s">
        <v>328</v>
      </c>
      <c r="F254" s="62"/>
      <c r="G254" s="167"/>
      <c r="H254" s="167"/>
      <c r="I254" s="167"/>
      <c r="J254" s="167"/>
      <c r="K254" s="90"/>
      <c r="L254" s="143">
        <f t="shared" si="119"/>
        <v>0</v>
      </c>
      <c r="M254" s="143">
        <f ca="1" t="shared" si="120"/>
        <v>0</v>
      </c>
      <c r="N254" s="143">
        <f ca="1" t="shared" si="120"/>
        <v>0</v>
      </c>
      <c r="O254" s="143">
        <f ca="1" t="shared" si="120"/>
        <v>0</v>
      </c>
      <c r="P254" s="143">
        <f ca="1" t="shared" si="120"/>
        <v>0</v>
      </c>
      <c r="Q254" s="143">
        <f ca="1" t="shared" si="120"/>
        <v>0</v>
      </c>
      <c r="R254" s="143">
        <f ca="1" t="shared" si="120"/>
        <v>582</v>
      </c>
      <c r="S254" s="143">
        <f ca="1" t="shared" si="120"/>
        <v>2122</v>
      </c>
      <c r="T254" s="143">
        <f ca="1" t="shared" si="120"/>
        <v>3672</v>
      </c>
      <c r="U254" s="143">
        <f ca="1" t="shared" si="120"/>
        <v>5172</v>
      </c>
    </row>
    <row r="255" ht="15" spans="1:21">
      <c r="A255" s="175"/>
      <c r="B255" s="53" t="str">
        <f>B$252&amp;" for debts denominated in "&amp;D255</f>
        <v>Principal amortization payments for debts denominated in EUR</v>
      </c>
      <c r="C255" s="47" t="str">
        <f>"million "&amp;D255</f>
        <v>million EUR</v>
      </c>
      <c r="D255" s="54" t="str">
        <f>$B$83</f>
        <v>EUR</v>
      </c>
      <c r="E255" s="177" t="s">
        <v>328</v>
      </c>
      <c r="F255" s="62"/>
      <c r="G255" s="167"/>
      <c r="H255" s="167"/>
      <c r="I255" s="167"/>
      <c r="J255" s="167"/>
      <c r="K255" s="90"/>
      <c r="L255" s="143">
        <f t="shared" si="119"/>
        <v>0</v>
      </c>
      <c r="M255" s="143">
        <f ca="1" t="shared" si="119"/>
        <v>0</v>
      </c>
      <c r="N255" s="143">
        <f ca="1" t="shared" si="119"/>
        <v>0</v>
      </c>
      <c r="O255" s="143">
        <f ca="1" t="shared" si="119"/>
        <v>0</v>
      </c>
      <c r="P255" s="143">
        <f ca="1" t="shared" si="119"/>
        <v>0</v>
      </c>
      <c r="Q255" s="143">
        <f ca="1" t="shared" si="119"/>
        <v>0</v>
      </c>
      <c r="R255" s="143">
        <f ca="1" t="shared" si="119"/>
        <v>0</v>
      </c>
      <c r="S255" s="143">
        <f ca="1" t="shared" si="119"/>
        <v>0</v>
      </c>
      <c r="T255" s="143">
        <f ca="1" t="shared" si="119"/>
        <v>0</v>
      </c>
      <c r="U255" s="143">
        <f ca="1" t="shared" si="119"/>
        <v>0</v>
      </c>
    </row>
    <row r="256" ht="15" spans="1:21">
      <c r="A256" s="175"/>
      <c r="B256" s="53" t="str">
        <f>B$252&amp;" for debts denominated in "&amp;D256</f>
        <v>Principal amortization payments for debts denominated in GBP</v>
      </c>
      <c r="C256" s="47" t="str">
        <f>"million "&amp;D256</f>
        <v>million GBP</v>
      </c>
      <c r="D256" s="54" t="str">
        <f>$B$84</f>
        <v>GBP</v>
      </c>
      <c r="E256" s="177" t="s">
        <v>328</v>
      </c>
      <c r="F256" s="62"/>
      <c r="G256" s="167"/>
      <c r="H256" s="167"/>
      <c r="I256" s="167"/>
      <c r="J256" s="167"/>
      <c r="K256" s="90"/>
      <c r="L256" s="143">
        <f t="shared" si="119"/>
        <v>0</v>
      </c>
      <c r="M256" s="143">
        <f ca="1" t="shared" si="119"/>
        <v>0</v>
      </c>
      <c r="N256" s="143">
        <f ca="1" t="shared" si="119"/>
        <v>0</v>
      </c>
      <c r="O256" s="143">
        <f ca="1" t="shared" si="119"/>
        <v>0</v>
      </c>
      <c r="P256" s="143">
        <f ca="1" t="shared" si="119"/>
        <v>0</v>
      </c>
      <c r="Q256" s="143">
        <f ca="1" t="shared" si="119"/>
        <v>0</v>
      </c>
      <c r="R256" s="143">
        <f ca="1" t="shared" si="119"/>
        <v>0</v>
      </c>
      <c r="S256" s="143">
        <f ca="1" t="shared" si="119"/>
        <v>0</v>
      </c>
      <c r="T256" s="143">
        <f ca="1" t="shared" si="119"/>
        <v>0</v>
      </c>
      <c r="U256" s="143">
        <f ca="1" t="shared" si="119"/>
        <v>0</v>
      </c>
    </row>
    <row r="257" ht="15" spans="1:21">
      <c r="A257" s="175"/>
      <c r="B257" s="53" t="str">
        <f>B$252&amp;" for debts denominated in "&amp;D257</f>
        <v>Principal amortization payments for debts denominated in CHY</v>
      </c>
      <c r="C257" s="47" t="str">
        <f>"million "&amp;D257</f>
        <v>million CHY</v>
      </c>
      <c r="D257" s="54" t="str">
        <f>$B$85</f>
        <v>CHY</v>
      </c>
      <c r="E257" s="177" t="s">
        <v>328</v>
      </c>
      <c r="F257" s="62"/>
      <c r="G257" s="167"/>
      <c r="H257" s="167"/>
      <c r="I257" s="167"/>
      <c r="J257" s="167"/>
      <c r="K257" s="90"/>
      <c r="L257" s="143">
        <f t="shared" si="119"/>
        <v>0</v>
      </c>
      <c r="M257" s="143">
        <f ca="1" t="shared" si="119"/>
        <v>0</v>
      </c>
      <c r="N257" s="143">
        <f ca="1" t="shared" si="119"/>
        <v>0</v>
      </c>
      <c r="O257" s="143">
        <f ca="1" t="shared" si="119"/>
        <v>0</v>
      </c>
      <c r="P257" s="143">
        <f ca="1" t="shared" si="119"/>
        <v>0</v>
      </c>
      <c r="Q257" s="143">
        <f ca="1" t="shared" si="119"/>
        <v>0</v>
      </c>
      <c r="R257" s="143">
        <f ca="1" t="shared" si="119"/>
        <v>0</v>
      </c>
      <c r="S257" s="143">
        <f ca="1" t="shared" si="119"/>
        <v>0</v>
      </c>
      <c r="T257" s="143">
        <f ca="1" t="shared" si="119"/>
        <v>0</v>
      </c>
      <c r="U257" s="143">
        <f ca="1" t="shared" si="119"/>
        <v>0</v>
      </c>
    </row>
    <row r="258" ht="15" spans="1:21">
      <c r="A258" s="175"/>
      <c r="B258" s="120" t="str">
        <f>B$252&amp;" TOTAL in LCU"</f>
        <v>Principal amortization payments TOTAL in LCU</v>
      </c>
      <c r="C258" s="47" t="s">
        <v>329</v>
      </c>
      <c r="D258" s="178"/>
      <c r="E258" s="62"/>
      <c r="F258" s="62"/>
      <c r="G258" s="167"/>
      <c r="H258" s="167"/>
      <c r="I258" s="167"/>
      <c r="J258" s="167"/>
      <c r="K258" s="90"/>
      <c r="L258" s="86">
        <f>SUMPRODUCT(L253:L257,L$81:L$85)</f>
        <v>0</v>
      </c>
      <c r="M258" s="86">
        <f ca="1" t="shared" ref="M258:U258" si="121">SUMPRODUCT(M253:M257,M$81:M$85)</f>
        <v>0</v>
      </c>
      <c r="N258" s="86">
        <f ca="1" t="shared" si="121"/>
        <v>0</v>
      </c>
      <c r="O258" s="86">
        <f ca="1" t="shared" si="121"/>
        <v>282.376</v>
      </c>
      <c r="P258" s="86">
        <f ca="1" t="shared" si="121"/>
        <v>1795.41866666667</v>
      </c>
      <c r="Q258" s="86">
        <f ca="1" t="shared" si="121"/>
        <v>-1039678.97733359</v>
      </c>
      <c r="R258" s="86">
        <f ca="1" t="shared" si="121"/>
        <v>-2591419.13818269</v>
      </c>
      <c r="S258" s="86">
        <f ca="1" t="shared" si="121"/>
        <v>-1989282.65227204</v>
      </c>
      <c r="T258" s="86">
        <f ca="1" t="shared" si="121"/>
        <v>-1258845.11397619</v>
      </c>
      <c r="U258" s="86">
        <f ca="1" t="shared" si="121"/>
        <v>-691673.292793076</v>
      </c>
    </row>
    <row r="259" ht="15" spans="1:21">
      <c r="A259" s="175"/>
      <c r="B259" s="177"/>
      <c r="C259" s="178"/>
      <c r="D259" s="178"/>
      <c r="E259" s="62"/>
      <c r="F259" s="62"/>
      <c r="G259" s="167"/>
      <c r="H259" s="167"/>
      <c r="I259" s="167"/>
      <c r="J259" s="167"/>
      <c r="K259" s="90"/>
      <c r="L259" s="164"/>
      <c r="M259" s="143"/>
      <c r="N259" s="143"/>
      <c r="O259" s="143"/>
      <c r="P259" s="143"/>
      <c r="Q259" s="143"/>
      <c r="R259" s="143"/>
      <c r="S259" s="143"/>
      <c r="T259" s="143"/>
      <c r="U259" s="143"/>
    </row>
    <row r="260" ht="15" spans="1:21">
      <c r="A260" s="175"/>
      <c r="B260" s="137" t="s">
        <v>330</v>
      </c>
      <c r="C260" s="138"/>
      <c r="D260" s="138"/>
      <c r="E260" s="138"/>
      <c r="F260" s="139"/>
      <c r="G260" s="139"/>
      <c r="H260" s="139"/>
      <c r="I260" s="139"/>
      <c r="J260" s="139"/>
      <c r="K260" s="165"/>
      <c r="L260" s="166"/>
      <c r="M260" s="166"/>
      <c r="N260" s="166"/>
      <c r="O260" s="166"/>
      <c r="P260" s="166"/>
      <c r="Q260" s="166"/>
      <c r="R260" s="166"/>
      <c r="S260" s="166"/>
      <c r="T260" s="166"/>
      <c r="U260" s="166"/>
    </row>
    <row r="261" ht="15" spans="1:21">
      <c r="A261" s="175"/>
      <c r="B261" s="53" t="str">
        <f>B$260&amp;" for debts denominated in "&amp;D261</f>
        <v>Interest payments for debts denominated in LCU</v>
      </c>
      <c r="C261" s="47" t="str">
        <f>"million "&amp;D261</f>
        <v>million LCU</v>
      </c>
      <c r="D261" s="54" t="str">
        <f>$B$81</f>
        <v>LCU</v>
      </c>
      <c r="E261" s="177" t="s">
        <v>234</v>
      </c>
      <c r="F261" s="62"/>
      <c r="G261" s="167"/>
      <c r="H261" s="167"/>
      <c r="I261" s="167"/>
      <c r="J261" s="167"/>
      <c r="K261" s="90"/>
      <c r="L261" s="143">
        <f t="shared" ref="L261:U265" si="122">SUMIFS(L$277:L$531,$B$277:$B$531,$E261,$D$277:$D$531,$D261)</f>
        <v>0</v>
      </c>
      <c r="M261" s="143">
        <f ca="1" t="shared" si="122"/>
        <v>-83396.9501600206</v>
      </c>
      <c r="N261" s="143">
        <f ca="1" t="shared" ref="N261:U262" si="123">SUMIFS(N$277:N$531,$B$277:$B$531,$E261,$D$277:$D$531,$D261)</f>
        <v>-307696.763107969</v>
      </c>
      <c r="O261" s="143">
        <f ca="1" t="shared" si="123"/>
        <v>-531063.655289732</v>
      </c>
      <c r="P261" s="143">
        <f ca="1" t="shared" si="123"/>
        <v>-743014.384914494</v>
      </c>
      <c r="Q261" s="143">
        <f ca="1" t="shared" si="123"/>
        <v>-955141.209351274</v>
      </c>
      <c r="R261" s="143">
        <f ca="1" t="shared" si="123"/>
        <v>-1203150.2797067</v>
      </c>
      <c r="S261" s="143">
        <f ca="1" t="shared" si="123"/>
        <v>-1446076.39458775</v>
      </c>
      <c r="T261" s="143">
        <f ca="1" t="shared" si="123"/>
        <v>-1655160.74639146</v>
      </c>
      <c r="U261" s="143">
        <f ca="1" t="shared" si="123"/>
        <v>-1822682.59896231</v>
      </c>
    </row>
    <row r="262" ht="15" spans="1:21">
      <c r="A262" s="175"/>
      <c r="B262" s="53" t="str">
        <f>B$260&amp;" for debts denominated in "&amp;D262</f>
        <v>Interest payments for debts denominated in USD</v>
      </c>
      <c r="C262" s="47" t="str">
        <f>"million "&amp;D262</f>
        <v>million USD</v>
      </c>
      <c r="D262" s="54" t="str">
        <f>$B$82</f>
        <v>USD</v>
      </c>
      <c r="E262" s="177" t="s">
        <v>234</v>
      </c>
      <c r="F262" s="62"/>
      <c r="G262" s="167"/>
      <c r="H262" s="167"/>
      <c r="I262" s="167"/>
      <c r="J262" s="167"/>
      <c r="K262" s="90"/>
      <c r="L262" s="143">
        <f t="shared" si="122"/>
        <v>0</v>
      </c>
      <c r="M262" s="143">
        <f ca="1" t="shared" si="122"/>
        <v>261.9</v>
      </c>
      <c r="N262" s="143">
        <f ca="1" t="shared" si="123"/>
        <v>954.9</v>
      </c>
      <c r="O262" s="143">
        <f ca="1" t="shared" si="123"/>
        <v>1652.4</v>
      </c>
      <c r="P262" s="143">
        <f ca="1" t="shared" si="123"/>
        <v>2327.4</v>
      </c>
      <c r="Q262" s="143">
        <f ca="1" t="shared" si="123"/>
        <v>3011.4</v>
      </c>
      <c r="R262" s="143">
        <f ca="1" t="shared" si="123"/>
        <v>3812.4</v>
      </c>
      <c r="S262" s="143">
        <f ca="1" t="shared" si="123"/>
        <v>4610.52</v>
      </c>
      <c r="T262" s="143">
        <f ca="1" t="shared" si="123"/>
        <v>5319.54</v>
      </c>
      <c r="U262" s="143">
        <f ca="1" t="shared" si="123"/>
        <v>5914.26</v>
      </c>
    </row>
    <row r="263" ht="15" spans="1:21">
      <c r="A263" s="175"/>
      <c r="B263" s="53" t="str">
        <f>B$260&amp;" for debts denominated in "&amp;D263</f>
        <v>Interest payments for debts denominated in EUR</v>
      </c>
      <c r="C263" s="47" t="str">
        <f>"million "&amp;D263</f>
        <v>million EUR</v>
      </c>
      <c r="D263" s="54" t="str">
        <f>$B$83</f>
        <v>EUR</v>
      </c>
      <c r="E263" s="177" t="s">
        <v>234</v>
      </c>
      <c r="F263" s="62"/>
      <c r="G263" s="167"/>
      <c r="H263" s="167"/>
      <c r="I263" s="167"/>
      <c r="J263" s="167"/>
      <c r="K263" s="90"/>
      <c r="L263" s="143">
        <f t="shared" si="122"/>
        <v>0</v>
      </c>
      <c r="M263" s="143">
        <f ca="1" t="shared" si="122"/>
        <v>0</v>
      </c>
      <c r="N263" s="143">
        <f ca="1" t="shared" si="122"/>
        <v>0</v>
      </c>
      <c r="O263" s="143">
        <f ca="1" t="shared" si="122"/>
        <v>0</v>
      </c>
      <c r="P263" s="143">
        <f ca="1" t="shared" si="122"/>
        <v>0</v>
      </c>
      <c r="Q263" s="143">
        <f ca="1" t="shared" si="122"/>
        <v>0</v>
      </c>
      <c r="R263" s="143">
        <f ca="1" t="shared" si="122"/>
        <v>0</v>
      </c>
      <c r="S263" s="143">
        <f ca="1" t="shared" si="122"/>
        <v>0</v>
      </c>
      <c r="T263" s="143">
        <f ca="1" t="shared" si="122"/>
        <v>0</v>
      </c>
      <c r="U263" s="143">
        <f ca="1" t="shared" si="122"/>
        <v>0</v>
      </c>
    </row>
    <row r="264" ht="15" spans="1:21">
      <c r="A264" s="175"/>
      <c r="B264" s="53" t="str">
        <f>B$260&amp;" for debts denominated in "&amp;D264</f>
        <v>Interest payments for debts denominated in GBP</v>
      </c>
      <c r="C264" s="47" t="str">
        <f>"million "&amp;D264</f>
        <v>million GBP</v>
      </c>
      <c r="D264" s="54" t="str">
        <f>$B$84</f>
        <v>GBP</v>
      </c>
      <c r="E264" s="177" t="s">
        <v>234</v>
      </c>
      <c r="F264" s="62"/>
      <c r="G264" s="167"/>
      <c r="H264" s="167"/>
      <c r="I264" s="167"/>
      <c r="J264" s="167"/>
      <c r="K264" s="90"/>
      <c r="L264" s="143">
        <f t="shared" si="122"/>
        <v>0</v>
      </c>
      <c r="M264" s="143">
        <f ca="1" t="shared" si="122"/>
        <v>0</v>
      </c>
      <c r="N264" s="143">
        <f ca="1" t="shared" si="122"/>
        <v>0</v>
      </c>
      <c r="O264" s="143">
        <f ca="1" t="shared" si="122"/>
        <v>0</v>
      </c>
      <c r="P264" s="143">
        <f ca="1" t="shared" si="122"/>
        <v>0</v>
      </c>
      <c r="Q264" s="143">
        <f ca="1" t="shared" si="122"/>
        <v>0</v>
      </c>
      <c r="R264" s="143">
        <f ca="1" t="shared" si="122"/>
        <v>0</v>
      </c>
      <c r="S264" s="143">
        <f ca="1" t="shared" si="122"/>
        <v>0</v>
      </c>
      <c r="T264" s="143">
        <f ca="1" t="shared" si="122"/>
        <v>0</v>
      </c>
      <c r="U264" s="143">
        <f ca="1" t="shared" si="122"/>
        <v>0</v>
      </c>
    </row>
    <row r="265" ht="15" spans="1:21">
      <c r="A265" s="175"/>
      <c r="B265" s="53" t="str">
        <f>B$260&amp;" for debts denominated in "&amp;D265</f>
        <v>Interest payments for debts denominated in CHY</v>
      </c>
      <c r="C265" s="47" t="str">
        <f>"million "&amp;D265</f>
        <v>million CHY</v>
      </c>
      <c r="D265" s="54" t="str">
        <f>$B$85</f>
        <v>CHY</v>
      </c>
      <c r="E265" s="177" t="s">
        <v>234</v>
      </c>
      <c r="F265" s="62"/>
      <c r="G265" s="167"/>
      <c r="H265" s="167"/>
      <c r="I265" s="167"/>
      <c r="J265" s="167"/>
      <c r="K265" s="90"/>
      <c r="L265" s="143">
        <f t="shared" si="122"/>
        <v>0</v>
      </c>
      <c r="M265" s="143">
        <f ca="1" t="shared" si="122"/>
        <v>0</v>
      </c>
      <c r="N265" s="143">
        <f ca="1" t="shared" si="122"/>
        <v>0</v>
      </c>
      <c r="O265" s="143">
        <f ca="1" t="shared" si="122"/>
        <v>0</v>
      </c>
      <c r="P265" s="143">
        <f ca="1" t="shared" si="122"/>
        <v>0</v>
      </c>
      <c r="Q265" s="143">
        <f ca="1" t="shared" si="122"/>
        <v>0</v>
      </c>
      <c r="R265" s="143">
        <f ca="1" t="shared" si="122"/>
        <v>0</v>
      </c>
      <c r="S265" s="143">
        <f ca="1" t="shared" si="122"/>
        <v>0</v>
      </c>
      <c r="T265" s="143">
        <f ca="1" t="shared" si="122"/>
        <v>0</v>
      </c>
      <c r="U265" s="143">
        <f ca="1" t="shared" si="122"/>
        <v>0</v>
      </c>
    </row>
    <row r="266" ht="15" spans="1:21">
      <c r="A266" s="175"/>
      <c r="B266" s="120" t="str">
        <f>B$260&amp;" TOTAL in LCU"</f>
        <v>Interest payments TOTAL in LCU</v>
      </c>
      <c r="C266" s="47" t="s">
        <v>329</v>
      </c>
      <c r="D266" s="178"/>
      <c r="E266" s="62"/>
      <c r="F266" s="62"/>
      <c r="G266" s="167"/>
      <c r="H266" s="167"/>
      <c r="I266" s="167"/>
      <c r="J266" s="167"/>
      <c r="K266" s="90"/>
      <c r="L266" s="86">
        <f>SUMPRODUCT(L261:L265,L$81:L$85)</f>
        <v>0</v>
      </c>
      <c r="M266" s="86">
        <f ca="1">SUMPRODUCT(M261:M265,M$81:M$85)</f>
        <v>15863.1498399793</v>
      </c>
      <c r="N266" s="86">
        <f ca="1" t="shared" ref="N266:U266" si="124">SUMPRODUCT(N261:N265,N$81:N$85)</f>
        <v>54210.3368920308</v>
      </c>
      <c r="O266" s="86">
        <f ca="1" t="shared" si="124"/>
        <v>95195.9447102676</v>
      </c>
      <c r="P266" s="86">
        <f ca="1" t="shared" si="124"/>
        <v>139070.215085506</v>
      </c>
      <c r="Q266" s="86">
        <f ca="1" t="shared" si="124"/>
        <v>186179.390648726</v>
      </c>
      <c r="R266" s="86">
        <f ca="1" t="shared" si="124"/>
        <v>241749.320293301</v>
      </c>
      <c r="S266" s="86">
        <f ca="1" t="shared" si="124"/>
        <v>301310.685412253</v>
      </c>
      <c r="T266" s="86">
        <f ca="1" t="shared" si="124"/>
        <v>360944.913608542</v>
      </c>
      <c r="U266" s="86">
        <f ca="1" t="shared" si="124"/>
        <v>418821.941037689</v>
      </c>
    </row>
    <row r="267" ht="15" spans="1:21">
      <c r="A267" s="175"/>
      <c r="B267" s="177"/>
      <c r="C267" s="167"/>
      <c r="D267" s="178"/>
      <c r="E267" s="62"/>
      <c r="F267" s="62"/>
      <c r="G267" s="167"/>
      <c r="H267" s="167"/>
      <c r="I267" s="167"/>
      <c r="J267" s="167"/>
      <c r="K267" s="90"/>
      <c r="L267" s="164"/>
      <c r="M267" s="143"/>
      <c r="N267" s="143"/>
      <c r="O267" s="143"/>
      <c r="P267" s="143"/>
      <c r="Q267" s="143"/>
      <c r="R267" s="143"/>
      <c r="S267" s="143"/>
      <c r="T267" s="143"/>
      <c r="U267" s="143"/>
    </row>
    <row r="268" ht="15" spans="1:21">
      <c r="A268" s="182"/>
      <c r="B268" s="137" t="s">
        <v>343</v>
      </c>
      <c r="C268" s="138"/>
      <c r="D268" s="138"/>
      <c r="E268" s="138"/>
      <c r="F268" s="139"/>
      <c r="G268" s="139"/>
      <c r="H268" s="139"/>
      <c r="I268" s="139"/>
      <c r="J268" s="139"/>
      <c r="K268" s="165"/>
      <c r="L268" s="166"/>
      <c r="M268" s="166"/>
      <c r="N268" s="166"/>
      <c r="O268" s="166"/>
      <c r="P268" s="166"/>
      <c r="Q268" s="166"/>
      <c r="R268" s="166"/>
      <c r="S268" s="166"/>
      <c r="T268" s="166"/>
      <c r="U268" s="166"/>
    </row>
    <row r="269" ht="15" spans="1:21">
      <c r="A269" s="182"/>
      <c r="B269" s="53" t="str">
        <f>B$268&amp;" for debts denominated in "&amp;D269</f>
        <v>New debt stock for debts denominated in LCU</v>
      </c>
      <c r="C269" s="47" t="str">
        <f>"million "&amp;D269</f>
        <v>million LCU</v>
      </c>
      <c r="D269" s="54" t="str">
        <f>$B$81</f>
        <v>LCU</v>
      </c>
      <c r="E269" s="177" t="s">
        <v>343</v>
      </c>
      <c r="F269" s="62"/>
      <c r="G269" s="167"/>
      <c r="H269" s="167"/>
      <c r="I269" s="167"/>
      <c r="J269" s="167"/>
      <c r="K269" s="90"/>
      <c r="L269" s="143">
        <f t="shared" ref="L269:U273" si="125">SUMIFS(L$277:L$531,$B$277:$B$531,$E269,$D$277:$D$531,$D269)</f>
        <v>-1043063.26800026</v>
      </c>
      <c r="M269" s="143">
        <f ca="1" t="shared" ref="M269:U270" si="126">SUMIFS(M$277:M$531,$B$277:$B$531,$E269,$D$277:$D$531,$D269)</f>
        <v>-3849162.32084961</v>
      </c>
      <c r="N269" s="143">
        <f ca="1" t="shared" si="126"/>
        <v>-6643118.97312166</v>
      </c>
      <c r="O269" s="143">
        <f ca="1" t="shared" si="126"/>
        <v>-9294267.79643118</v>
      </c>
      <c r="P269" s="143">
        <f ca="1" t="shared" si="126"/>
        <v>-11947591.1745576</v>
      </c>
      <c r="Q269" s="143">
        <f ca="1" t="shared" si="126"/>
        <v>-15048667.6266671</v>
      </c>
      <c r="R269" s="143">
        <f ca="1" t="shared" si="126"/>
        <v>-18085654.9323468</v>
      </c>
      <c r="S269" s="143">
        <f ca="1" t="shared" si="126"/>
        <v>-20699346.8298932</v>
      </c>
      <c r="T269" s="143">
        <f ca="1" t="shared" si="126"/>
        <v>-22793653.3203622</v>
      </c>
      <c r="U269" s="143">
        <f ca="1" t="shared" si="126"/>
        <v>-24717149.2815037</v>
      </c>
    </row>
    <row r="270" ht="15" spans="1:21">
      <c r="A270" s="182"/>
      <c r="B270" s="53" t="str">
        <f>B$268&amp;" for debts denominated in "&amp;D270</f>
        <v>New debt stock for debts denominated in USD</v>
      </c>
      <c r="C270" s="47" t="str">
        <f>"million "&amp;D270</f>
        <v>million USD</v>
      </c>
      <c r="D270" s="54" t="str">
        <f>$B$82</f>
        <v>USD</v>
      </c>
      <c r="E270" s="177" t="s">
        <v>343</v>
      </c>
      <c r="F270" s="62"/>
      <c r="G270" s="167"/>
      <c r="H270" s="167"/>
      <c r="I270" s="167"/>
      <c r="J270" s="167"/>
      <c r="K270" s="90"/>
      <c r="L270" s="143">
        <f t="shared" si="125"/>
        <v>2910</v>
      </c>
      <c r="M270" s="143">
        <f ca="1" t="shared" si="126"/>
        <v>10610</v>
      </c>
      <c r="N270" s="143">
        <f ca="1" t="shared" si="126"/>
        <v>18360</v>
      </c>
      <c r="O270" s="143">
        <f ca="1" t="shared" si="126"/>
        <v>25860</v>
      </c>
      <c r="P270" s="143">
        <f ca="1" t="shared" si="126"/>
        <v>33460</v>
      </c>
      <c r="Q270" s="143">
        <f ca="1" t="shared" si="126"/>
        <v>42360</v>
      </c>
      <c r="R270" s="143">
        <f ca="1" t="shared" si="126"/>
        <v>51228</v>
      </c>
      <c r="S270" s="143">
        <f ca="1" t="shared" si="126"/>
        <v>59106</v>
      </c>
      <c r="T270" s="143">
        <f ca="1" t="shared" si="126"/>
        <v>65714</v>
      </c>
      <c r="U270" s="143">
        <f ca="1" t="shared" si="126"/>
        <v>71992</v>
      </c>
    </row>
    <row r="271" ht="15" spans="1:21">
      <c r="A271" s="182"/>
      <c r="B271" s="53" t="str">
        <f>B$268&amp;" for debts denominated in "&amp;D271</f>
        <v>New debt stock for debts denominated in EUR</v>
      </c>
      <c r="C271" s="47" t="str">
        <f>"million "&amp;D271</f>
        <v>million EUR</v>
      </c>
      <c r="D271" s="54" t="str">
        <f>$B$83</f>
        <v>EUR</v>
      </c>
      <c r="E271" s="177" t="s">
        <v>343</v>
      </c>
      <c r="F271" s="62"/>
      <c r="G271" s="167"/>
      <c r="H271" s="167"/>
      <c r="I271" s="167"/>
      <c r="J271" s="167"/>
      <c r="K271" s="90"/>
      <c r="L271" s="143">
        <f t="shared" si="125"/>
        <v>0</v>
      </c>
      <c r="M271" s="143">
        <f ca="1" t="shared" si="125"/>
        <v>0</v>
      </c>
      <c r="N271" s="143">
        <f ca="1" t="shared" si="125"/>
        <v>0</v>
      </c>
      <c r="O271" s="143">
        <f ca="1" t="shared" si="125"/>
        <v>0</v>
      </c>
      <c r="P271" s="143">
        <f ca="1" t="shared" si="125"/>
        <v>0</v>
      </c>
      <c r="Q271" s="143">
        <f ca="1" t="shared" si="125"/>
        <v>0</v>
      </c>
      <c r="R271" s="143">
        <f ca="1" t="shared" si="125"/>
        <v>0</v>
      </c>
      <c r="S271" s="143">
        <f ca="1" t="shared" si="125"/>
        <v>0</v>
      </c>
      <c r="T271" s="143">
        <f ca="1" t="shared" si="125"/>
        <v>0</v>
      </c>
      <c r="U271" s="143">
        <f ca="1" t="shared" si="125"/>
        <v>0</v>
      </c>
    </row>
    <row r="272" ht="15" spans="1:21">
      <c r="A272" s="182"/>
      <c r="B272" s="53" t="str">
        <f>B$268&amp;" for debts denominated in "&amp;D272</f>
        <v>New debt stock for debts denominated in GBP</v>
      </c>
      <c r="C272" s="47" t="str">
        <f>"million "&amp;D272</f>
        <v>million GBP</v>
      </c>
      <c r="D272" s="54" t="str">
        <f>$B$84</f>
        <v>GBP</v>
      </c>
      <c r="E272" s="177" t="s">
        <v>343</v>
      </c>
      <c r="F272" s="62"/>
      <c r="G272" s="167"/>
      <c r="H272" s="167"/>
      <c r="I272" s="167"/>
      <c r="J272" s="167"/>
      <c r="K272" s="90"/>
      <c r="L272" s="143">
        <f t="shared" si="125"/>
        <v>0</v>
      </c>
      <c r="M272" s="143">
        <f ca="1" t="shared" si="125"/>
        <v>0</v>
      </c>
      <c r="N272" s="143">
        <f ca="1" t="shared" si="125"/>
        <v>0</v>
      </c>
      <c r="O272" s="143">
        <f ca="1" t="shared" si="125"/>
        <v>0</v>
      </c>
      <c r="P272" s="143">
        <f ca="1" t="shared" si="125"/>
        <v>0</v>
      </c>
      <c r="Q272" s="143">
        <f ca="1" t="shared" si="125"/>
        <v>0</v>
      </c>
      <c r="R272" s="143">
        <f ca="1" t="shared" si="125"/>
        <v>0</v>
      </c>
      <c r="S272" s="143">
        <f ca="1" t="shared" si="125"/>
        <v>0</v>
      </c>
      <c r="T272" s="143">
        <f ca="1" t="shared" si="125"/>
        <v>0</v>
      </c>
      <c r="U272" s="143">
        <f ca="1" t="shared" si="125"/>
        <v>0</v>
      </c>
    </row>
    <row r="273" ht="15" spans="1:21">
      <c r="A273" s="182"/>
      <c r="B273" s="53" t="str">
        <f>B$268&amp;" for debts denominated in "&amp;D273</f>
        <v>New debt stock for debts denominated in CHY</v>
      </c>
      <c r="C273" s="47" t="str">
        <f>"million "&amp;D273</f>
        <v>million CHY</v>
      </c>
      <c r="D273" s="54" t="str">
        <f>$B$85</f>
        <v>CHY</v>
      </c>
      <c r="E273" s="177" t="s">
        <v>343</v>
      </c>
      <c r="F273" s="62"/>
      <c r="G273" s="167"/>
      <c r="H273" s="167"/>
      <c r="I273" s="167"/>
      <c r="J273" s="167"/>
      <c r="K273" s="90"/>
      <c r="L273" s="143">
        <f t="shared" si="125"/>
        <v>0</v>
      </c>
      <c r="M273" s="143">
        <f ca="1" t="shared" si="125"/>
        <v>0</v>
      </c>
      <c r="N273" s="143">
        <f ca="1" t="shared" si="125"/>
        <v>0</v>
      </c>
      <c r="O273" s="143">
        <f ca="1" t="shared" si="125"/>
        <v>0</v>
      </c>
      <c r="P273" s="143">
        <f ca="1" t="shared" si="125"/>
        <v>0</v>
      </c>
      <c r="Q273" s="143">
        <f ca="1" t="shared" si="125"/>
        <v>0</v>
      </c>
      <c r="R273" s="143">
        <f ca="1" t="shared" si="125"/>
        <v>0</v>
      </c>
      <c r="S273" s="143">
        <f ca="1" t="shared" si="125"/>
        <v>0</v>
      </c>
      <c r="T273" s="143">
        <f ca="1" t="shared" si="125"/>
        <v>0</v>
      </c>
      <c r="U273" s="143">
        <f ca="1" t="shared" si="125"/>
        <v>0</v>
      </c>
    </row>
    <row r="274" ht="15" spans="1:21">
      <c r="A274" s="182"/>
      <c r="B274" s="120" t="str">
        <f>B$268&amp;" TOTAL in LCU"</f>
        <v>New debt stock TOTAL in LCU</v>
      </c>
      <c r="C274" s="47" t="s">
        <v>329</v>
      </c>
      <c r="D274" s="178"/>
      <c r="E274" s="62"/>
      <c r="F274" s="62"/>
      <c r="G274" s="167"/>
      <c r="H274" s="167"/>
      <c r="I274" s="167"/>
      <c r="J274" s="167"/>
      <c r="K274" s="90"/>
      <c r="L274" s="86">
        <f>SUMPRODUCT(L269:L273,L$81:L$85)</f>
        <v>59826.7319997419</v>
      </c>
      <c r="M274" s="86">
        <f ca="1" t="shared" ref="M274:U274" si="127">SUMPRODUCT(M269:M273,M$81:M$85)</f>
        <v>172027.679150385</v>
      </c>
      <c r="N274" s="86">
        <f ca="1" t="shared" si="127"/>
        <v>315321.026878345</v>
      </c>
      <c r="O274" s="86">
        <f ca="1" t="shared" si="127"/>
        <v>506672.203568822</v>
      </c>
      <c r="P274" s="86">
        <f ca="1" t="shared" si="127"/>
        <v>733748.825442411</v>
      </c>
      <c r="Q274" s="86">
        <f ca="1" t="shared" si="127"/>
        <v>1005772.37333293</v>
      </c>
      <c r="R274" s="86">
        <f ca="1" t="shared" si="127"/>
        <v>1329757.06765316</v>
      </c>
      <c r="S274" s="86">
        <f ca="1" t="shared" si="127"/>
        <v>1701827.17010678</v>
      </c>
      <c r="T274" s="86">
        <f ca="1" t="shared" si="127"/>
        <v>2111952.67963779</v>
      </c>
      <c r="U274" s="86">
        <f ca="1" t="shared" si="127"/>
        <v>2567818.71849627</v>
      </c>
    </row>
    <row r="275" ht="15" spans="1:21">
      <c r="A275" s="182"/>
      <c r="B275" s="167"/>
      <c r="C275" s="167"/>
      <c r="D275" s="178"/>
      <c r="E275" s="62"/>
      <c r="F275" s="62"/>
      <c r="G275" s="167"/>
      <c r="H275" s="167"/>
      <c r="I275" s="167"/>
      <c r="J275" s="167"/>
      <c r="K275" s="90"/>
      <c r="L275" s="164"/>
      <c r="M275" s="143"/>
      <c r="N275" s="143"/>
      <c r="O275" s="143"/>
      <c r="P275" s="143"/>
      <c r="Q275" s="143"/>
      <c r="R275" s="143"/>
      <c r="S275" s="143"/>
      <c r="T275" s="143"/>
      <c r="U275" s="143"/>
    </row>
    <row r="276" ht="15" spans="1:21">
      <c r="A276" s="182"/>
      <c r="B276" s="146" t="s">
        <v>344</v>
      </c>
      <c r="C276" s="148"/>
      <c r="D276" s="148"/>
      <c r="E276" s="148"/>
      <c r="F276" s="149"/>
      <c r="G276" s="149"/>
      <c r="H276" s="149"/>
      <c r="I276" s="149"/>
      <c r="J276" s="149"/>
      <c r="K276" s="168"/>
      <c r="L276" s="169"/>
      <c r="M276" s="169"/>
      <c r="N276" s="169"/>
      <c r="O276" s="169"/>
      <c r="P276" s="169"/>
      <c r="Q276" s="169"/>
      <c r="R276" s="169"/>
      <c r="S276" s="169"/>
      <c r="T276" s="169"/>
      <c r="U276" s="169"/>
    </row>
    <row r="277" ht="15" spans="1:21">
      <c r="A277" s="182"/>
      <c r="B277" s="183" t="s">
        <v>298</v>
      </c>
      <c r="C277" s="103"/>
      <c r="D277" s="51"/>
      <c r="E277" s="116"/>
      <c r="F277" s="167"/>
      <c r="G277" s="167"/>
      <c r="H277" s="167"/>
      <c r="I277" s="167"/>
      <c r="J277" s="167"/>
      <c r="K277" s="90"/>
      <c r="L277" s="143"/>
      <c r="M277" s="143"/>
      <c r="N277" s="143"/>
      <c r="O277" s="143"/>
      <c r="P277" s="143"/>
      <c r="Q277" s="143"/>
      <c r="R277" s="143"/>
      <c r="S277" s="143"/>
      <c r="T277" s="143"/>
      <c r="U277" s="143"/>
    </row>
    <row r="278" ht="15" spans="1:21">
      <c r="A278" s="182"/>
      <c r="B278" s="184" t="s">
        <v>37</v>
      </c>
      <c r="C278" s="185" t="str">
        <f>IF(C283="Domestic","LCU","USD")</f>
        <v>LCU</v>
      </c>
      <c r="D278" s="47"/>
      <c r="E278" s="47"/>
      <c r="F278" s="48"/>
      <c r="G278" s="48"/>
      <c r="H278" s="48"/>
      <c r="I278" s="48"/>
      <c r="J278" s="48"/>
      <c r="K278" s="89"/>
      <c r="L278" s="89"/>
      <c r="M278" s="89"/>
      <c r="N278" s="89"/>
      <c r="O278" s="89"/>
      <c r="P278" s="89"/>
      <c r="Q278" s="89"/>
      <c r="R278" s="89"/>
      <c r="S278" s="89"/>
      <c r="T278" s="89"/>
      <c r="U278" s="89"/>
    </row>
    <row r="279" ht="15" spans="1:21">
      <c r="A279" s="182"/>
      <c r="B279" s="184" t="s">
        <v>345</v>
      </c>
      <c r="C279" s="186">
        <f>SUMIF($E$63:$E$72,$B277,H$63:H$72)</f>
        <v>5</v>
      </c>
      <c r="D279" s="47"/>
      <c r="E279" s="47"/>
      <c r="F279" s="48"/>
      <c r="G279" s="48"/>
      <c r="H279" s="48"/>
      <c r="I279" s="48"/>
      <c r="J279" s="48"/>
      <c r="K279" s="89"/>
      <c r="L279" s="89"/>
      <c r="M279" s="89"/>
      <c r="N279" s="89"/>
      <c r="O279" s="89"/>
      <c r="P279" s="89"/>
      <c r="Q279" s="89"/>
      <c r="R279" s="89"/>
      <c r="S279" s="89"/>
      <c r="T279" s="89"/>
      <c r="U279" s="89"/>
    </row>
    <row r="280" ht="15" spans="1:21">
      <c r="A280" s="182"/>
      <c r="B280" s="184" t="s">
        <v>346</v>
      </c>
      <c r="C280" s="187">
        <f>SUMIF($E$63:$E$72,$B277,I$63:I$72)</f>
        <v>4</v>
      </c>
      <c r="D280" s="47"/>
      <c r="E280" s="47"/>
      <c r="F280" s="48"/>
      <c r="G280" s="48"/>
      <c r="H280" s="48"/>
      <c r="I280" s="48"/>
      <c r="J280" s="48"/>
      <c r="K280" s="89"/>
      <c r="L280" s="89"/>
      <c r="M280" s="89"/>
      <c r="N280" s="89"/>
      <c r="O280" s="89"/>
      <c r="P280" s="89"/>
      <c r="Q280" s="89"/>
      <c r="R280" s="89"/>
      <c r="S280" s="89"/>
      <c r="T280" s="89"/>
      <c r="U280" s="89"/>
    </row>
    <row r="281" ht="15" spans="1:21">
      <c r="A281" s="182"/>
      <c r="B281" s="184" t="s">
        <v>347</v>
      </c>
      <c r="C281" s="188">
        <f>SUMIF($E$63:$E$72,$B277,G$63:G$72)</f>
        <v>0.09</v>
      </c>
      <c r="D281" s="47"/>
      <c r="E281" s="47"/>
      <c r="F281" s="48"/>
      <c r="G281" s="48"/>
      <c r="H281" s="48"/>
      <c r="I281" s="48"/>
      <c r="J281" s="48"/>
      <c r="K281" s="89"/>
      <c r="L281" s="89"/>
      <c r="M281" s="89"/>
      <c r="N281" s="89"/>
      <c r="O281" s="89"/>
      <c r="P281" s="89"/>
      <c r="Q281" s="89"/>
      <c r="R281" s="89"/>
      <c r="S281" s="89"/>
      <c r="T281" s="89"/>
      <c r="U281" s="89"/>
    </row>
    <row r="282" ht="15" spans="1:21">
      <c r="A282" s="182"/>
      <c r="B282" s="184" t="s">
        <v>348</v>
      </c>
      <c r="C282" s="177" t="s">
        <v>349</v>
      </c>
      <c r="D282" s="47"/>
      <c r="E282" s="47"/>
      <c r="F282" s="48"/>
      <c r="G282" s="48"/>
      <c r="H282" s="48"/>
      <c r="I282" s="48"/>
      <c r="J282" s="48"/>
      <c r="K282" s="89"/>
      <c r="L282" s="89"/>
      <c r="M282" s="89"/>
      <c r="N282" s="89"/>
      <c r="O282" s="89"/>
      <c r="P282" s="89"/>
      <c r="Q282" s="89"/>
      <c r="R282" s="89"/>
      <c r="S282" s="89"/>
      <c r="T282" s="89"/>
      <c r="U282" s="89"/>
    </row>
    <row r="283" ht="15" spans="1:21">
      <c r="A283" s="182"/>
      <c r="B283" s="184" t="str">
        <f>"Classified as External or Domestic?"</f>
        <v>Classified as External or Domestic?</v>
      </c>
      <c r="C283" s="187" t="str">
        <f>VLOOKUP(B277,$E$63:$I$72,2,FALSE)</f>
        <v>Domestic</v>
      </c>
      <c r="D283" s="47"/>
      <c r="E283" s="47"/>
      <c r="F283" s="48"/>
      <c r="G283" s="48"/>
      <c r="H283" s="48"/>
      <c r="I283" s="48"/>
      <c r="J283" s="48"/>
      <c r="K283" s="89"/>
      <c r="L283" s="89"/>
      <c r="M283" s="89"/>
      <c r="N283" s="89"/>
      <c r="O283" s="89"/>
      <c r="P283" s="89"/>
      <c r="Q283" s="89"/>
      <c r="R283" s="89"/>
      <c r="S283" s="89"/>
      <c r="T283" s="89"/>
      <c r="U283" s="89"/>
    </row>
    <row r="284" ht="15" spans="1:21">
      <c r="A284" s="182"/>
      <c r="B284" s="184" t="s">
        <v>350</v>
      </c>
      <c r="C284" s="47" t="s">
        <v>351</v>
      </c>
      <c r="D284" s="47"/>
      <c r="E284" s="47"/>
      <c r="F284" s="48"/>
      <c r="G284" s="48"/>
      <c r="H284" s="48"/>
      <c r="I284" s="48"/>
      <c r="J284" s="48"/>
      <c r="K284" s="89"/>
      <c r="L284" s="190">
        <f>L285/L$101*100</f>
        <v>0</v>
      </c>
      <c r="M284" s="190">
        <f ca="1" t="shared" ref="M284:U284" si="128">M285/M$101*100</f>
        <v>0.891258073478984</v>
      </c>
      <c r="N284" s="190">
        <f ca="1" t="shared" si="128"/>
        <v>0.697869102687507</v>
      </c>
      <c r="O284" s="190">
        <f ca="1" t="shared" si="128"/>
        <v>0.521829286135076</v>
      </c>
      <c r="P284" s="190">
        <f ca="1" t="shared" si="128"/>
        <v>0.524310438779404</v>
      </c>
      <c r="Q284" s="190">
        <f ca="1" t="shared" si="128"/>
        <v>-0.156320134525798</v>
      </c>
      <c r="R284" s="190">
        <f ca="1" t="shared" si="128"/>
        <v>-0.0573335208662313</v>
      </c>
      <c r="S284" s="190">
        <f ca="1" t="shared" si="128"/>
        <v>-0.0803852282834409</v>
      </c>
      <c r="T284" s="190">
        <f ca="1" t="shared" si="128"/>
        <v>-0.176736815332617</v>
      </c>
      <c r="U284" s="190">
        <f ca="1" t="shared" si="128"/>
        <v>-0.636112746733424</v>
      </c>
    </row>
    <row r="285" ht="15" spans="1:21">
      <c r="A285" s="182"/>
      <c r="B285" s="184" t="s">
        <v>352</v>
      </c>
      <c r="C285" s="62" t="s">
        <v>329</v>
      </c>
      <c r="D285" s="177" t="str">
        <f>C283</f>
        <v>Domestic</v>
      </c>
      <c r="E285" s="62"/>
      <c r="F285" s="178"/>
      <c r="G285" s="167"/>
      <c r="H285" s="167"/>
      <c r="I285" s="167"/>
      <c r="J285" s="167"/>
      <c r="K285" s="90"/>
      <c r="L285" s="191">
        <f>SUMIF($E$63:$E$72,$B277,L$63:L$72)*L289</f>
        <v>0</v>
      </c>
      <c r="M285" s="191">
        <f t="shared" ref="M285:U285" si="129">SUMIF($E$63:$E$72,$B277,M$63:M$72)*M289</f>
        <v>1000</v>
      </c>
      <c r="N285" s="191">
        <f t="shared" si="129"/>
        <v>1000</v>
      </c>
      <c r="O285" s="191">
        <f t="shared" si="129"/>
        <v>1000</v>
      </c>
      <c r="P285" s="191">
        <f t="shared" si="129"/>
        <v>1200</v>
      </c>
      <c r="Q285" s="191">
        <f t="shared" si="129"/>
        <v>1200</v>
      </c>
      <c r="R285" s="191">
        <f t="shared" si="129"/>
        <v>1300</v>
      </c>
      <c r="S285" s="191">
        <f t="shared" si="129"/>
        <v>1300</v>
      </c>
      <c r="T285" s="191">
        <f t="shared" si="129"/>
        <v>1500</v>
      </c>
      <c r="U285" s="191">
        <f t="shared" si="129"/>
        <v>1500</v>
      </c>
    </row>
    <row r="286" ht="15" spans="1:21">
      <c r="A286" s="182"/>
      <c r="B286" s="184" t="s">
        <v>335</v>
      </c>
      <c r="C286" s="62" t="s">
        <v>329</v>
      </c>
      <c r="D286" s="177" t="str">
        <f>C283</f>
        <v>Domestic</v>
      </c>
      <c r="E286" s="62"/>
      <c r="F286" s="178"/>
      <c r="G286" s="167"/>
      <c r="H286" s="167"/>
      <c r="I286" s="167"/>
      <c r="J286" s="167"/>
      <c r="K286" s="90"/>
      <c r="L286" s="192"/>
      <c r="M286" s="143">
        <f ca="1" t="shared" ref="M286:U286" si="130">M292*M289</f>
        <v>0</v>
      </c>
      <c r="N286" s="143">
        <f ca="1" t="shared" si="130"/>
        <v>0</v>
      </c>
      <c r="O286" s="143">
        <f ca="1" t="shared" si="130"/>
        <v>0</v>
      </c>
      <c r="P286" s="143">
        <f ca="1" t="shared" si="130"/>
        <v>0</v>
      </c>
      <c r="Q286" s="143">
        <f ca="1" t="shared" si="130"/>
        <v>0</v>
      </c>
      <c r="R286" s="143">
        <f ca="1" t="shared" si="130"/>
        <v>1000</v>
      </c>
      <c r="S286" s="143">
        <f ca="1" t="shared" si="130"/>
        <v>1000</v>
      </c>
      <c r="T286" s="143">
        <f ca="1" t="shared" si="130"/>
        <v>1000</v>
      </c>
      <c r="U286" s="143">
        <f ca="1" t="shared" si="130"/>
        <v>1200</v>
      </c>
    </row>
    <row r="287" ht="15" spans="1:21">
      <c r="A287" s="182"/>
      <c r="B287" s="184" t="s">
        <v>336</v>
      </c>
      <c r="C287" s="62" t="s">
        <v>329</v>
      </c>
      <c r="D287" s="177" t="str">
        <f>C283</f>
        <v>Domestic</v>
      </c>
      <c r="E287" s="62"/>
      <c r="F287" s="178"/>
      <c r="G287" s="167"/>
      <c r="H287" s="167"/>
      <c r="I287" s="167"/>
      <c r="J287" s="167"/>
      <c r="K287" s="90"/>
      <c r="L287" s="192"/>
      <c r="M287" s="143">
        <f t="shared" ref="M287:U287" si="131">M293*M289</f>
        <v>0</v>
      </c>
      <c r="N287" s="143">
        <f ca="1" t="shared" si="131"/>
        <v>90</v>
      </c>
      <c r="O287" s="143">
        <f ca="1" t="shared" si="131"/>
        <v>180</v>
      </c>
      <c r="P287" s="143">
        <f ca="1" t="shared" si="131"/>
        <v>270</v>
      </c>
      <c r="Q287" s="143">
        <f ca="1" t="shared" si="131"/>
        <v>378</v>
      </c>
      <c r="R287" s="143">
        <f ca="1" t="shared" si="131"/>
        <v>486</v>
      </c>
      <c r="S287" s="143">
        <f ca="1" t="shared" si="131"/>
        <v>513</v>
      </c>
      <c r="T287" s="143">
        <f ca="1" t="shared" si="131"/>
        <v>540</v>
      </c>
      <c r="U287" s="143">
        <f ca="1" t="shared" si="131"/>
        <v>585</v>
      </c>
    </row>
    <row r="288" ht="15" spans="1:21">
      <c r="A288" s="182"/>
      <c r="B288" s="184" t="s">
        <v>353</v>
      </c>
      <c r="C288" s="62" t="s">
        <v>329</v>
      </c>
      <c r="D288" s="177" t="str">
        <f>C283</f>
        <v>Domestic</v>
      </c>
      <c r="E288" s="62"/>
      <c r="F288" s="178"/>
      <c r="G288" s="167"/>
      <c r="H288" s="167"/>
      <c r="I288" s="167"/>
      <c r="J288" s="167"/>
      <c r="K288" s="90"/>
      <c r="L288" s="143">
        <f>L291*L289</f>
        <v>0</v>
      </c>
      <c r="M288" s="143">
        <f ca="1" t="shared" ref="M288:U288" si="132">M291*M289</f>
        <v>1000</v>
      </c>
      <c r="N288" s="143">
        <f ca="1" t="shared" si="132"/>
        <v>2000</v>
      </c>
      <c r="O288" s="143">
        <f ca="1" t="shared" si="132"/>
        <v>3000</v>
      </c>
      <c r="P288" s="143">
        <f ca="1" t="shared" si="132"/>
        <v>4200</v>
      </c>
      <c r="Q288" s="143">
        <f ca="1" t="shared" si="132"/>
        <v>5400</v>
      </c>
      <c r="R288" s="143">
        <f ca="1" t="shared" si="132"/>
        <v>5700</v>
      </c>
      <c r="S288" s="143">
        <f ca="1" t="shared" si="132"/>
        <v>6000</v>
      </c>
      <c r="T288" s="143">
        <f ca="1" t="shared" si="132"/>
        <v>6500</v>
      </c>
      <c r="U288" s="143">
        <f ca="1" t="shared" si="132"/>
        <v>6800</v>
      </c>
    </row>
    <row r="289" ht="15" spans="1:21">
      <c r="A289" s="182"/>
      <c r="B289" s="184" t="s">
        <v>333</v>
      </c>
      <c r="C289" s="103" t="str">
        <f>"LCU per unit of "&amp;D288</f>
        <v>LCU per unit of Domestic</v>
      </c>
      <c r="D289" s="177" t="str">
        <f>C278</f>
        <v>LCU</v>
      </c>
      <c r="E289" s="62"/>
      <c r="F289" s="178"/>
      <c r="G289" s="167"/>
      <c r="H289" s="167"/>
      <c r="I289" s="167"/>
      <c r="J289" s="167"/>
      <c r="K289" s="90"/>
      <c r="L289" s="143">
        <f t="shared" ref="L289:U289" si="133">INDEX($L$81:$U$85,MATCH($D289,$B$81:$B$85,0),MATCH(L$78,$L$78:$U$78,0))</f>
        <v>1</v>
      </c>
      <c r="M289" s="143">
        <f t="shared" si="133"/>
        <v>1</v>
      </c>
      <c r="N289" s="143">
        <f t="shared" si="133"/>
        <v>1</v>
      </c>
      <c r="O289" s="143">
        <f t="shared" si="133"/>
        <v>1</v>
      </c>
      <c r="P289" s="143">
        <f t="shared" si="133"/>
        <v>1</v>
      </c>
      <c r="Q289" s="143">
        <f t="shared" si="133"/>
        <v>1</v>
      </c>
      <c r="R289" s="143">
        <f t="shared" si="133"/>
        <v>1</v>
      </c>
      <c r="S289" s="143">
        <f t="shared" si="133"/>
        <v>1</v>
      </c>
      <c r="T289" s="143">
        <f t="shared" si="133"/>
        <v>1</v>
      </c>
      <c r="U289" s="143">
        <f t="shared" si="133"/>
        <v>1</v>
      </c>
    </row>
    <row r="290" ht="15" spans="1:21">
      <c r="A290" s="182"/>
      <c r="B290" s="184" t="s">
        <v>341</v>
      </c>
      <c r="C290" s="103" t="str">
        <f>"million "&amp;D289</f>
        <v>million LCU</v>
      </c>
      <c r="D290" s="177" t="str">
        <f>D289</f>
        <v>LCU</v>
      </c>
      <c r="E290" s="59"/>
      <c r="F290" s="189"/>
      <c r="G290" s="167"/>
      <c r="H290" s="167"/>
      <c r="I290" s="167"/>
      <c r="J290" s="167"/>
      <c r="K290" s="90"/>
      <c r="L290" s="190">
        <f t="shared" ref="L290:U290" si="134">L285/L289</f>
        <v>0</v>
      </c>
      <c r="M290" s="190">
        <f t="shared" si="134"/>
        <v>1000</v>
      </c>
      <c r="N290" s="190">
        <f t="shared" si="134"/>
        <v>1000</v>
      </c>
      <c r="O290" s="190">
        <f t="shared" si="134"/>
        <v>1000</v>
      </c>
      <c r="P290" s="190">
        <f t="shared" si="134"/>
        <v>1200</v>
      </c>
      <c r="Q290" s="190">
        <f t="shared" si="134"/>
        <v>1200</v>
      </c>
      <c r="R290" s="190">
        <f t="shared" si="134"/>
        <v>1300</v>
      </c>
      <c r="S290" s="190">
        <f t="shared" si="134"/>
        <v>1300</v>
      </c>
      <c r="T290" s="190">
        <f t="shared" si="134"/>
        <v>1500</v>
      </c>
      <c r="U290" s="190">
        <f t="shared" si="134"/>
        <v>1500</v>
      </c>
    </row>
    <row r="291" ht="15" spans="1:21">
      <c r="A291" s="182"/>
      <c r="B291" s="184" t="s">
        <v>343</v>
      </c>
      <c r="C291" s="103" t="str">
        <f>"million "&amp;D290</f>
        <v>million LCU</v>
      </c>
      <c r="D291" s="177" t="str">
        <f>D290</f>
        <v>LCU</v>
      </c>
      <c r="E291" s="62"/>
      <c r="F291" s="189"/>
      <c r="G291" s="167"/>
      <c r="H291" s="167"/>
      <c r="I291" s="167"/>
      <c r="J291" s="167"/>
      <c r="K291" s="90"/>
      <c r="L291" s="143">
        <f>L290</f>
        <v>0</v>
      </c>
      <c r="M291" s="143">
        <f ca="1" t="shared" ref="M291:U291" si="135">L291+M290-M292</f>
        <v>1000</v>
      </c>
      <c r="N291" s="143">
        <f ca="1" t="shared" si="135"/>
        <v>2000</v>
      </c>
      <c r="O291" s="143">
        <f ca="1" t="shared" si="135"/>
        <v>3000</v>
      </c>
      <c r="P291" s="143">
        <f ca="1" t="shared" si="135"/>
        <v>4200</v>
      </c>
      <c r="Q291" s="143">
        <f ca="1" t="shared" si="135"/>
        <v>5400</v>
      </c>
      <c r="R291" s="143">
        <f ca="1" t="shared" si="135"/>
        <v>5700</v>
      </c>
      <c r="S291" s="143">
        <f ca="1" t="shared" si="135"/>
        <v>6000</v>
      </c>
      <c r="T291" s="143">
        <f ca="1" t="shared" si="135"/>
        <v>6500</v>
      </c>
      <c r="U291" s="143">
        <f ca="1" t="shared" si="135"/>
        <v>6800</v>
      </c>
    </row>
    <row r="292" ht="15" spans="1:21">
      <c r="A292" s="182"/>
      <c r="B292" s="184" t="s">
        <v>328</v>
      </c>
      <c r="C292" s="103" t="str">
        <f>"million "&amp;D291</f>
        <v>million LCU</v>
      </c>
      <c r="D292" s="177" t="str">
        <f>D291</f>
        <v>LCU</v>
      </c>
      <c r="E292" s="62"/>
      <c r="F292" s="189"/>
      <c r="G292" s="167"/>
      <c r="H292" s="167"/>
      <c r="I292" s="167"/>
      <c r="J292" s="167"/>
      <c r="K292" s="90"/>
      <c r="L292" s="192"/>
      <c r="M292" s="143">
        <f ca="1" t="shared" ref="M292:U292" si="136">IF(M$241&gt;$C279-1,SUM(OFFSET($L290,0,M$241-$C279,1,$C279-$C280))/($C279-$C280),IF(M$241&lt;$C280+1,0,SUM(OFFSET($L290,0,0,1,M$241-$C280))/($C279-$C280)))</f>
        <v>0</v>
      </c>
      <c r="N292" s="143">
        <f ca="1" t="shared" si="136"/>
        <v>0</v>
      </c>
      <c r="O292" s="143">
        <f ca="1" t="shared" si="136"/>
        <v>0</v>
      </c>
      <c r="P292" s="143">
        <f ca="1" t="shared" si="136"/>
        <v>0</v>
      </c>
      <c r="Q292" s="143">
        <f ca="1" t="shared" si="136"/>
        <v>0</v>
      </c>
      <c r="R292" s="143">
        <f ca="1" t="shared" si="136"/>
        <v>1000</v>
      </c>
      <c r="S292" s="143">
        <f ca="1" t="shared" si="136"/>
        <v>1000</v>
      </c>
      <c r="T292" s="143">
        <f ca="1" t="shared" si="136"/>
        <v>1000</v>
      </c>
      <c r="U292" s="143">
        <f ca="1" t="shared" si="136"/>
        <v>1200</v>
      </c>
    </row>
    <row r="293" ht="15" spans="1:21">
      <c r="A293" s="182"/>
      <c r="B293" s="184" t="s">
        <v>234</v>
      </c>
      <c r="C293" s="103" t="str">
        <f>"million "&amp;D292</f>
        <v>million LCU</v>
      </c>
      <c r="D293" s="177" t="str">
        <f>D292</f>
        <v>LCU</v>
      </c>
      <c r="E293" s="62"/>
      <c r="F293" s="189"/>
      <c r="G293" s="167"/>
      <c r="H293" s="167"/>
      <c r="I293" s="167"/>
      <c r="J293" s="167"/>
      <c r="K293" s="90"/>
      <c r="L293" s="192"/>
      <c r="M293" s="143">
        <f>L291*$C281</f>
        <v>0</v>
      </c>
      <c r="N293" s="143">
        <f ca="1" t="shared" ref="N293:U293" si="137">M291*$C281</f>
        <v>90</v>
      </c>
      <c r="O293" s="143">
        <f ca="1" t="shared" si="137"/>
        <v>180</v>
      </c>
      <c r="P293" s="143">
        <f ca="1" t="shared" si="137"/>
        <v>270</v>
      </c>
      <c r="Q293" s="143">
        <f ca="1" t="shared" si="137"/>
        <v>378</v>
      </c>
      <c r="R293" s="143">
        <f ca="1" t="shared" si="137"/>
        <v>486</v>
      </c>
      <c r="S293" s="143">
        <f ca="1" t="shared" si="137"/>
        <v>513</v>
      </c>
      <c r="T293" s="143">
        <f ca="1" t="shared" si="137"/>
        <v>540</v>
      </c>
      <c r="U293" s="143">
        <f ca="1" t="shared" si="137"/>
        <v>585</v>
      </c>
    </row>
    <row r="294" ht="15" spans="1:21">
      <c r="A294" s="182"/>
      <c r="B294" s="183" t="s">
        <v>299</v>
      </c>
      <c r="C294" s="103"/>
      <c r="D294" s="51"/>
      <c r="E294" s="116"/>
      <c r="F294" s="167"/>
      <c r="G294" s="167"/>
      <c r="H294" s="167"/>
      <c r="I294" s="167"/>
      <c r="J294" s="167"/>
      <c r="K294" s="90"/>
      <c r="L294" s="143"/>
      <c r="M294" s="143"/>
      <c r="N294" s="143"/>
      <c r="O294" s="143"/>
      <c r="P294" s="143"/>
      <c r="Q294" s="143"/>
      <c r="R294" s="143"/>
      <c r="S294" s="143"/>
      <c r="T294" s="143"/>
      <c r="U294" s="143"/>
    </row>
    <row r="295" ht="15" spans="1:21">
      <c r="A295" s="182"/>
      <c r="B295" s="184" t="s">
        <v>37</v>
      </c>
      <c r="C295" s="185" t="str">
        <f>IF(C300="Domestic","LCU","USD")</f>
        <v>LCU</v>
      </c>
      <c r="D295" s="47"/>
      <c r="E295" s="47"/>
      <c r="F295" s="48"/>
      <c r="G295" s="48"/>
      <c r="H295" s="48"/>
      <c r="I295" s="48"/>
      <c r="J295" s="48"/>
      <c r="K295" s="89"/>
      <c r="L295" s="89"/>
      <c r="M295" s="89"/>
      <c r="N295" s="89"/>
      <c r="O295" s="89"/>
      <c r="P295" s="89"/>
      <c r="Q295" s="89"/>
      <c r="R295" s="89"/>
      <c r="S295" s="89"/>
      <c r="T295" s="89"/>
      <c r="U295" s="89"/>
    </row>
    <row r="296" ht="15" spans="1:21">
      <c r="A296" s="182"/>
      <c r="B296" s="184" t="s">
        <v>345</v>
      </c>
      <c r="C296" s="186">
        <f>SUMIF($E$63:$E$72,$B294,H$63:H$72)</f>
        <v>6</v>
      </c>
      <c r="D296" s="47"/>
      <c r="E296" s="47"/>
      <c r="F296" s="48"/>
      <c r="G296" s="48"/>
      <c r="H296" s="48"/>
      <c r="I296" s="48"/>
      <c r="J296" s="48"/>
      <c r="K296" s="89"/>
      <c r="L296" s="89"/>
      <c r="M296" s="89"/>
      <c r="N296" s="89"/>
      <c r="O296" s="89"/>
      <c r="P296" s="89"/>
      <c r="Q296" s="89"/>
      <c r="R296" s="89"/>
      <c r="S296" s="89"/>
      <c r="T296" s="89"/>
      <c r="U296" s="89"/>
    </row>
    <row r="297" ht="15" spans="1:21">
      <c r="A297" s="182"/>
      <c r="B297" s="184" t="s">
        <v>346</v>
      </c>
      <c r="C297" s="187">
        <f>SUMIF($E$63:$E$72,$B294,I$63:I$72)</f>
        <v>3</v>
      </c>
      <c r="D297" s="47"/>
      <c r="E297" s="47"/>
      <c r="F297" s="48"/>
      <c r="G297" s="48"/>
      <c r="H297" s="48"/>
      <c r="I297" s="48"/>
      <c r="J297" s="48"/>
      <c r="K297" s="89"/>
      <c r="L297" s="89"/>
      <c r="M297" s="89"/>
      <c r="N297" s="89"/>
      <c r="O297" s="89"/>
      <c r="P297" s="89"/>
      <c r="Q297" s="89"/>
      <c r="R297" s="89"/>
      <c r="S297" s="89"/>
      <c r="T297" s="89"/>
      <c r="U297" s="89"/>
    </row>
    <row r="298" ht="15" spans="1:21">
      <c r="A298" s="182"/>
      <c r="B298" s="184" t="s">
        <v>347</v>
      </c>
      <c r="C298" s="188">
        <f>SUMIF($E$63:$E$72,$B294,G$63:G$72)</f>
        <v>0.09</v>
      </c>
      <c r="D298" s="47"/>
      <c r="E298" s="47"/>
      <c r="F298" s="48"/>
      <c r="G298" s="48"/>
      <c r="H298" s="48"/>
      <c r="I298" s="48"/>
      <c r="J298" s="48"/>
      <c r="K298" s="89"/>
      <c r="L298" s="89"/>
      <c r="M298" s="89"/>
      <c r="N298" s="89"/>
      <c r="O298" s="89"/>
      <c r="P298" s="89"/>
      <c r="Q298" s="89"/>
      <c r="R298" s="89"/>
      <c r="S298" s="89"/>
      <c r="T298" s="89"/>
      <c r="U298" s="89"/>
    </row>
    <row r="299" ht="15" spans="1:21">
      <c r="A299" s="182"/>
      <c r="B299" s="184" t="s">
        <v>348</v>
      </c>
      <c r="C299" s="177" t="s">
        <v>349</v>
      </c>
      <c r="D299" s="47"/>
      <c r="E299" s="47"/>
      <c r="F299" s="48"/>
      <c r="G299" s="48"/>
      <c r="H299" s="48"/>
      <c r="I299" s="48"/>
      <c r="J299" s="48"/>
      <c r="K299" s="89"/>
      <c r="L299" s="89"/>
      <c r="M299" s="89"/>
      <c r="N299" s="89"/>
      <c r="O299" s="89"/>
      <c r="P299" s="89"/>
      <c r="Q299" s="89"/>
      <c r="R299" s="89"/>
      <c r="S299" s="89"/>
      <c r="T299" s="89"/>
      <c r="U299" s="89"/>
    </row>
    <row r="300" ht="15" spans="1:21">
      <c r="A300" s="182"/>
      <c r="B300" s="184" t="str">
        <f>"Classified as External or Domestic?"</f>
        <v>Classified as External or Domestic?</v>
      </c>
      <c r="C300" s="187" t="str">
        <f>VLOOKUP(B294,$E$63:$I$72,2,FALSE)</f>
        <v>Domestic</v>
      </c>
      <c r="D300" s="47"/>
      <c r="E300" s="47"/>
      <c r="F300" s="48"/>
      <c r="G300" s="48"/>
      <c r="H300" s="48"/>
      <c r="I300" s="48"/>
      <c r="J300" s="48"/>
      <c r="K300" s="89"/>
      <c r="L300" s="89"/>
      <c r="M300" s="89"/>
      <c r="N300" s="89"/>
      <c r="O300" s="89"/>
      <c r="P300" s="89"/>
      <c r="Q300" s="89"/>
      <c r="R300" s="89"/>
      <c r="S300" s="89"/>
      <c r="T300" s="89"/>
      <c r="U300" s="89"/>
    </row>
    <row r="301" ht="15" spans="1:21">
      <c r="A301" s="182"/>
      <c r="B301" s="184" t="s">
        <v>350</v>
      </c>
      <c r="C301" s="47" t="s">
        <v>351</v>
      </c>
      <c r="D301" s="47"/>
      <c r="E301" s="47"/>
      <c r="F301" s="48"/>
      <c r="G301" s="48"/>
      <c r="H301" s="48"/>
      <c r="I301" s="48"/>
      <c r="J301" s="48"/>
      <c r="K301" s="89"/>
      <c r="L301" s="190">
        <f t="shared" ref="L301:U301" si="138">L302/L$101*100</f>
        <v>3.342987211818</v>
      </c>
      <c r="M301" s="190">
        <f ca="1" t="shared" si="138"/>
        <v>13.3688711021848</v>
      </c>
      <c r="N301" s="190">
        <f ca="1" t="shared" si="138"/>
        <v>8.37442923225009</v>
      </c>
      <c r="O301" s="190">
        <f ca="1" t="shared" si="138"/>
        <v>6.26195143362091</v>
      </c>
      <c r="P301" s="190">
        <f ca="1" t="shared" si="138"/>
        <v>5.68002975344354</v>
      </c>
      <c r="Q301" s="190">
        <f ca="1" t="shared" si="138"/>
        <v>-1.69346812402948</v>
      </c>
      <c r="R301" s="190">
        <f ca="1" t="shared" si="138"/>
        <v>-0.582155750334041</v>
      </c>
      <c r="S301" s="190">
        <f ca="1" t="shared" si="138"/>
        <v>-0.816219241031861</v>
      </c>
      <c r="T301" s="190">
        <f ca="1" t="shared" si="138"/>
        <v>-1.59063133799356</v>
      </c>
      <c r="U301" s="190">
        <f ca="1" t="shared" si="138"/>
        <v>-5.72501472060081</v>
      </c>
    </row>
    <row r="302" ht="15" spans="1:21">
      <c r="A302" s="182"/>
      <c r="B302" s="184" t="s">
        <v>352</v>
      </c>
      <c r="C302" s="62" t="s">
        <v>329</v>
      </c>
      <c r="D302" s="177" t="str">
        <f>C300</f>
        <v>Domestic</v>
      </c>
      <c r="E302" s="62"/>
      <c r="F302" s="178"/>
      <c r="G302" s="167"/>
      <c r="H302" s="167"/>
      <c r="I302" s="167"/>
      <c r="J302" s="167"/>
      <c r="K302" s="90"/>
      <c r="L302" s="191">
        <f>SUMIF($E$63:$E$72,$B294,L$63:L$72)*L306</f>
        <v>2000</v>
      </c>
      <c r="M302" s="191">
        <f t="shared" ref="M302:U302" si="139">SUMIF($E$63:$E$72,$B294,M$63:M$72)*M306</f>
        <v>15000</v>
      </c>
      <c r="N302" s="191">
        <f t="shared" si="139"/>
        <v>12000</v>
      </c>
      <c r="O302" s="191">
        <f t="shared" si="139"/>
        <v>12000</v>
      </c>
      <c r="P302" s="191">
        <f t="shared" si="139"/>
        <v>13000</v>
      </c>
      <c r="Q302" s="191">
        <f t="shared" si="139"/>
        <v>13000</v>
      </c>
      <c r="R302" s="191">
        <f t="shared" si="139"/>
        <v>13200</v>
      </c>
      <c r="S302" s="191">
        <f t="shared" si="139"/>
        <v>13200</v>
      </c>
      <c r="T302" s="191">
        <f t="shared" si="139"/>
        <v>13500</v>
      </c>
      <c r="U302" s="191">
        <f t="shared" si="139"/>
        <v>13500</v>
      </c>
    </row>
    <row r="303" ht="15" spans="1:21">
      <c r="A303" s="182"/>
      <c r="B303" s="184" t="s">
        <v>335</v>
      </c>
      <c r="C303" s="62" t="s">
        <v>329</v>
      </c>
      <c r="D303" s="177" t="str">
        <f>C300</f>
        <v>Domestic</v>
      </c>
      <c r="E303" s="62"/>
      <c r="F303" s="178"/>
      <c r="G303" s="167"/>
      <c r="H303" s="167"/>
      <c r="I303" s="167"/>
      <c r="J303" s="167"/>
      <c r="K303" s="90"/>
      <c r="L303" s="192"/>
      <c r="M303" s="143">
        <f ca="1" t="shared" ref="M303:U303" si="140">M309*M306</f>
        <v>0</v>
      </c>
      <c r="N303" s="143">
        <f ca="1" t="shared" si="140"/>
        <v>0</v>
      </c>
      <c r="O303" s="143">
        <f ca="1" t="shared" si="140"/>
        <v>0</v>
      </c>
      <c r="P303" s="143">
        <f ca="1" t="shared" si="140"/>
        <v>666.666666666667</v>
      </c>
      <c r="Q303" s="143">
        <f ca="1" t="shared" si="140"/>
        <v>5666.66666666667</v>
      </c>
      <c r="R303" s="143">
        <f ca="1" t="shared" si="140"/>
        <v>9666.66666666667</v>
      </c>
      <c r="S303" s="143">
        <f ca="1" t="shared" si="140"/>
        <v>13000</v>
      </c>
      <c r="T303" s="143">
        <f ca="1" t="shared" si="140"/>
        <v>12333.3333333333</v>
      </c>
      <c r="U303" s="143">
        <f ca="1" t="shared" si="140"/>
        <v>12666.6666666667</v>
      </c>
    </row>
    <row r="304" ht="15" spans="1:21">
      <c r="A304" s="182"/>
      <c r="B304" s="184" t="s">
        <v>336</v>
      </c>
      <c r="C304" s="62" t="s">
        <v>329</v>
      </c>
      <c r="D304" s="177" t="str">
        <f>C300</f>
        <v>Domestic</v>
      </c>
      <c r="E304" s="62"/>
      <c r="F304" s="178"/>
      <c r="G304" s="167"/>
      <c r="H304" s="167"/>
      <c r="I304" s="167"/>
      <c r="J304" s="167"/>
      <c r="K304" s="90"/>
      <c r="L304" s="192"/>
      <c r="M304" s="143">
        <f t="shared" ref="M304:U304" si="141">M310*M306</f>
        <v>180</v>
      </c>
      <c r="N304" s="143">
        <f ca="1" t="shared" si="141"/>
        <v>1530</v>
      </c>
      <c r="O304" s="143">
        <f ca="1" t="shared" si="141"/>
        <v>2610</v>
      </c>
      <c r="P304" s="143">
        <f ca="1" t="shared" si="141"/>
        <v>3690</v>
      </c>
      <c r="Q304" s="143">
        <f ca="1" t="shared" si="141"/>
        <v>4800</v>
      </c>
      <c r="R304" s="143">
        <f ca="1" t="shared" si="141"/>
        <v>5460</v>
      </c>
      <c r="S304" s="143">
        <f ca="1" t="shared" si="141"/>
        <v>5778</v>
      </c>
      <c r="T304" s="143">
        <f ca="1" t="shared" si="141"/>
        <v>5796</v>
      </c>
      <c r="U304" s="143">
        <f ca="1" t="shared" si="141"/>
        <v>5901</v>
      </c>
    </row>
    <row r="305" ht="15" spans="1:21">
      <c r="A305" s="182"/>
      <c r="B305" s="184" t="s">
        <v>353</v>
      </c>
      <c r="C305" s="62" t="s">
        <v>329</v>
      </c>
      <c r="D305" s="177" t="str">
        <f>C300</f>
        <v>Domestic</v>
      </c>
      <c r="E305" s="62"/>
      <c r="F305" s="178"/>
      <c r="G305" s="167"/>
      <c r="H305" s="167"/>
      <c r="I305" s="167"/>
      <c r="J305" s="167"/>
      <c r="K305" s="90"/>
      <c r="L305" s="143">
        <f>L308*L306</f>
        <v>2000</v>
      </c>
      <c r="M305" s="143">
        <f ca="1" t="shared" ref="M305:U305" si="142">M308*M306</f>
        <v>17000</v>
      </c>
      <c r="N305" s="143">
        <f ca="1" t="shared" si="142"/>
        <v>29000</v>
      </c>
      <c r="O305" s="143">
        <f ca="1" t="shared" si="142"/>
        <v>41000</v>
      </c>
      <c r="P305" s="143">
        <f ca="1" t="shared" si="142"/>
        <v>53333.3333333333</v>
      </c>
      <c r="Q305" s="143">
        <f ca="1" t="shared" si="142"/>
        <v>60666.6666666667</v>
      </c>
      <c r="R305" s="143">
        <f ca="1" t="shared" si="142"/>
        <v>64200</v>
      </c>
      <c r="S305" s="143">
        <f ca="1" t="shared" si="142"/>
        <v>64400</v>
      </c>
      <c r="T305" s="143">
        <f ca="1" t="shared" si="142"/>
        <v>65566.6666666667</v>
      </c>
      <c r="U305" s="143">
        <f ca="1" t="shared" si="142"/>
        <v>66400</v>
      </c>
    </row>
    <row r="306" ht="15" spans="1:21">
      <c r="A306" s="182"/>
      <c r="B306" s="184" t="s">
        <v>333</v>
      </c>
      <c r="C306" s="103" t="str">
        <f>"LCU per unit of "&amp;D305</f>
        <v>LCU per unit of Domestic</v>
      </c>
      <c r="D306" s="177" t="str">
        <f>C295</f>
        <v>LCU</v>
      </c>
      <c r="E306" s="62"/>
      <c r="F306" s="178"/>
      <c r="G306" s="167"/>
      <c r="H306" s="167"/>
      <c r="I306" s="167"/>
      <c r="J306" s="167"/>
      <c r="K306" s="90"/>
      <c r="L306" s="143">
        <f t="shared" ref="L306:U306" si="143">INDEX($L$81:$U$85,MATCH($D306,$B$81:$B$85,0),MATCH(L$78,$L$78:$U$78,0))</f>
        <v>1</v>
      </c>
      <c r="M306" s="143">
        <f t="shared" si="143"/>
        <v>1</v>
      </c>
      <c r="N306" s="143">
        <f t="shared" si="143"/>
        <v>1</v>
      </c>
      <c r="O306" s="143">
        <f t="shared" si="143"/>
        <v>1</v>
      </c>
      <c r="P306" s="143">
        <f t="shared" si="143"/>
        <v>1</v>
      </c>
      <c r="Q306" s="143">
        <f t="shared" si="143"/>
        <v>1</v>
      </c>
      <c r="R306" s="143">
        <f t="shared" si="143"/>
        <v>1</v>
      </c>
      <c r="S306" s="143">
        <f t="shared" si="143"/>
        <v>1</v>
      </c>
      <c r="T306" s="143">
        <f t="shared" si="143"/>
        <v>1</v>
      </c>
      <c r="U306" s="143">
        <f t="shared" si="143"/>
        <v>1</v>
      </c>
    </row>
    <row r="307" ht="15" spans="1:21">
      <c r="A307" s="182"/>
      <c r="B307" s="184" t="s">
        <v>341</v>
      </c>
      <c r="C307" s="103" t="str">
        <f>"million "&amp;D306</f>
        <v>million LCU</v>
      </c>
      <c r="D307" s="177" t="str">
        <f>D306</f>
        <v>LCU</v>
      </c>
      <c r="E307" s="59"/>
      <c r="F307" s="189"/>
      <c r="G307" s="167"/>
      <c r="H307" s="167"/>
      <c r="I307" s="167"/>
      <c r="J307" s="167"/>
      <c r="K307" s="90"/>
      <c r="L307" s="190">
        <f t="shared" ref="L307:U307" si="144">L302/L306</f>
        <v>2000</v>
      </c>
      <c r="M307" s="190">
        <f t="shared" si="144"/>
        <v>15000</v>
      </c>
      <c r="N307" s="190">
        <f t="shared" si="144"/>
        <v>12000</v>
      </c>
      <c r="O307" s="190">
        <f t="shared" si="144"/>
        <v>12000</v>
      </c>
      <c r="P307" s="190">
        <f t="shared" si="144"/>
        <v>13000</v>
      </c>
      <c r="Q307" s="190">
        <f t="shared" si="144"/>
        <v>13000</v>
      </c>
      <c r="R307" s="190">
        <f t="shared" si="144"/>
        <v>13200</v>
      </c>
      <c r="S307" s="190">
        <f t="shared" si="144"/>
        <v>13200</v>
      </c>
      <c r="T307" s="190">
        <f t="shared" si="144"/>
        <v>13500</v>
      </c>
      <c r="U307" s="190">
        <f t="shared" si="144"/>
        <v>13500</v>
      </c>
    </row>
    <row r="308" ht="15" spans="1:21">
      <c r="A308" s="182"/>
      <c r="B308" s="184" t="s">
        <v>343</v>
      </c>
      <c r="C308" s="103" t="str">
        <f>"million "&amp;D307</f>
        <v>million LCU</v>
      </c>
      <c r="D308" s="177" t="str">
        <f>D307</f>
        <v>LCU</v>
      </c>
      <c r="E308" s="62"/>
      <c r="F308" s="189"/>
      <c r="G308" s="167"/>
      <c r="H308" s="167"/>
      <c r="I308" s="167"/>
      <c r="J308" s="167"/>
      <c r="K308" s="90"/>
      <c r="L308" s="143">
        <f>L307</f>
        <v>2000</v>
      </c>
      <c r="M308" s="143">
        <f ca="1" t="shared" ref="M308:U308" si="145">L308+M307-M309</f>
        <v>17000</v>
      </c>
      <c r="N308" s="143">
        <f ca="1" t="shared" si="145"/>
        <v>29000</v>
      </c>
      <c r="O308" s="143">
        <f ca="1" t="shared" si="145"/>
        <v>41000</v>
      </c>
      <c r="P308" s="143">
        <f ca="1" t="shared" si="145"/>
        <v>53333.3333333333</v>
      </c>
      <c r="Q308" s="143">
        <f ca="1" t="shared" si="145"/>
        <v>60666.6666666667</v>
      </c>
      <c r="R308" s="143">
        <f ca="1" t="shared" si="145"/>
        <v>64200</v>
      </c>
      <c r="S308" s="143">
        <f ca="1" t="shared" si="145"/>
        <v>64400</v>
      </c>
      <c r="T308" s="143">
        <f ca="1" t="shared" si="145"/>
        <v>65566.6666666667</v>
      </c>
      <c r="U308" s="143">
        <f ca="1" t="shared" si="145"/>
        <v>66400</v>
      </c>
    </row>
    <row r="309" ht="15" spans="1:21">
      <c r="A309" s="182"/>
      <c r="B309" s="184" t="s">
        <v>328</v>
      </c>
      <c r="C309" s="103" t="str">
        <f>"million "&amp;D308</f>
        <v>million LCU</v>
      </c>
      <c r="D309" s="177" t="str">
        <f>D308</f>
        <v>LCU</v>
      </c>
      <c r="E309" s="62"/>
      <c r="F309" s="189"/>
      <c r="G309" s="167"/>
      <c r="H309" s="167"/>
      <c r="I309" s="167"/>
      <c r="J309" s="167"/>
      <c r="K309" s="90"/>
      <c r="L309" s="192"/>
      <c r="M309" s="143">
        <f ca="1" t="shared" ref="M309:U309" si="146">IF(M$241&gt;$C296-1,SUM(OFFSET($L307,0,M$241-$C296,1,$C296-$C297))/($C296-$C297),IF(M$241&lt;$C297+1,0,SUM(OFFSET($L307,0,0,1,M$241-$C297))/($C296-$C297)))</f>
        <v>0</v>
      </c>
      <c r="N309" s="143">
        <f ca="1" t="shared" si="146"/>
        <v>0</v>
      </c>
      <c r="O309" s="143">
        <f ca="1" t="shared" si="146"/>
        <v>0</v>
      </c>
      <c r="P309" s="143">
        <f ca="1" t="shared" si="146"/>
        <v>666.666666666667</v>
      </c>
      <c r="Q309" s="143">
        <f ca="1" t="shared" si="146"/>
        <v>5666.66666666667</v>
      </c>
      <c r="R309" s="143">
        <f ca="1" t="shared" si="146"/>
        <v>9666.66666666667</v>
      </c>
      <c r="S309" s="143">
        <f ca="1" t="shared" si="146"/>
        <v>13000</v>
      </c>
      <c r="T309" s="143">
        <f ca="1" t="shared" si="146"/>
        <v>12333.3333333333</v>
      </c>
      <c r="U309" s="143">
        <f ca="1" t="shared" si="146"/>
        <v>12666.6666666667</v>
      </c>
    </row>
    <row r="310" ht="15" spans="1:21">
      <c r="A310" s="182"/>
      <c r="B310" s="184" t="s">
        <v>234</v>
      </c>
      <c r="C310" s="103" t="str">
        <f>"million "&amp;D309</f>
        <v>million LCU</v>
      </c>
      <c r="D310" s="177" t="str">
        <f>D309</f>
        <v>LCU</v>
      </c>
      <c r="E310" s="62"/>
      <c r="F310" s="189"/>
      <c r="G310" s="167"/>
      <c r="H310" s="167"/>
      <c r="I310" s="167"/>
      <c r="J310" s="167"/>
      <c r="K310" s="90"/>
      <c r="L310" s="192"/>
      <c r="M310" s="143">
        <f>L308*$C298</f>
        <v>180</v>
      </c>
      <c r="N310" s="143">
        <f ca="1" t="shared" ref="N310:U310" si="147">M308*$C298</f>
        <v>1530</v>
      </c>
      <c r="O310" s="143">
        <f ca="1" t="shared" si="147"/>
        <v>2610</v>
      </c>
      <c r="P310" s="143">
        <f ca="1" t="shared" si="147"/>
        <v>3690</v>
      </c>
      <c r="Q310" s="143">
        <f ca="1" t="shared" si="147"/>
        <v>4800</v>
      </c>
      <c r="R310" s="143">
        <f ca="1" t="shared" si="147"/>
        <v>5460</v>
      </c>
      <c r="S310" s="143">
        <f ca="1" t="shared" si="147"/>
        <v>5778</v>
      </c>
      <c r="T310" s="143">
        <f ca="1" t="shared" si="147"/>
        <v>5796</v>
      </c>
      <c r="U310" s="143">
        <f ca="1" t="shared" si="147"/>
        <v>5901</v>
      </c>
    </row>
    <row r="311" ht="15" spans="1:21">
      <c r="A311" s="182"/>
      <c r="B311" s="183" t="s">
        <v>300</v>
      </c>
      <c r="C311" s="103"/>
      <c r="D311" s="51"/>
      <c r="E311" s="116"/>
      <c r="F311" s="167"/>
      <c r="G311" s="167"/>
      <c r="H311" s="167"/>
      <c r="I311" s="167"/>
      <c r="J311" s="167"/>
      <c r="K311" s="90"/>
      <c r="L311" s="143"/>
      <c r="M311" s="143"/>
      <c r="N311" s="143"/>
      <c r="O311" s="143"/>
      <c r="P311" s="143"/>
      <c r="Q311" s="143"/>
      <c r="R311" s="143"/>
      <c r="S311" s="143"/>
      <c r="T311" s="143"/>
      <c r="U311" s="143"/>
    </row>
    <row r="312" ht="15" spans="1:21">
      <c r="A312" s="182"/>
      <c r="B312" s="184" t="s">
        <v>37</v>
      </c>
      <c r="C312" s="185" t="str">
        <f>IF(C317="Domestic","LCU","USD")</f>
        <v>LCU</v>
      </c>
      <c r="D312" s="47"/>
      <c r="E312" s="47"/>
      <c r="F312" s="48"/>
      <c r="G312" s="48"/>
      <c r="H312" s="48"/>
      <c r="I312" s="48"/>
      <c r="J312" s="48"/>
      <c r="K312" s="89"/>
      <c r="L312" s="89"/>
      <c r="M312" s="89"/>
      <c r="N312" s="89"/>
      <c r="O312" s="89"/>
      <c r="P312" s="89"/>
      <c r="Q312" s="89"/>
      <c r="R312" s="89"/>
      <c r="S312" s="89"/>
      <c r="T312" s="89"/>
      <c r="U312" s="89"/>
    </row>
    <row r="313" ht="15" spans="1:21">
      <c r="A313" s="182"/>
      <c r="B313" s="184" t="s">
        <v>345</v>
      </c>
      <c r="C313" s="186">
        <f>SUMIF($E$63:$E$72,$B311,H$63:H$72)</f>
        <v>5</v>
      </c>
      <c r="D313" s="47"/>
      <c r="E313" s="47"/>
      <c r="F313" s="48"/>
      <c r="G313" s="48"/>
      <c r="H313" s="48"/>
      <c r="I313" s="48"/>
      <c r="J313" s="48"/>
      <c r="K313" s="89"/>
      <c r="L313" s="89"/>
      <c r="M313" s="89"/>
      <c r="N313" s="89"/>
      <c r="O313" s="89"/>
      <c r="P313" s="89"/>
      <c r="Q313" s="89"/>
      <c r="R313" s="89"/>
      <c r="S313" s="89"/>
      <c r="T313" s="89"/>
      <c r="U313" s="89"/>
    </row>
    <row r="314" ht="15" spans="1:21">
      <c r="A314" s="182"/>
      <c r="B314" s="184" t="s">
        <v>346</v>
      </c>
      <c r="C314" s="187">
        <f>SUMIF($E$63:$E$72,$B311,I$63:I$72)</f>
        <v>2</v>
      </c>
      <c r="D314" s="47"/>
      <c r="E314" s="47"/>
      <c r="F314" s="48"/>
      <c r="G314" s="48"/>
      <c r="H314" s="48"/>
      <c r="I314" s="48"/>
      <c r="J314" s="48"/>
      <c r="K314" s="89"/>
      <c r="L314" s="89"/>
      <c r="M314" s="89"/>
      <c r="N314" s="89"/>
      <c r="O314" s="89"/>
      <c r="P314" s="89"/>
      <c r="Q314" s="89"/>
      <c r="R314" s="89"/>
      <c r="S314" s="89"/>
      <c r="T314" s="89"/>
      <c r="U314" s="89"/>
    </row>
    <row r="315" ht="15" spans="1:21">
      <c r="A315" s="182"/>
      <c r="B315" s="184" t="s">
        <v>347</v>
      </c>
      <c r="C315" s="188">
        <f>SUMIF($E$63:$E$72,$B311,G$63:G$72)</f>
        <v>0.09</v>
      </c>
      <c r="D315" s="47"/>
      <c r="E315" s="47"/>
      <c r="F315" s="48"/>
      <c r="G315" s="48"/>
      <c r="H315" s="48"/>
      <c r="I315" s="48"/>
      <c r="J315" s="48"/>
      <c r="K315" s="89"/>
      <c r="L315" s="89"/>
      <c r="M315" s="89"/>
      <c r="N315" s="89"/>
      <c r="O315" s="89"/>
      <c r="P315" s="89"/>
      <c r="Q315" s="89"/>
      <c r="R315" s="89"/>
      <c r="S315" s="89"/>
      <c r="T315" s="89"/>
      <c r="U315" s="89"/>
    </row>
    <row r="316" ht="15" spans="1:21">
      <c r="A316" s="182"/>
      <c r="B316" s="184" t="s">
        <v>348</v>
      </c>
      <c r="C316" s="177" t="s">
        <v>349</v>
      </c>
      <c r="D316" s="47"/>
      <c r="E316" s="47"/>
      <c r="F316" s="48"/>
      <c r="G316" s="48"/>
      <c r="H316" s="48"/>
      <c r="I316" s="48"/>
      <c r="J316" s="48"/>
      <c r="K316" s="89"/>
      <c r="L316" s="89"/>
      <c r="M316" s="89"/>
      <c r="N316" s="89"/>
      <c r="O316" s="89"/>
      <c r="P316" s="89"/>
      <c r="Q316" s="89"/>
      <c r="R316" s="89"/>
      <c r="S316" s="89"/>
      <c r="T316" s="89"/>
      <c r="U316" s="89"/>
    </row>
    <row r="317" ht="15" spans="1:21">
      <c r="A317" s="182"/>
      <c r="B317" s="184" t="str">
        <f>"Classified as External or Domestic?"</f>
        <v>Classified as External or Domestic?</v>
      </c>
      <c r="C317" s="187" t="str">
        <f>VLOOKUP(B311,$E$63:$I$72,2,FALSE)</f>
        <v>Domestic</v>
      </c>
      <c r="D317" s="47"/>
      <c r="E317" s="47"/>
      <c r="F317" s="48"/>
      <c r="G317" s="48"/>
      <c r="H317" s="48"/>
      <c r="I317" s="48"/>
      <c r="J317" s="48"/>
      <c r="K317" s="89"/>
      <c r="L317" s="89"/>
      <c r="M317" s="89"/>
      <c r="N317" s="89"/>
      <c r="O317" s="89"/>
      <c r="P317" s="89"/>
      <c r="Q317" s="89"/>
      <c r="R317" s="89"/>
      <c r="S317" s="89"/>
      <c r="T317" s="89"/>
      <c r="U317" s="89"/>
    </row>
    <row r="318" ht="15" spans="1:21">
      <c r="A318" s="182"/>
      <c r="B318" s="184" t="s">
        <v>350</v>
      </c>
      <c r="C318" s="47" t="s">
        <v>351</v>
      </c>
      <c r="D318" s="47"/>
      <c r="E318" s="47"/>
      <c r="F318" s="48"/>
      <c r="G318" s="48"/>
      <c r="H318" s="48"/>
      <c r="I318" s="48"/>
      <c r="J318" s="48"/>
      <c r="K318" s="89"/>
      <c r="L318" s="190">
        <f t="shared" ref="L318:U318" si="148">L319/L$101*100</f>
        <v>1.41596903538648</v>
      </c>
      <c r="M318" s="190">
        <f ca="1" t="shared" si="148"/>
        <v>0.755009669270105</v>
      </c>
      <c r="N318" s="190">
        <f ca="1" t="shared" si="148"/>
        <v>0</v>
      </c>
      <c r="O318" s="190">
        <f ca="1" t="shared" si="148"/>
        <v>0</v>
      </c>
      <c r="P318" s="190">
        <f ca="1" t="shared" si="148"/>
        <v>0</v>
      </c>
      <c r="Q318" s="190">
        <f ca="1" t="shared" si="148"/>
        <v>0</v>
      </c>
      <c r="R318" s="190">
        <f ca="1" t="shared" si="148"/>
        <v>0</v>
      </c>
      <c r="S318" s="190">
        <f ca="1" t="shared" si="148"/>
        <v>0</v>
      </c>
      <c r="T318" s="190">
        <f ca="1" t="shared" si="148"/>
        <v>0</v>
      </c>
      <c r="U318" s="190">
        <f ca="1" t="shared" si="148"/>
        <v>0</v>
      </c>
    </row>
    <row r="319" ht="15" spans="1:21">
      <c r="A319" s="182"/>
      <c r="B319" s="184" t="s">
        <v>352</v>
      </c>
      <c r="C319" s="62" t="s">
        <v>329</v>
      </c>
      <c r="D319" s="177" t="str">
        <f>C317</f>
        <v>Domestic</v>
      </c>
      <c r="E319" s="62"/>
      <c r="F319" s="178"/>
      <c r="G319" s="167"/>
      <c r="H319" s="167"/>
      <c r="I319" s="167"/>
      <c r="J319" s="167"/>
      <c r="K319" s="90"/>
      <c r="L319" s="191">
        <f>SUMIF($E$63:$E$72,$B311,L$63:L$72)*L323</f>
        <v>847.128</v>
      </c>
      <c r="M319" s="191">
        <f t="shared" ref="M319:U319" si="149">SUMIF($E$63:$E$72,$B311,M$63:M$72)*M323</f>
        <v>847.128</v>
      </c>
      <c r="N319" s="191">
        <f t="shared" si="149"/>
        <v>0</v>
      </c>
      <c r="O319" s="191">
        <f t="shared" si="149"/>
        <v>0</v>
      </c>
      <c r="P319" s="191">
        <f t="shared" si="149"/>
        <v>0</v>
      </c>
      <c r="Q319" s="191">
        <f t="shared" si="149"/>
        <v>0</v>
      </c>
      <c r="R319" s="191">
        <f t="shared" si="149"/>
        <v>0</v>
      </c>
      <c r="S319" s="191">
        <f t="shared" si="149"/>
        <v>0</v>
      </c>
      <c r="T319" s="191">
        <f t="shared" si="149"/>
        <v>0</v>
      </c>
      <c r="U319" s="191">
        <f t="shared" si="149"/>
        <v>0</v>
      </c>
    </row>
    <row r="320" ht="15" spans="1:21">
      <c r="A320" s="182"/>
      <c r="B320" s="184" t="s">
        <v>335</v>
      </c>
      <c r="C320" s="62" t="s">
        <v>329</v>
      </c>
      <c r="D320" s="177" t="str">
        <f>C317</f>
        <v>Domestic</v>
      </c>
      <c r="E320" s="62"/>
      <c r="F320" s="178"/>
      <c r="G320" s="167"/>
      <c r="H320" s="167"/>
      <c r="I320" s="167"/>
      <c r="J320" s="167"/>
      <c r="K320" s="90"/>
      <c r="L320" s="192"/>
      <c r="M320" s="143">
        <f ca="1" t="shared" ref="M320:U320" si="150">M326*M323</f>
        <v>0</v>
      </c>
      <c r="N320" s="143">
        <f ca="1" t="shared" si="150"/>
        <v>0</v>
      </c>
      <c r="O320" s="143">
        <f ca="1" t="shared" si="150"/>
        <v>282.376</v>
      </c>
      <c r="P320" s="143">
        <f ca="1" t="shared" si="150"/>
        <v>564.752</v>
      </c>
      <c r="Q320" s="143">
        <f ca="1" t="shared" si="150"/>
        <v>564.752</v>
      </c>
      <c r="R320" s="143">
        <f ca="1" t="shared" si="150"/>
        <v>282.376</v>
      </c>
      <c r="S320" s="143">
        <f ca="1" t="shared" si="150"/>
        <v>0</v>
      </c>
      <c r="T320" s="143">
        <f ca="1" t="shared" si="150"/>
        <v>0</v>
      </c>
      <c r="U320" s="143">
        <f ca="1" t="shared" si="150"/>
        <v>0</v>
      </c>
    </row>
    <row r="321" ht="15" spans="1:21">
      <c r="A321" s="182"/>
      <c r="B321" s="184" t="s">
        <v>336</v>
      </c>
      <c r="C321" s="62" t="s">
        <v>329</v>
      </c>
      <c r="D321" s="177" t="str">
        <f>C317</f>
        <v>Domestic</v>
      </c>
      <c r="E321" s="62"/>
      <c r="F321" s="178"/>
      <c r="G321" s="167"/>
      <c r="H321" s="167"/>
      <c r="I321" s="167"/>
      <c r="J321" s="167"/>
      <c r="K321" s="90"/>
      <c r="L321" s="192"/>
      <c r="M321" s="143">
        <f t="shared" ref="M321:U321" si="151">M327*M323</f>
        <v>76.24152</v>
      </c>
      <c r="N321" s="143">
        <f ca="1" t="shared" si="151"/>
        <v>152.48304</v>
      </c>
      <c r="O321" s="143">
        <f ca="1" t="shared" si="151"/>
        <v>152.48304</v>
      </c>
      <c r="P321" s="143">
        <f ca="1" t="shared" si="151"/>
        <v>127.0692</v>
      </c>
      <c r="Q321" s="143">
        <f ca="1" t="shared" si="151"/>
        <v>76.24152</v>
      </c>
      <c r="R321" s="143">
        <f ca="1" t="shared" si="151"/>
        <v>25.41384</v>
      </c>
      <c r="S321" s="143">
        <f ca="1" t="shared" si="151"/>
        <v>0</v>
      </c>
      <c r="T321" s="143">
        <f ca="1" t="shared" si="151"/>
        <v>0</v>
      </c>
      <c r="U321" s="143">
        <f ca="1" t="shared" si="151"/>
        <v>0</v>
      </c>
    </row>
    <row r="322" ht="15" spans="1:21">
      <c r="A322" s="182"/>
      <c r="B322" s="184" t="s">
        <v>353</v>
      </c>
      <c r="C322" s="62" t="s">
        <v>329</v>
      </c>
      <c r="D322" s="177" t="str">
        <f>C317</f>
        <v>Domestic</v>
      </c>
      <c r="E322" s="62"/>
      <c r="F322" s="178"/>
      <c r="G322" s="167"/>
      <c r="H322" s="167"/>
      <c r="I322" s="167"/>
      <c r="J322" s="167"/>
      <c r="K322" s="90"/>
      <c r="L322" s="143">
        <f>L325*L323</f>
        <v>847.128</v>
      </c>
      <c r="M322" s="143">
        <f ca="1" t="shared" ref="M322:U322" si="152">M325*M323</f>
        <v>1694.256</v>
      </c>
      <c r="N322" s="143">
        <f ca="1" t="shared" si="152"/>
        <v>1694.256</v>
      </c>
      <c r="O322" s="143">
        <f ca="1" t="shared" si="152"/>
        <v>1411.88</v>
      </c>
      <c r="P322" s="143">
        <f ca="1" t="shared" si="152"/>
        <v>847.128</v>
      </c>
      <c r="Q322" s="143">
        <f ca="1" t="shared" si="152"/>
        <v>282.376</v>
      </c>
      <c r="R322" s="143">
        <f ca="1" t="shared" si="152"/>
        <v>0</v>
      </c>
      <c r="S322" s="143">
        <f ca="1" t="shared" si="152"/>
        <v>0</v>
      </c>
      <c r="T322" s="143">
        <f ca="1" t="shared" si="152"/>
        <v>0</v>
      </c>
      <c r="U322" s="143">
        <f ca="1" t="shared" si="152"/>
        <v>0</v>
      </c>
    </row>
    <row r="323" ht="15" spans="1:21">
      <c r="A323" s="182"/>
      <c r="B323" s="184" t="s">
        <v>333</v>
      </c>
      <c r="C323" s="103" t="str">
        <f>"LCU per unit of "&amp;D322</f>
        <v>LCU per unit of Domestic</v>
      </c>
      <c r="D323" s="177" t="str">
        <f>C312</f>
        <v>LCU</v>
      </c>
      <c r="E323" s="62"/>
      <c r="F323" s="178"/>
      <c r="G323" s="167"/>
      <c r="H323" s="167"/>
      <c r="I323" s="167"/>
      <c r="J323" s="167"/>
      <c r="K323" s="90"/>
      <c r="L323" s="143">
        <f t="shared" ref="L323:U323" si="153">INDEX($L$81:$U$85,MATCH($D323,$B$81:$B$85,0),MATCH(L$78,$L$78:$U$78,0))</f>
        <v>1</v>
      </c>
      <c r="M323" s="143">
        <f t="shared" si="153"/>
        <v>1</v>
      </c>
      <c r="N323" s="143">
        <f t="shared" si="153"/>
        <v>1</v>
      </c>
      <c r="O323" s="143">
        <f t="shared" si="153"/>
        <v>1</v>
      </c>
      <c r="P323" s="143">
        <f t="shared" si="153"/>
        <v>1</v>
      </c>
      <c r="Q323" s="143">
        <f t="shared" si="153"/>
        <v>1</v>
      </c>
      <c r="R323" s="143">
        <f t="shared" si="153"/>
        <v>1</v>
      </c>
      <c r="S323" s="143">
        <f t="shared" si="153"/>
        <v>1</v>
      </c>
      <c r="T323" s="143">
        <f t="shared" si="153"/>
        <v>1</v>
      </c>
      <c r="U323" s="143">
        <f t="shared" si="153"/>
        <v>1</v>
      </c>
    </row>
    <row r="324" ht="15" spans="1:21">
      <c r="A324" s="182"/>
      <c r="B324" s="184" t="s">
        <v>341</v>
      </c>
      <c r="C324" s="103" t="str">
        <f>"million "&amp;D323</f>
        <v>million LCU</v>
      </c>
      <c r="D324" s="177" t="str">
        <f>D323</f>
        <v>LCU</v>
      </c>
      <c r="E324" s="59"/>
      <c r="F324" s="189"/>
      <c r="G324" s="167"/>
      <c r="H324" s="167"/>
      <c r="I324" s="167"/>
      <c r="J324" s="167"/>
      <c r="K324" s="90"/>
      <c r="L324" s="190">
        <f t="shared" ref="L324:U324" si="154">L319/L323</f>
        <v>847.128</v>
      </c>
      <c r="M324" s="190">
        <f t="shared" si="154"/>
        <v>847.128</v>
      </c>
      <c r="N324" s="190">
        <f t="shared" si="154"/>
        <v>0</v>
      </c>
      <c r="O324" s="190">
        <f t="shared" si="154"/>
        <v>0</v>
      </c>
      <c r="P324" s="190">
        <f t="shared" si="154"/>
        <v>0</v>
      </c>
      <c r="Q324" s="190">
        <f t="shared" si="154"/>
        <v>0</v>
      </c>
      <c r="R324" s="190">
        <f t="shared" si="154"/>
        <v>0</v>
      </c>
      <c r="S324" s="190">
        <f t="shared" si="154"/>
        <v>0</v>
      </c>
      <c r="T324" s="190">
        <f t="shared" si="154"/>
        <v>0</v>
      </c>
      <c r="U324" s="190">
        <f t="shared" si="154"/>
        <v>0</v>
      </c>
    </row>
    <row r="325" ht="15" spans="1:21">
      <c r="A325" s="182"/>
      <c r="B325" s="184" t="s">
        <v>343</v>
      </c>
      <c r="C325" s="103" t="str">
        <f>"million "&amp;D324</f>
        <v>million LCU</v>
      </c>
      <c r="D325" s="177" t="str">
        <f>D324</f>
        <v>LCU</v>
      </c>
      <c r="E325" s="62"/>
      <c r="F325" s="189"/>
      <c r="G325" s="167"/>
      <c r="H325" s="167"/>
      <c r="I325" s="167"/>
      <c r="J325" s="167"/>
      <c r="K325" s="90"/>
      <c r="L325" s="143">
        <f>L324</f>
        <v>847.128</v>
      </c>
      <c r="M325" s="143">
        <f ca="1" t="shared" ref="M325:U325" si="155">L325+M324-M326</f>
        <v>1694.256</v>
      </c>
      <c r="N325" s="143">
        <f ca="1" t="shared" si="155"/>
        <v>1694.256</v>
      </c>
      <c r="O325" s="143">
        <f ca="1" t="shared" si="155"/>
        <v>1411.88</v>
      </c>
      <c r="P325" s="143">
        <f ca="1" t="shared" si="155"/>
        <v>847.128</v>
      </c>
      <c r="Q325" s="143">
        <f ca="1" t="shared" si="155"/>
        <v>282.376</v>
      </c>
      <c r="R325" s="143">
        <f ca="1" t="shared" si="155"/>
        <v>0</v>
      </c>
      <c r="S325" s="143">
        <f ca="1" t="shared" si="155"/>
        <v>0</v>
      </c>
      <c r="T325" s="143">
        <f ca="1" t="shared" si="155"/>
        <v>0</v>
      </c>
      <c r="U325" s="143">
        <f ca="1" t="shared" si="155"/>
        <v>0</v>
      </c>
    </row>
    <row r="326" ht="15" spans="1:21">
      <c r="A326" s="182"/>
      <c r="B326" s="184" t="s">
        <v>328</v>
      </c>
      <c r="C326" s="103" t="str">
        <f>"million "&amp;D325</f>
        <v>million LCU</v>
      </c>
      <c r="D326" s="177" t="str">
        <f>D325</f>
        <v>LCU</v>
      </c>
      <c r="E326" s="62"/>
      <c r="F326" s="189"/>
      <c r="G326" s="167"/>
      <c r="H326" s="167"/>
      <c r="I326" s="167"/>
      <c r="J326" s="167"/>
      <c r="K326" s="90"/>
      <c r="L326" s="192"/>
      <c r="M326" s="143">
        <f ca="1" t="shared" ref="M326:U326" si="156">IF(M$241&gt;$C313-1,SUM(OFFSET($L324,0,M$241-$C313,1,$C313-$C314))/($C313-$C314),IF(M$241&lt;$C314+1,0,SUM(OFFSET($L324,0,0,1,M$241-$C314))/($C313-$C314)))</f>
        <v>0</v>
      </c>
      <c r="N326" s="143">
        <f ca="1" t="shared" si="156"/>
        <v>0</v>
      </c>
      <c r="O326" s="143">
        <f ca="1" t="shared" si="156"/>
        <v>282.376</v>
      </c>
      <c r="P326" s="143">
        <f ca="1" t="shared" si="156"/>
        <v>564.752</v>
      </c>
      <c r="Q326" s="143">
        <f ca="1" t="shared" si="156"/>
        <v>564.752</v>
      </c>
      <c r="R326" s="143">
        <f ca="1" t="shared" si="156"/>
        <v>282.376</v>
      </c>
      <c r="S326" s="143">
        <f ca="1" t="shared" si="156"/>
        <v>0</v>
      </c>
      <c r="T326" s="143">
        <f ca="1" t="shared" si="156"/>
        <v>0</v>
      </c>
      <c r="U326" s="143">
        <f ca="1" t="shared" si="156"/>
        <v>0</v>
      </c>
    </row>
    <row r="327" ht="15" spans="1:21">
      <c r="A327" s="182"/>
      <c r="B327" s="184" t="s">
        <v>234</v>
      </c>
      <c r="C327" s="103" t="str">
        <f>"million "&amp;D326</f>
        <v>million LCU</v>
      </c>
      <c r="D327" s="177" t="str">
        <f>D326</f>
        <v>LCU</v>
      </c>
      <c r="E327" s="62"/>
      <c r="F327" s="189"/>
      <c r="G327" s="167"/>
      <c r="H327" s="167"/>
      <c r="I327" s="167"/>
      <c r="J327" s="167"/>
      <c r="K327" s="90"/>
      <c r="L327" s="192"/>
      <c r="M327" s="143">
        <f>L325*$C315</f>
        <v>76.24152</v>
      </c>
      <c r="N327" s="143">
        <f ca="1" t="shared" ref="N327:U327" si="157">M325*$C315</f>
        <v>152.48304</v>
      </c>
      <c r="O327" s="143">
        <f ca="1" t="shared" si="157"/>
        <v>152.48304</v>
      </c>
      <c r="P327" s="143">
        <f ca="1" t="shared" si="157"/>
        <v>127.0692</v>
      </c>
      <c r="Q327" s="143">
        <f ca="1" t="shared" si="157"/>
        <v>76.24152</v>
      </c>
      <c r="R327" s="143">
        <f ca="1" t="shared" si="157"/>
        <v>25.41384</v>
      </c>
      <c r="S327" s="143">
        <f ca="1" t="shared" si="157"/>
        <v>0</v>
      </c>
      <c r="T327" s="143">
        <f ca="1" t="shared" si="157"/>
        <v>0</v>
      </c>
      <c r="U327" s="143">
        <f ca="1" t="shared" si="157"/>
        <v>0</v>
      </c>
    </row>
    <row r="328" ht="15" spans="1:21">
      <c r="A328" s="182"/>
      <c r="B328" s="183" t="s">
        <v>301</v>
      </c>
      <c r="C328" s="103"/>
      <c r="D328" s="51"/>
      <c r="E328" s="116"/>
      <c r="F328" s="167"/>
      <c r="G328" s="167"/>
      <c r="H328" s="167"/>
      <c r="I328" s="167"/>
      <c r="J328" s="167"/>
      <c r="K328" s="90"/>
      <c r="L328" s="143"/>
      <c r="M328" s="143"/>
      <c r="N328" s="143"/>
      <c r="O328" s="143"/>
      <c r="P328" s="143"/>
      <c r="Q328" s="143"/>
      <c r="R328" s="143"/>
      <c r="S328" s="143"/>
      <c r="T328" s="143"/>
      <c r="U328" s="143"/>
    </row>
    <row r="329" ht="15" spans="1:21">
      <c r="A329" s="182"/>
      <c r="B329" s="184" t="s">
        <v>37</v>
      </c>
      <c r="C329" s="185" t="str">
        <f>IF(C334="Domestic","LCU","USD")</f>
        <v>LCU</v>
      </c>
      <c r="D329" s="47"/>
      <c r="E329" s="47"/>
      <c r="F329" s="48"/>
      <c r="G329" s="48"/>
      <c r="H329" s="48"/>
      <c r="I329" s="48"/>
      <c r="J329" s="48"/>
      <c r="K329" s="89"/>
      <c r="L329" s="89"/>
      <c r="M329" s="89"/>
      <c r="N329" s="89"/>
      <c r="O329" s="89"/>
      <c r="P329" s="89"/>
      <c r="Q329" s="89"/>
      <c r="R329" s="89"/>
      <c r="S329" s="89"/>
      <c r="T329" s="89"/>
      <c r="U329" s="89"/>
    </row>
    <row r="330" ht="15" spans="1:21">
      <c r="A330" s="182"/>
      <c r="B330" s="184" t="s">
        <v>345</v>
      </c>
      <c r="C330" s="186">
        <f>SUMIF($E$63:$E$72,$B328,H$63:H$72)</f>
        <v>4</v>
      </c>
      <c r="D330" s="47"/>
      <c r="E330" s="47"/>
      <c r="F330" s="48"/>
      <c r="G330" s="48"/>
      <c r="H330" s="48"/>
      <c r="I330" s="48"/>
      <c r="J330" s="48"/>
      <c r="K330" s="89"/>
      <c r="L330" s="89"/>
      <c r="M330" s="89"/>
      <c r="N330" s="89"/>
      <c r="O330" s="89"/>
      <c r="P330" s="89"/>
      <c r="Q330" s="89"/>
      <c r="R330" s="89"/>
      <c r="S330" s="89"/>
      <c r="T330" s="89"/>
      <c r="U330" s="89"/>
    </row>
    <row r="331" ht="15" spans="1:21">
      <c r="A331" s="182"/>
      <c r="B331" s="184" t="s">
        <v>346</v>
      </c>
      <c r="C331" s="187">
        <f>SUMIF($E$63:$E$72,$B328,I$63:I$72)</f>
        <v>3</v>
      </c>
      <c r="D331" s="47"/>
      <c r="E331" s="47"/>
      <c r="F331" s="48"/>
      <c r="G331" s="48"/>
      <c r="H331" s="48"/>
      <c r="I331" s="48"/>
      <c r="J331" s="48"/>
      <c r="K331" s="89"/>
      <c r="L331" s="89"/>
      <c r="M331" s="89"/>
      <c r="N331" s="89"/>
      <c r="O331" s="89"/>
      <c r="P331" s="89"/>
      <c r="Q331" s="89"/>
      <c r="R331" s="89"/>
      <c r="S331" s="89"/>
      <c r="T331" s="89"/>
      <c r="U331" s="89"/>
    </row>
    <row r="332" ht="15" spans="1:21">
      <c r="A332" s="182"/>
      <c r="B332" s="184" t="s">
        <v>347</v>
      </c>
      <c r="C332" s="188">
        <f>SUMIF($E$63:$E$72,$B328,G$63:G$72)</f>
        <v>0.09</v>
      </c>
      <c r="D332" s="47"/>
      <c r="E332" s="47"/>
      <c r="F332" s="48"/>
      <c r="G332" s="48"/>
      <c r="H332" s="48"/>
      <c r="I332" s="48"/>
      <c r="J332" s="48"/>
      <c r="K332" s="89"/>
      <c r="L332" s="89"/>
      <c r="M332" s="89"/>
      <c r="N332" s="89"/>
      <c r="O332" s="89"/>
      <c r="P332" s="89"/>
      <c r="Q332" s="89"/>
      <c r="R332" s="89"/>
      <c r="S332" s="89"/>
      <c r="T332" s="89"/>
      <c r="U332" s="89"/>
    </row>
    <row r="333" ht="15" spans="1:21">
      <c r="A333" s="182"/>
      <c r="B333" s="184" t="s">
        <v>348</v>
      </c>
      <c r="C333" s="177" t="s">
        <v>349</v>
      </c>
      <c r="D333" s="47"/>
      <c r="E333" s="47"/>
      <c r="F333" s="48"/>
      <c r="G333" s="48"/>
      <c r="H333" s="48"/>
      <c r="I333" s="48"/>
      <c r="J333" s="48"/>
      <c r="K333" s="89"/>
      <c r="L333" s="89"/>
      <c r="M333" s="89"/>
      <c r="N333" s="89"/>
      <c r="O333" s="89"/>
      <c r="P333" s="89"/>
      <c r="Q333" s="89"/>
      <c r="R333" s="89"/>
      <c r="S333" s="89"/>
      <c r="T333" s="89"/>
      <c r="U333" s="89"/>
    </row>
    <row r="334" ht="15" spans="1:21">
      <c r="A334" s="182"/>
      <c r="B334" s="184" t="str">
        <f>"Classified as External or Domestic?"</f>
        <v>Classified as External or Domestic?</v>
      </c>
      <c r="C334" s="187" t="str">
        <f>VLOOKUP(B328,$E$63:$I$72,2,FALSE)</f>
        <v>Domestic</v>
      </c>
      <c r="D334" s="47"/>
      <c r="E334" s="47"/>
      <c r="F334" s="48"/>
      <c r="G334" s="48"/>
      <c r="H334" s="48"/>
      <c r="I334" s="48"/>
      <c r="J334" s="48"/>
      <c r="K334" s="89"/>
      <c r="L334" s="89"/>
      <c r="M334" s="89"/>
      <c r="N334" s="89"/>
      <c r="O334" s="89"/>
      <c r="P334" s="89"/>
      <c r="Q334" s="89"/>
      <c r="R334" s="89"/>
      <c r="S334" s="89"/>
      <c r="T334" s="89"/>
      <c r="U334" s="89"/>
    </row>
    <row r="335" ht="15" spans="1:21">
      <c r="A335" s="182"/>
      <c r="B335" s="184" t="s">
        <v>350</v>
      </c>
      <c r="C335" s="47" t="s">
        <v>351</v>
      </c>
      <c r="D335" s="47"/>
      <c r="E335" s="47"/>
      <c r="F335" s="48"/>
      <c r="G335" s="48"/>
      <c r="H335" s="48"/>
      <c r="I335" s="48"/>
      <c r="J335" s="48"/>
      <c r="K335" s="89"/>
      <c r="L335" s="190">
        <f t="shared" ref="L335:U335" si="158">L336/L$101*100</f>
        <v>0.942722393732676</v>
      </c>
      <c r="M335" s="190">
        <f ca="1" t="shared" si="158"/>
        <v>0.502669553442147</v>
      </c>
      <c r="N335" s="190">
        <f ca="1" t="shared" si="158"/>
        <v>0.393598173915754</v>
      </c>
      <c r="O335" s="190">
        <f ca="1" t="shared" si="158"/>
        <v>0</v>
      </c>
      <c r="P335" s="190">
        <f ca="1" t="shared" si="158"/>
        <v>0</v>
      </c>
      <c r="Q335" s="190">
        <f ca="1" t="shared" si="158"/>
        <v>0</v>
      </c>
      <c r="R335" s="190">
        <f ca="1" t="shared" si="158"/>
        <v>0</v>
      </c>
      <c r="S335" s="190">
        <f ca="1" t="shared" si="158"/>
        <v>0</v>
      </c>
      <c r="T335" s="190">
        <f ca="1" t="shared" si="158"/>
        <v>0</v>
      </c>
      <c r="U335" s="190">
        <f ca="1" t="shared" si="158"/>
        <v>0</v>
      </c>
    </row>
    <row r="336" ht="15" spans="1:21">
      <c r="A336" s="182"/>
      <c r="B336" s="184" t="s">
        <v>352</v>
      </c>
      <c r="C336" s="62" t="s">
        <v>329</v>
      </c>
      <c r="D336" s="177" t="str">
        <f>C334</f>
        <v>Domestic</v>
      </c>
      <c r="E336" s="62"/>
      <c r="F336" s="178"/>
      <c r="G336" s="167"/>
      <c r="H336" s="167"/>
      <c r="I336" s="167"/>
      <c r="J336" s="167"/>
      <c r="K336" s="90"/>
      <c r="L336" s="191">
        <f>SUMIF($E$63:$E$72,$B328,L$63:L$72)*L340</f>
        <v>564</v>
      </c>
      <c r="M336" s="191">
        <f t="shared" ref="M336:U336" si="159">SUMIF($E$63:$E$72,$B328,M$63:M$72)*M340</f>
        <v>564</v>
      </c>
      <c r="N336" s="191">
        <f t="shared" si="159"/>
        <v>564</v>
      </c>
      <c r="O336" s="191">
        <f t="shared" si="159"/>
        <v>0</v>
      </c>
      <c r="P336" s="191">
        <f t="shared" si="159"/>
        <v>0</v>
      </c>
      <c r="Q336" s="191">
        <f t="shared" si="159"/>
        <v>0</v>
      </c>
      <c r="R336" s="191">
        <f t="shared" si="159"/>
        <v>0</v>
      </c>
      <c r="S336" s="191">
        <f t="shared" si="159"/>
        <v>0</v>
      </c>
      <c r="T336" s="191">
        <f t="shared" si="159"/>
        <v>0</v>
      </c>
      <c r="U336" s="191">
        <f t="shared" si="159"/>
        <v>0</v>
      </c>
    </row>
    <row r="337" ht="15" spans="1:21">
      <c r="A337" s="182"/>
      <c r="B337" s="184" t="s">
        <v>335</v>
      </c>
      <c r="C337" s="62" t="s">
        <v>329</v>
      </c>
      <c r="D337" s="177" t="str">
        <f>C334</f>
        <v>Domestic</v>
      </c>
      <c r="E337" s="62"/>
      <c r="F337" s="178"/>
      <c r="G337" s="167"/>
      <c r="H337" s="167"/>
      <c r="I337" s="167"/>
      <c r="J337" s="167"/>
      <c r="K337" s="90"/>
      <c r="L337" s="192"/>
      <c r="M337" s="143">
        <f ca="1" t="shared" ref="M337:U337" si="160">M343*M340</f>
        <v>0</v>
      </c>
      <c r="N337" s="143">
        <f ca="1" t="shared" si="160"/>
        <v>0</v>
      </c>
      <c r="O337" s="143">
        <f ca="1" t="shared" si="160"/>
        <v>0</v>
      </c>
      <c r="P337" s="143">
        <f ca="1" t="shared" si="160"/>
        <v>564</v>
      </c>
      <c r="Q337" s="143">
        <f ca="1" t="shared" si="160"/>
        <v>564</v>
      </c>
      <c r="R337" s="143">
        <f ca="1" t="shared" si="160"/>
        <v>564</v>
      </c>
      <c r="S337" s="143">
        <f ca="1" t="shared" si="160"/>
        <v>0</v>
      </c>
      <c r="T337" s="143">
        <f ca="1" t="shared" si="160"/>
        <v>0</v>
      </c>
      <c r="U337" s="143">
        <f ca="1" t="shared" si="160"/>
        <v>0</v>
      </c>
    </row>
    <row r="338" ht="15" spans="1:21">
      <c r="A338" s="182"/>
      <c r="B338" s="184" t="s">
        <v>336</v>
      </c>
      <c r="C338" s="62" t="s">
        <v>329</v>
      </c>
      <c r="D338" s="177" t="str">
        <f>C334</f>
        <v>Domestic</v>
      </c>
      <c r="E338" s="62"/>
      <c r="F338" s="178"/>
      <c r="G338" s="167"/>
      <c r="H338" s="167"/>
      <c r="I338" s="167"/>
      <c r="J338" s="167"/>
      <c r="K338" s="90"/>
      <c r="L338" s="192"/>
      <c r="M338" s="143">
        <f t="shared" ref="M338:U338" si="161">M344*M340</f>
        <v>50.76</v>
      </c>
      <c r="N338" s="143">
        <f ca="1" t="shared" si="161"/>
        <v>101.52</v>
      </c>
      <c r="O338" s="143">
        <f ca="1" t="shared" si="161"/>
        <v>152.28</v>
      </c>
      <c r="P338" s="143">
        <f ca="1" t="shared" si="161"/>
        <v>152.28</v>
      </c>
      <c r="Q338" s="143">
        <f ca="1" t="shared" si="161"/>
        <v>101.52</v>
      </c>
      <c r="R338" s="143">
        <f ca="1" t="shared" si="161"/>
        <v>50.76</v>
      </c>
      <c r="S338" s="143">
        <f ca="1" t="shared" si="161"/>
        <v>0</v>
      </c>
      <c r="T338" s="143">
        <f ca="1" t="shared" si="161"/>
        <v>0</v>
      </c>
      <c r="U338" s="143">
        <f ca="1" t="shared" si="161"/>
        <v>0</v>
      </c>
    </row>
    <row r="339" ht="15" spans="1:21">
      <c r="A339" s="182"/>
      <c r="B339" s="184" t="s">
        <v>353</v>
      </c>
      <c r="C339" s="62" t="s">
        <v>329</v>
      </c>
      <c r="D339" s="177" t="str">
        <f>C334</f>
        <v>Domestic</v>
      </c>
      <c r="E339" s="62"/>
      <c r="F339" s="178"/>
      <c r="G339" s="167"/>
      <c r="H339" s="167"/>
      <c r="I339" s="167"/>
      <c r="J339" s="167"/>
      <c r="K339" s="90"/>
      <c r="L339" s="143">
        <f>L342*L340</f>
        <v>564</v>
      </c>
      <c r="M339" s="143">
        <f ca="1" t="shared" ref="M339:U339" si="162">M342*M340</f>
        <v>1128</v>
      </c>
      <c r="N339" s="143">
        <f ca="1" t="shared" si="162"/>
        <v>1692</v>
      </c>
      <c r="O339" s="143">
        <f ca="1" t="shared" si="162"/>
        <v>1692</v>
      </c>
      <c r="P339" s="143">
        <f ca="1" t="shared" si="162"/>
        <v>1128</v>
      </c>
      <c r="Q339" s="143">
        <f ca="1" t="shared" si="162"/>
        <v>564</v>
      </c>
      <c r="R339" s="143">
        <f ca="1" t="shared" si="162"/>
        <v>0</v>
      </c>
      <c r="S339" s="143">
        <f ca="1" t="shared" si="162"/>
        <v>0</v>
      </c>
      <c r="T339" s="143">
        <f ca="1" t="shared" si="162"/>
        <v>0</v>
      </c>
      <c r="U339" s="143">
        <f ca="1" t="shared" si="162"/>
        <v>0</v>
      </c>
    </row>
    <row r="340" ht="15" spans="1:21">
      <c r="A340" s="182"/>
      <c r="B340" s="184" t="s">
        <v>333</v>
      </c>
      <c r="C340" s="103" t="str">
        <f>"LCU per unit of "&amp;D339</f>
        <v>LCU per unit of Domestic</v>
      </c>
      <c r="D340" s="177" t="str">
        <f>C329</f>
        <v>LCU</v>
      </c>
      <c r="E340" s="62"/>
      <c r="F340" s="178"/>
      <c r="G340" s="167"/>
      <c r="H340" s="167"/>
      <c r="I340" s="167"/>
      <c r="J340" s="167"/>
      <c r="K340" s="90"/>
      <c r="L340" s="143">
        <f t="shared" ref="L340:U340" si="163">INDEX($L$81:$U$85,MATCH($D340,$B$81:$B$85,0),MATCH(L$78,$L$78:$U$78,0))</f>
        <v>1</v>
      </c>
      <c r="M340" s="143">
        <f t="shared" si="163"/>
        <v>1</v>
      </c>
      <c r="N340" s="143">
        <f t="shared" si="163"/>
        <v>1</v>
      </c>
      <c r="O340" s="143">
        <f t="shared" si="163"/>
        <v>1</v>
      </c>
      <c r="P340" s="143">
        <f t="shared" si="163"/>
        <v>1</v>
      </c>
      <c r="Q340" s="143">
        <f t="shared" si="163"/>
        <v>1</v>
      </c>
      <c r="R340" s="143">
        <f t="shared" si="163"/>
        <v>1</v>
      </c>
      <c r="S340" s="143">
        <f t="shared" si="163"/>
        <v>1</v>
      </c>
      <c r="T340" s="143">
        <f t="shared" si="163"/>
        <v>1</v>
      </c>
      <c r="U340" s="143">
        <f t="shared" si="163"/>
        <v>1</v>
      </c>
    </row>
    <row r="341" ht="15" spans="1:21">
      <c r="A341" s="182"/>
      <c r="B341" s="184" t="s">
        <v>341</v>
      </c>
      <c r="C341" s="103" t="str">
        <f>"million "&amp;D340</f>
        <v>million LCU</v>
      </c>
      <c r="D341" s="177" t="str">
        <f>D340</f>
        <v>LCU</v>
      </c>
      <c r="E341" s="59"/>
      <c r="F341" s="189"/>
      <c r="G341" s="167"/>
      <c r="H341" s="167"/>
      <c r="I341" s="167"/>
      <c r="J341" s="167"/>
      <c r="K341" s="90"/>
      <c r="L341" s="190">
        <f t="shared" ref="L341:U341" si="164">L336/L340</f>
        <v>564</v>
      </c>
      <c r="M341" s="190">
        <f t="shared" si="164"/>
        <v>564</v>
      </c>
      <c r="N341" s="190">
        <f t="shared" si="164"/>
        <v>564</v>
      </c>
      <c r="O341" s="190">
        <f t="shared" si="164"/>
        <v>0</v>
      </c>
      <c r="P341" s="190">
        <f t="shared" si="164"/>
        <v>0</v>
      </c>
      <c r="Q341" s="190">
        <f t="shared" si="164"/>
        <v>0</v>
      </c>
      <c r="R341" s="190">
        <f t="shared" si="164"/>
        <v>0</v>
      </c>
      <c r="S341" s="190">
        <f t="shared" si="164"/>
        <v>0</v>
      </c>
      <c r="T341" s="190">
        <f t="shared" si="164"/>
        <v>0</v>
      </c>
      <c r="U341" s="190">
        <f t="shared" si="164"/>
        <v>0</v>
      </c>
    </row>
    <row r="342" ht="15" spans="1:21">
      <c r="A342" s="182"/>
      <c r="B342" s="184" t="s">
        <v>343</v>
      </c>
      <c r="C342" s="103" t="str">
        <f>"million "&amp;D341</f>
        <v>million LCU</v>
      </c>
      <c r="D342" s="177" t="str">
        <f>D341</f>
        <v>LCU</v>
      </c>
      <c r="E342" s="62"/>
      <c r="F342" s="189"/>
      <c r="G342" s="167"/>
      <c r="H342" s="167"/>
      <c r="I342" s="167"/>
      <c r="J342" s="167"/>
      <c r="K342" s="90"/>
      <c r="L342" s="143">
        <f>L341</f>
        <v>564</v>
      </c>
      <c r="M342" s="143">
        <f ca="1" t="shared" ref="M342:U342" si="165">L342+M341-M343</f>
        <v>1128</v>
      </c>
      <c r="N342" s="143">
        <f ca="1" t="shared" si="165"/>
        <v>1692</v>
      </c>
      <c r="O342" s="143">
        <f ca="1" t="shared" si="165"/>
        <v>1692</v>
      </c>
      <c r="P342" s="143">
        <f ca="1" t="shared" si="165"/>
        <v>1128</v>
      </c>
      <c r="Q342" s="143">
        <f ca="1" t="shared" si="165"/>
        <v>564</v>
      </c>
      <c r="R342" s="143">
        <f ca="1" t="shared" si="165"/>
        <v>0</v>
      </c>
      <c r="S342" s="143">
        <f ca="1" t="shared" si="165"/>
        <v>0</v>
      </c>
      <c r="T342" s="143">
        <f ca="1" t="shared" si="165"/>
        <v>0</v>
      </c>
      <c r="U342" s="143">
        <f ca="1" t="shared" si="165"/>
        <v>0</v>
      </c>
    </row>
    <row r="343" ht="15" spans="1:21">
      <c r="A343" s="182"/>
      <c r="B343" s="184" t="s">
        <v>328</v>
      </c>
      <c r="C343" s="103" t="str">
        <f>"million "&amp;D342</f>
        <v>million LCU</v>
      </c>
      <c r="D343" s="177" t="str">
        <f>D342</f>
        <v>LCU</v>
      </c>
      <c r="E343" s="62"/>
      <c r="F343" s="189"/>
      <c r="G343" s="167"/>
      <c r="H343" s="167"/>
      <c r="I343" s="167"/>
      <c r="J343" s="167"/>
      <c r="K343" s="90"/>
      <c r="L343" s="192"/>
      <c r="M343" s="143">
        <f ca="1" t="shared" ref="M343:U343" si="166">IF(M$241&gt;$C330-1,SUM(OFFSET($L341,0,M$241-$C330,1,$C330-$C331))/($C330-$C331),IF(M$241&lt;$C331+1,0,SUM(OFFSET($L341,0,0,1,M$241-$C331))/($C330-$C331)))</f>
        <v>0</v>
      </c>
      <c r="N343" s="143">
        <f ca="1" t="shared" si="166"/>
        <v>0</v>
      </c>
      <c r="O343" s="143">
        <f ca="1" t="shared" si="166"/>
        <v>0</v>
      </c>
      <c r="P343" s="143">
        <f ca="1" t="shared" si="166"/>
        <v>564</v>
      </c>
      <c r="Q343" s="143">
        <f ca="1" t="shared" si="166"/>
        <v>564</v>
      </c>
      <c r="R343" s="143">
        <f ca="1" t="shared" si="166"/>
        <v>564</v>
      </c>
      <c r="S343" s="143">
        <f ca="1" t="shared" si="166"/>
        <v>0</v>
      </c>
      <c r="T343" s="143">
        <f ca="1" t="shared" si="166"/>
        <v>0</v>
      </c>
      <c r="U343" s="143">
        <f ca="1" t="shared" si="166"/>
        <v>0</v>
      </c>
    </row>
    <row r="344" ht="15" spans="1:21">
      <c r="A344" s="182"/>
      <c r="B344" s="184" t="s">
        <v>234</v>
      </c>
      <c r="C344" s="103" t="str">
        <f>"million "&amp;D343</f>
        <v>million LCU</v>
      </c>
      <c r="D344" s="177" t="str">
        <f>D343</f>
        <v>LCU</v>
      </c>
      <c r="E344" s="62"/>
      <c r="F344" s="189"/>
      <c r="G344" s="167"/>
      <c r="H344" s="167"/>
      <c r="I344" s="167"/>
      <c r="J344" s="167"/>
      <c r="K344" s="90"/>
      <c r="L344" s="192"/>
      <c r="M344" s="143">
        <f>L342*$C332</f>
        <v>50.76</v>
      </c>
      <c r="N344" s="143">
        <f ca="1" t="shared" ref="N344:U344" si="167">M342*$C332</f>
        <v>101.52</v>
      </c>
      <c r="O344" s="143">
        <f ca="1" t="shared" si="167"/>
        <v>152.28</v>
      </c>
      <c r="P344" s="143">
        <f ca="1" t="shared" si="167"/>
        <v>152.28</v>
      </c>
      <c r="Q344" s="143">
        <f ca="1" t="shared" si="167"/>
        <v>101.52</v>
      </c>
      <c r="R344" s="143">
        <f ca="1" t="shared" si="167"/>
        <v>50.76</v>
      </c>
      <c r="S344" s="143">
        <f ca="1" t="shared" si="167"/>
        <v>0</v>
      </c>
      <c r="T344" s="143">
        <f ca="1" t="shared" si="167"/>
        <v>0</v>
      </c>
      <c r="U344" s="143">
        <f ca="1" t="shared" si="167"/>
        <v>0</v>
      </c>
    </row>
    <row r="345" ht="15" spans="1:21">
      <c r="A345" s="182"/>
      <c r="B345" s="183" t="s">
        <v>302</v>
      </c>
      <c r="C345" s="103"/>
      <c r="D345" s="51"/>
      <c r="E345" s="116"/>
      <c r="F345" s="167"/>
      <c r="G345" s="167"/>
      <c r="H345" s="167"/>
      <c r="I345" s="167"/>
      <c r="J345" s="167"/>
      <c r="K345" s="90"/>
      <c r="L345" s="143"/>
      <c r="M345" s="143"/>
      <c r="N345" s="143"/>
      <c r="O345" s="143"/>
      <c r="P345" s="143"/>
      <c r="Q345" s="143"/>
      <c r="R345" s="143"/>
      <c r="S345" s="143"/>
      <c r="T345" s="143"/>
      <c r="U345" s="143"/>
    </row>
    <row r="346" ht="15" spans="1:21">
      <c r="A346" s="182"/>
      <c r="B346" s="184" t="s">
        <v>37</v>
      </c>
      <c r="C346" s="185" t="str">
        <f>IF(C351="Domestic","LCU","USD")</f>
        <v>LCU</v>
      </c>
      <c r="D346" s="47"/>
      <c r="E346" s="47"/>
      <c r="F346" s="48"/>
      <c r="G346" s="48"/>
      <c r="H346" s="48"/>
      <c r="I346" s="48"/>
      <c r="J346" s="48"/>
      <c r="K346" s="89"/>
      <c r="L346" s="89"/>
      <c r="M346" s="89"/>
      <c r="N346" s="89"/>
      <c r="O346" s="89"/>
      <c r="P346" s="89"/>
      <c r="Q346" s="89"/>
      <c r="R346" s="89"/>
      <c r="S346" s="89"/>
      <c r="T346" s="89"/>
      <c r="U346" s="89"/>
    </row>
    <row r="347" ht="15" spans="1:21">
      <c r="A347" s="182"/>
      <c r="B347" s="184" t="s">
        <v>345</v>
      </c>
      <c r="C347" s="186">
        <f>SUMIF($E$63:$E$72,$B345,H$63:H$72)</f>
        <v>5</v>
      </c>
      <c r="D347" s="47"/>
      <c r="E347" s="47"/>
      <c r="F347" s="48"/>
      <c r="G347" s="48"/>
      <c r="H347" s="48"/>
      <c r="I347" s="48"/>
      <c r="J347" s="48"/>
      <c r="K347" s="89"/>
      <c r="L347" s="89"/>
      <c r="M347" s="89"/>
      <c r="N347" s="89"/>
      <c r="O347" s="89"/>
      <c r="P347" s="89"/>
      <c r="Q347" s="89"/>
      <c r="R347" s="89"/>
      <c r="S347" s="89"/>
      <c r="T347" s="89"/>
      <c r="U347" s="89"/>
    </row>
    <row r="348" ht="15" spans="1:21">
      <c r="A348" s="182"/>
      <c r="B348" s="184" t="s">
        <v>346</v>
      </c>
      <c r="C348" s="187">
        <f>SUMIF($E$63:$E$72,$B345,I$63:I$72)</f>
        <v>4</v>
      </c>
      <c r="D348" s="47"/>
      <c r="E348" s="47"/>
      <c r="F348" s="48"/>
      <c r="G348" s="48"/>
      <c r="H348" s="48"/>
      <c r="I348" s="48"/>
      <c r="J348" s="48"/>
      <c r="K348" s="89"/>
      <c r="L348" s="89"/>
      <c r="M348" s="89"/>
      <c r="N348" s="89"/>
      <c r="O348" s="89"/>
      <c r="P348" s="89"/>
      <c r="Q348" s="89"/>
      <c r="R348" s="89"/>
      <c r="S348" s="89"/>
      <c r="T348" s="89"/>
      <c r="U348" s="89"/>
    </row>
    <row r="349" ht="15" spans="1:21">
      <c r="A349" s="182"/>
      <c r="B349" s="184" t="s">
        <v>347</v>
      </c>
      <c r="C349" s="188">
        <f>SUMIF($E$63:$E$72,$B345,G$63:G$72)</f>
        <v>0.09</v>
      </c>
      <c r="D349" s="47"/>
      <c r="E349" s="47"/>
      <c r="F349" s="48"/>
      <c r="G349" s="48"/>
      <c r="H349" s="48"/>
      <c r="I349" s="48"/>
      <c r="J349" s="48"/>
      <c r="K349" s="89"/>
      <c r="L349" s="89"/>
      <c r="M349" s="89"/>
      <c r="N349" s="89"/>
      <c r="O349" s="89"/>
      <c r="P349" s="89"/>
      <c r="Q349" s="89"/>
      <c r="R349" s="89"/>
      <c r="S349" s="89"/>
      <c r="T349" s="89"/>
      <c r="U349" s="89"/>
    </row>
    <row r="350" ht="15" spans="1:21">
      <c r="A350" s="182"/>
      <c r="B350" s="184" t="s">
        <v>348</v>
      </c>
      <c r="C350" s="177" t="s">
        <v>349</v>
      </c>
      <c r="D350" s="47"/>
      <c r="E350" s="47"/>
      <c r="F350" s="48"/>
      <c r="G350" s="48"/>
      <c r="H350" s="48"/>
      <c r="I350" s="48"/>
      <c r="J350" s="48"/>
      <c r="K350" s="89"/>
      <c r="L350" s="89"/>
      <c r="M350" s="89"/>
      <c r="N350" s="89"/>
      <c r="O350" s="89"/>
      <c r="P350" s="89"/>
      <c r="Q350" s="89"/>
      <c r="R350" s="89"/>
      <c r="S350" s="89"/>
      <c r="T350" s="89"/>
      <c r="U350" s="89"/>
    </row>
    <row r="351" ht="15" spans="1:21">
      <c r="A351" s="182"/>
      <c r="B351" s="184" t="str">
        <f>"Classified as External or Domestic?"</f>
        <v>Classified as External or Domestic?</v>
      </c>
      <c r="C351" s="187" t="str">
        <f>VLOOKUP(B345,$E$63:$I$72,2,FALSE)</f>
        <v>Domestic</v>
      </c>
      <c r="D351" s="47"/>
      <c r="E351" s="47"/>
      <c r="F351" s="48"/>
      <c r="G351" s="48"/>
      <c r="H351" s="48"/>
      <c r="I351" s="48"/>
      <c r="J351" s="48"/>
      <c r="K351" s="89"/>
      <c r="L351" s="89"/>
      <c r="M351" s="89"/>
      <c r="N351" s="89"/>
      <c r="O351" s="89"/>
      <c r="P351" s="89"/>
      <c r="Q351" s="89"/>
      <c r="R351" s="89"/>
      <c r="S351" s="89"/>
      <c r="T351" s="89"/>
      <c r="U351" s="89"/>
    </row>
    <row r="352" ht="15" spans="1:21">
      <c r="A352" s="182"/>
      <c r="B352" s="184" t="s">
        <v>350</v>
      </c>
      <c r="C352" s="47" t="s">
        <v>351</v>
      </c>
      <c r="D352" s="47"/>
      <c r="E352" s="47"/>
      <c r="F352" s="48"/>
      <c r="G352" s="48"/>
      <c r="H352" s="48"/>
      <c r="I352" s="48"/>
      <c r="J352" s="48"/>
      <c r="K352" s="89"/>
      <c r="L352" s="190">
        <f t="shared" ref="L352:U352" si="168">L353/L$101*100</f>
        <v>2.3400910482726</v>
      </c>
      <c r="M352" s="190">
        <f ca="1" t="shared" si="168"/>
        <v>1.24776130287058</v>
      </c>
      <c r="N352" s="190">
        <f ca="1" t="shared" si="168"/>
        <v>0.97701674376251</v>
      </c>
      <c r="O352" s="190">
        <f ca="1" t="shared" si="168"/>
        <v>0.730561000589106</v>
      </c>
      <c r="P352" s="190">
        <f ca="1" t="shared" si="168"/>
        <v>0.655388048474255</v>
      </c>
      <c r="Q352" s="190">
        <f ca="1" t="shared" si="168"/>
        <v>-0.221453523911547</v>
      </c>
      <c r="R352" s="190">
        <f ca="1" t="shared" si="168"/>
        <v>-0.074974604209687</v>
      </c>
      <c r="S352" s="190">
        <f ca="1" t="shared" si="168"/>
        <v>-0.123669581974524</v>
      </c>
      <c r="T352" s="190">
        <f ca="1" t="shared" si="168"/>
        <v>-0.235649087110156</v>
      </c>
      <c r="U352" s="190">
        <f ca="1" t="shared" si="168"/>
        <v>-0.848150328977898</v>
      </c>
    </row>
    <row r="353" ht="15" spans="1:21">
      <c r="A353" s="182"/>
      <c r="B353" s="184" t="s">
        <v>352</v>
      </c>
      <c r="C353" s="62" t="s">
        <v>329</v>
      </c>
      <c r="D353" s="177" t="str">
        <f>C351</f>
        <v>Domestic</v>
      </c>
      <c r="E353" s="62"/>
      <c r="F353" s="178"/>
      <c r="G353" s="167"/>
      <c r="H353" s="167"/>
      <c r="I353" s="167"/>
      <c r="J353" s="167"/>
      <c r="K353" s="90"/>
      <c r="L353" s="191">
        <f>SUMIF($E$63:$E$72,$B345,L$63:L$72)*L357</f>
        <v>1400</v>
      </c>
      <c r="M353" s="191">
        <f t="shared" ref="M353:U353" si="169">SUMIF($E$63:$E$72,$B345,M$63:M$72)*M357</f>
        <v>1400</v>
      </c>
      <c r="N353" s="191">
        <f t="shared" si="169"/>
        <v>1400</v>
      </c>
      <c r="O353" s="191">
        <f t="shared" si="169"/>
        <v>1400</v>
      </c>
      <c r="P353" s="191">
        <f t="shared" si="169"/>
        <v>1500</v>
      </c>
      <c r="Q353" s="191">
        <f t="shared" si="169"/>
        <v>1700</v>
      </c>
      <c r="R353" s="191">
        <f t="shared" si="169"/>
        <v>1700</v>
      </c>
      <c r="S353" s="191">
        <f t="shared" si="169"/>
        <v>2000</v>
      </c>
      <c r="T353" s="191">
        <f t="shared" si="169"/>
        <v>2000</v>
      </c>
      <c r="U353" s="191">
        <f t="shared" si="169"/>
        <v>2000</v>
      </c>
    </row>
    <row r="354" ht="15" spans="1:21">
      <c r="A354" s="182"/>
      <c r="B354" s="184" t="s">
        <v>335</v>
      </c>
      <c r="C354" s="62" t="s">
        <v>329</v>
      </c>
      <c r="D354" s="177" t="str">
        <f>C351</f>
        <v>Domestic</v>
      </c>
      <c r="E354" s="62"/>
      <c r="F354" s="178"/>
      <c r="G354" s="167"/>
      <c r="H354" s="167"/>
      <c r="I354" s="167"/>
      <c r="J354" s="167"/>
      <c r="K354" s="90"/>
      <c r="L354" s="192"/>
      <c r="M354" s="143">
        <f ca="1" t="shared" ref="M354:U354" si="170">M360*M357</f>
        <v>0</v>
      </c>
      <c r="N354" s="143">
        <f ca="1" t="shared" si="170"/>
        <v>0</v>
      </c>
      <c r="O354" s="143">
        <f ca="1" t="shared" si="170"/>
        <v>0</v>
      </c>
      <c r="P354" s="143">
        <f ca="1" t="shared" si="170"/>
        <v>0</v>
      </c>
      <c r="Q354" s="143">
        <f ca="1" t="shared" si="170"/>
        <v>1400</v>
      </c>
      <c r="R354" s="143">
        <f ca="1" t="shared" si="170"/>
        <v>1400</v>
      </c>
      <c r="S354" s="143">
        <f ca="1" t="shared" si="170"/>
        <v>1400</v>
      </c>
      <c r="T354" s="143">
        <f ca="1" t="shared" si="170"/>
        <v>1400</v>
      </c>
      <c r="U354" s="143">
        <f ca="1" t="shared" si="170"/>
        <v>1500</v>
      </c>
    </row>
    <row r="355" ht="15" spans="1:21">
      <c r="A355" s="182"/>
      <c r="B355" s="184" t="s">
        <v>336</v>
      </c>
      <c r="C355" s="62" t="s">
        <v>329</v>
      </c>
      <c r="D355" s="177" t="str">
        <f>C351</f>
        <v>Domestic</v>
      </c>
      <c r="E355" s="62"/>
      <c r="F355" s="178"/>
      <c r="G355" s="167"/>
      <c r="H355" s="167"/>
      <c r="I355" s="167"/>
      <c r="J355" s="167"/>
      <c r="K355" s="90"/>
      <c r="L355" s="192"/>
      <c r="M355" s="143">
        <f t="shared" ref="M355:U355" si="171">M361*M357</f>
        <v>126</v>
      </c>
      <c r="N355" s="143">
        <f ca="1" t="shared" si="171"/>
        <v>252</v>
      </c>
      <c r="O355" s="143">
        <f ca="1" t="shared" si="171"/>
        <v>378</v>
      </c>
      <c r="P355" s="143">
        <f ca="1" t="shared" si="171"/>
        <v>504</v>
      </c>
      <c r="Q355" s="143">
        <f ca="1" t="shared" si="171"/>
        <v>639</v>
      </c>
      <c r="R355" s="143">
        <f ca="1" t="shared" si="171"/>
        <v>666</v>
      </c>
      <c r="S355" s="143">
        <f ca="1" t="shared" si="171"/>
        <v>693</v>
      </c>
      <c r="T355" s="143">
        <f ca="1" t="shared" si="171"/>
        <v>747</v>
      </c>
      <c r="U355" s="143">
        <f ca="1" t="shared" si="171"/>
        <v>801</v>
      </c>
    </row>
    <row r="356" ht="15" spans="1:21">
      <c r="A356" s="182"/>
      <c r="B356" s="184" t="s">
        <v>353</v>
      </c>
      <c r="C356" s="62" t="s">
        <v>329</v>
      </c>
      <c r="D356" s="177" t="str">
        <f>C351</f>
        <v>Domestic</v>
      </c>
      <c r="E356" s="62"/>
      <c r="F356" s="178"/>
      <c r="G356" s="167"/>
      <c r="H356" s="167"/>
      <c r="I356" s="167"/>
      <c r="J356" s="167"/>
      <c r="K356" s="90"/>
      <c r="L356" s="143">
        <f>L359*L357</f>
        <v>1400</v>
      </c>
      <c r="M356" s="143">
        <f ca="1" t="shared" ref="M356:U356" si="172">M359*M357</f>
        <v>2800</v>
      </c>
      <c r="N356" s="143">
        <f ca="1" t="shared" si="172"/>
        <v>4200</v>
      </c>
      <c r="O356" s="143">
        <f ca="1" t="shared" si="172"/>
        <v>5600</v>
      </c>
      <c r="P356" s="143">
        <f ca="1" t="shared" si="172"/>
        <v>7100</v>
      </c>
      <c r="Q356" s="143">
        <f ca="1" t="shared" si="172"/>
        <v>7400</v>
      </c>
      <c r="R356" s="143">
        <f ca="1" t="shared" si="172"/>
        <v>7700</v>
      </c>
      <c r="S356" s="143">
        <f ca="1" t="shared" si="172"/>
        <v>8300</v>
      </c>
      <c r="T356" s="143">
        <f ca="1" t="shared" si="172"/>
        <v>8900</v>
      </c>
      <c r="U356" s="143">
        <f ca="1" t="shared" si="172"/>
        <v>9400</v>
      </c>
    </row>
    <row r="357" ht="15" spans="1:21">
      <c r="A357" s="182"/>
      <c r="B357" s="184" t="s">
        <v>333</v>
      </c>
      <c r="C357" s="103" t="str">
        <f>"LCU per unit of "&amp;D356</f>
        <v>LCU per unit of Domestic</v>
      </c>
      <c r="D357" s="177" t="str">
        <f>C346</f>
        <v>LCU</v>
      </c>
      <c r="E357" s="62"/>
      <c r="F357" s="178"/>
      <c r="G357" s="167"/>
      <c r="H357" s="167"/>
      <c r="I357" s="167"/>
      <c r="J357" s="167"/>
      <c r="K357" s="90"/>
      <c r="L357" s="143">
        <f t="shared" ref="L357:U357" si="173">INDEX($L$81:$U$85,MATCH($D357,$B$81:$B$85,0),MATCH(L$78,$L$78:$U$78,0))</f>
        <v>1</v>
      </c>
      <c r="M357" s="143">
        <f t="shared" si="173"/>
        <v>1</v>
      </c>
      <c r="N357" s="143">
        <f t="shared" si="173"/>
        <v>1</v>
      </c>
      <c r="O357" s="143">
        <f t="shared" si="173"/>
        <v>1</v>
      </c>
      <c r="P357" s="143">
        <f t="shared" si="173"/>
        <v>1</v>
      </c>
      <c r="Q357" s="143">
        <f t="shared" si="173"/>
        <v>1</v>
      </c>
      <c r="R357" s="143">
        <f t="shared" si="173"/>
        <v>1</v>
      </c>
      <c r="S357" s="143">
        <f t="shared" si="173"/>
        <v>1</v>
      </c>
      <c r="T357" s="143">
        <f t="shared" si="173"/>
        <v>1</v>
      </c>
      <c r="U357" s="143">
        <f t="shared" si="173"/>
        <v>1</v>
      </c>
    </row>
    <row r="358" ht="15" spans="1:21">
      <c r="A358" s="182"/>
      <c r="B358" s="184" t="s">
        <v>341</v>
      </c>
      <c r="C358" s="103" t="str">
        <f>"million "&amp;D357</f>
        <v>million LCU</v>
      </c>
      <c r="D358" s="177" t="str">
        <f>D357</f>
        <v>LCU</v>
      </c>
      <c r="E358" s="59"/>
      <c r="F358" s="189"/>
      <c r="G358" s="167"/>
      <c r="H358" s="167"/>
      <c r="I358" s="167"/>
      <c r="J358" s="167"/>
      <c r="K358" s="90"/>
      <c r="L358" s="190">
        <f t="shared" ref="L358:U358" si="174">L353/L357</f>
        <v>1400</v>
      </c>
      <c r="M358" s="190">
        <f t="shared" si="174"/>
        <v>1400</v>
      </c>
      <c r="N358" s="190">
        <f t="shared" si="174"/>
        <v>1400</v>
      </c>
      <c r="O358" s="190">
        <f t="shared" si="174"/>
        <v>1400</v>
      </c>
      <c r="P358" s="190">
        <f t="shared" si="174"/>
        <v>1500</v>
      </c>
      <c r="Q358" s="190">
        <f t="shared" si="174"/>
        <v>1700</v>
      </c>
      <c r="R358" s="190">
        <f t="shared" si="174"/>
        <v>1700</v>
      </c>
      <c r="S358" s="190">
        <f t="shared" si="174"/>
        <v>2000</v>
      </c>
      <c r="T358" s="190">
        <f t="shared" si="174"/>
        <v>2000</v>
      </c>
      <c r="U358" s="190">
        <f t="shared" si="174"/>
        <v>2000</v>
      </c>
    </row>
    <row r="359" ht="15" spans="1:21">
      <c r="A359" s="182"/>
      <c r="B359" s="184" t="s">
        <v>343</v>
      </c>
      <c r="C359" s="103" t="str">
        <f>"million "&amp;D358</f>
        <v>million LCU</v>
      </c>
      <c r="D359" s="177" t="str">
        <f>D358</f>
        <v>LCU</v>
      </c>
      <c r="E359" s="62"/>
      <c r="F359" s="189"/>
      <c r="G359" s="167"/>
      <c r="H359" s="167"/>
      <c r="I359" s="167"/>
      <c r="J359" s="167"/>
      <c r="K359" s="90"/>
      <c r="L359" s="143">
        <f>L358</f>
        <v>1400</v>
      </c>
      <c r="M359" s="143">
        <f ca="1" t="shared" ref="M359:U359" si="175">L359+M358-M360</f>
        <v>2800</v>
      </c>
      <c r="N359" s="143">
        <f ca="1" t="shared" si="175"/>
        <v>4200</v>
      </c>
      <c r="O359" s="143">
        <f ca="1" t="shared" si="175"/>
        <v>5600</v>
      </c>
      <c r="P359" s="143">
        <f ca="1" t="shared" si="175"/>
        <v>7100</v>
      </c>
      <c r="Q359" s="143">
        <f ca="1" t="shared" si="175"/>
        <v>7400</v>
      </c>
      <c r="R359" s="143">
        <f ca="1" t="shared" si="175"/>
        <v>7700</v>
      </c>
      <c r="S359" s="143">
        <f ca="1" t="shared" si="175"/>
        <v>8300</v>
      </c>
      <c r="T359" s="143">
        <f ca="1" t="shared" si="175"/>
        <v>8900</v>
      </c>
      <c r="U359" s="143">
        <f ca="1" t="shared" si="175"/>
        <v>9400</v>
      </c>
    </row>
    <row r="360" ht="15" spans="1:21">
      <c r="A360" s="182"/>
      <c r="B360" s="184" t="s">
        <v>328</v>
      </c>
      <c r="C360" s="103" t="str">
        <f>"million "&amp;D359</f>
        <v>million LCU</v>
      </c>
      <c r="D360" s="177" t="str">
        <f>D359</f>
        <v>LCU</v>
      </c>
      <c r="E360" s="62"/>
      <c r="F360" s="189"/>
      <c r="G360" s="167"/>
      <c r="H360" s="167"/>
      <c r="I360" s="167"/>
      <c r="J360" s="167"/>
      <c r="K360" s="90"/>
      <c r="L360" s="192"/>
      <c r="M360" s="143">
        <f ca="1" t="shared" ref="M360:U360" si="176">IF(M$241&gt;$C347-1,SUM(OFFSET($L358,0,M$241-$C347,1,$C347-$C348))/($C347-$C348),IF(M$241&lt;$C348+1,0,SUM(OFFSET($L358,0,0,1,M$241-$C348))/($C347-$C348)))</f>
        <v>0</v>
      </c>
      <c r="N360" s="143">
        <f ca="1" t="shared" si="176"/>
        <v>0</v>
      </c>
      <c r="O360" s="143">
        <f ca="1" t="shared" si="176"/>
        <v>0</v>
      </c>
      <c r="P360" s="143">
        <f ca="1" t="shared" si="176"/>
        <v>0</v>
      </c>
      <c r="Q360" s="143">
        <f ca="1" t="shared" si="176"/>
        <v>1400</v>
      </c>
      <c r="R360" s="143">
        <f ca="1" t="shared" si="176"/>
        <v>1400</v>
      </c>
      <c r="S360" s="143">
        <f ca="1" t="shared" si="176"/>
        <v>1400</v>
      </c>
      <c r="T360" s="143">
        <f ca="1" t="shared" si="176"/>
        <v>1400</v>
      </c>
      <c r="U360" s="143">
        <f ca="1" t="shared" si="176"/>
        <v>1500</v>
      </c>
    </row>
    <row r="361" ht="15" spans="1:21">
      <c r="A361" s="182"/>
      <c r="B361" s="184" t="s">
        <v>234</v>
      </c>
      <c r="C361" s="103" t="str">
        <f>"million "&amp;D360</f>
        <v>million LCU</v>
      </c>
      <c r="D361" s="177" t="str">
        <f>D360</f>
        <v>LCU</v>
      </c>
      <c r="E361" s="62"/>
      <c r="F361" s="189"/>
      <c r="G361" s="167"/>
      <c r="H361" s="167"/>
      <c r="I361" s="167"/>
      <c r="J361" s="167"/>
      <c r="K361" s="90"/>
      <c r="L361" s="192"/>
      <c r="M361" s="143">
        <f>L359*$C349</f>
        <v>126</v>
      </c>
      <c r="N361" s="143">
        <f ca="1" t="shared" ref="N361:U361" si="177">M359*$C349</f>
        <v>252</v>
      </c>
      <c r="O361" s="143">
        <f ca="1" t="shared" si="177"/>
        <v>378</v>
      </c>
      <c r="P361" s="143">
        <f ca="1" t="shared" si="177"/>
        <v>504</v>
      </c>
      <c r="Q361" s="143">
        <f ca="1" t="shared" si="177"/>
        <v>639</v>
      </c>
      <c r="R361" s="143">
        <f ca="1" t="shared" si="177"/>
        <v>666</v>
      </c>
      <c r="S361" s="143">
        <f ca="1" t="shared" si="177"/>
        <v>693</v>
      </c>
      <c r="T361" s="143">
        <f ca="1" t="shared" si="177"/>
        <v>747</v>
      </c>
      <c r="U361" s="143">
        <f ca="1" t="shared" si="177"/>
        <v>801</v>
      </c>
    </row>
    <row r="362" ht="15" spans="1:21">
      <c r="A362" s="182"/>
      <c r="B362" s="183" t="s">
        <v>303</v>
      </c>
      <c r="C362" s="103"/>
      <c r="D362" s="51"/>
      <c r="E362" s="116"/>
      <c r="F362" s="167"/>
      <c r="G362" s="167"/>
      <c r="H362" s="167"/>
      <c r="I362" s="167"/>
      <c r="J362" s="167"/>
      <c r="K362" s="90"/>
      <c r="L362" s="143"/>
      <c r="M362" s="143"/>
      <c r="N362" s="143"/>
      <c r="O362" s="143"/>
      <c r="P362" s="143"/>
      <c r="Q362" s="143"/>
      <c r="R362" s="143"/>
      <c r="S362" s="143"/>
      <c r="T362" s="143"/>
      <c r="U362" s="143"/>
    </row>
    <row r="363" ht="15" spans="1:21">
      <c r="A363" s="182"/>
      <c r="B363" s="184" t="s">
        <v>37</v>
      </c>
      <c r="C363" s="185" t="str">
        <f>IF(C368="Domestic","LCU","USD")</f>
        <v>USD</v>
      </c>
      <c r="D363" s="47"/>
      <c r="E363" s="47"/>
      <c r="F363" s="48"/>
      <c r="G363" s="48"/>
      <c r="H363" s="48"/>
      <c r="I363" s="48"/>
      <c r="J363" s="48"/>
      <c r="K363" s="89"/>
      <c r="L363" s="89"/>
      <c r="M363" s="89"/>
      <c r="N363" s="89"/>
      <c r="O363" s="89"/>
      <c r="P363" s="89"/>
      <c r="Q363" s="89"/>
      <c r="R363" s="89"/>
      <c r="S363" s="89"/>
      <c r="T363" s="89"/>
      <c r="U363" s="89"/>
    </row>
    <row r="364" ht="15" spans="1:21">
      <c r="A364" s="182"/>
      <c r="B364" s="184" t="s">
        <v>345</v>
      </c>
      <c r="C364" s="186">
        <f>SUMIF($E$63:$E$72,$B362,H$63:H$72)</f>
        <v>10</v>
      </c>
      <c r="D364" s="47"/>
      <c r="E364" s="47"/>
      <c r="F364" s="48"/>
      <c r="G364" s="48"/>
      <c r="H364" s="48"/>
      <c r="I364" s="48"/>
      <c r="J364" s="48"/>
      <c r="K364" s="89"/>
      <c r="L364" s="89"/>
      <c r="M364" s="89"/>
      <c r="N364" s="89"/>
      <c r="O364" s="89"/>
      <c r="P364" s="89"/>
      <c r="Q364" s="89"/>
      <c r="R364" s="89"/>
      <c r="S364" s="89"/>
      <c r="T364" s="89"/>
      <c r="U364" s="89"/>
    </row>
    <row r="365" ht="15" spans="1:21">
      <c r="A365" s="182"/>
      <c r="B365" s="184" t="s">
        <v>346</v>
      </c>
      <c r="C365" s="187">
        <f>SUMIF($E$63:$E$72,$B362,I$63:I$72)</f>
        <v>5</v>
      </c>
      <c r="D365" s="47"/>
      <c r="E365" s="47"/>
      <c r="F365" s="48"/>
      <c r="G365" s="48"/>
      <c r="H365" s="48"/>
      <c r="I365" s="48"/>
      <c r="J365" s="48"/>
      <c r="K365" s="89"/>
      <c r="L365" s="89"/>
      <c r="M365" s="89"/>
      <c r="N365" s="89"/>
      <c r="O365" s="89"/>
      <c r="P365" s="89"/>
      <c r="Q365" s="89"/>
      <c r="R365" s="89"/>
      <c r="S365" s="89"/>
      <c r="T365" s="89"/>
      <c r="U365" s="89"/>
    </row>
    <row r="366" ht="15" spans="1:21">
      <c r="A366" s="182"/>
      <c r="B366" s="184" t="s">
        <v>347</v>
      </c>
      <c r="C366" s="188">
        <f>SUMIF($E$63:$E$72,$B362,G$63:G$72)</f>
        <v>0.09</v>
      </c>
      <c r="D366" s="47"/>
      <c r="E366" s="47"/>
      <c r="F366" s="48"/>
      <c r="G366" s="48"/>
      <c r="H366" s="48"/>
      <c r="I366" s="48"/>
      <c r="J366" s="48"/>
      <c r="K366" s="89"/>
      <c r="L366" s="89"/>
      <c r="M366" s="89"/>
      <c r="N366" s="89"/>
      <c r="O366" s="89"/>
      <c r="P366" s="89"/>
      <c r="Q366" s="89"/>
      <c r="R366" s="89"/>
      <c r="S366" s="89"/>
      <c r="T366" s="89"/>
      <c r="U366" s="89"/>
    </row>
    <row r="367" ht="15" spans="1:21">
      <c r="A367" s="182"/>
      <c r="B367" s="184" t="s">
        <v>348</v>
      </c>
      <c r="C367" s="177" t="s">
        <v>349</v>
      </c>
      <c r="D367" s="47"/>
      <c r="E367" s="47"/>
      <c r="F367" s="48"/>
      <c r="G367" s="48"/>
      <c r="H367" s="48"/>
      <c r="I367" s="48"/>
      <c r="J367" s="48"/>
      <c r="K367" s="89"/>
      <c r="L367" s="89"/>
      <c r="M367" s="89"/>
      <c r="N367" s="89"/>
      <c r="O367" s="89"/>
      <c r="P367" s="89"/>
      <c r="Q367" s="89"/>
      <c r="R367" s="89"/>
      <c r="S367" s="89"/>
      <c r="T367" s="89"/>
      <c r="U367" s="89"/>
    </row>
    <row r="368" ht="15" spans="1:21">
      <c r="A368" s="182"/>
      <c r="B368" s="184" t="str">
        <f>"Classified as External or Domestic?"</f>
        <v>Classified as External or Domestic?</v>
      </c>
      <c r="C368" s="187" t="str">
        <f>VLOOKUP(B362,$E$63:$I$72,2,FALSE)</f>
        <v>External</v>
      </c>
      <c r="D368" s="47"/>
      <c r="E368" s="47"/>
      <c r="F368" s="48"/>
      <c r="G368" s="48"/>
      <c r="H368" s="48"/>
      <c r="I368" s="48"/>
      <c r="J368" s="48"/>
      <c r="K368" s="89"/>
      <c r="L368" s="89"/>
      <c r="M368" s="89"/>
      <c r="N368" s="89"/>
      <c r="O368" s="89"/>
      <c r="P368" s="89"/>
      <c r="Q368" s="89"/>
      <c r="R368" s="89"/>
      <c r="S368" s="89"/>
      <c r="T368" s="89"/>
      <c r="U368" s="89"/>
    </row>
    <row r="369" ht="15" spans="1:21">
      <c r="A369" s="182"/>
      <c r="B369" s="184" t="s">
        <v>350</v>
      </c>
      <c r="C369" s="47" t="s">
        <v>351</v>
      </c>
      <c r="D369" s="47"/>
      <c r="E369" s="47"/>
      <c r="F369" s="48"/>
      <c r="G369" s="48"/>
      <c r="H369" s="48"/>
      <c r="I369" s="48"/>
      <c r="J369" s="48"/>
      <c r="K369" s="89"/>
      <c r="L369" s="190">
        <f t="shared" ref="L369:U369" si="178">L370/L$101*100</f>
        <v>1843.47358302098</v>
      </c>
      <c r="M369" s="190">
        <f ca="1" t="shared" si="178"/>
        <v>2600.95843583372</v>
      </c>
      <c r="N369" s="190">
        <f ca="1" t="shared" si="178"/>
        <v>2049.81602186888</v>
      </c>
      <c r="O369" s="190">
        <f ca="1" t="shared" si="178"/>
        <v>1483.29974583895</v>
      </c>
      <c r="P369" s="190">
        <f ca="1" t="shared" si="178"/>
        <v>1258.51982321683</v>
      </c>
      <c r="Q369" s="190">
        <f ca="1" t="shared" si="178"/>
        <v>-439.402871474141</v>
      </c>
      <c r="R369" s="190">
        <f ca="1" t="shared" si="178"/>
        <v>-157.956055121885</v>
      </c>
      <c r="S369" s="190">
        <f ca="1" t="shared" si="178"/>
        <v>-234.353857841724</v>
      </c>
      <c r="T369" s="190">
        <f ca="1" t="shared" si="178"/>
        <v>-459.058560635811</v>
      </c>
      <c r="U369" s="190">
        <f ca="1" t="shared" si="178"/>
        <v>-1840.29538005802</v>
      </c>
    </row>
    <row r="370" ht="15" spans="1:21">
      <c r="A370" s="182"/>
      <c r="B370" s="184" t="s">
        <v>352</v>
      </c>
      <c r="C370" s="62" t="s">
        <v>329</v>
      </c>
      <c r="D370" s="177" t="str">
        <f>C368</f>
        <v>External</v>
      </c>
      <c r="E370" s="62"/>
      <c r="F370" s="178"/>
      <c r="G370" s="167"/>
      <c r="H370" s="167"/>
      <c r="I370" s="167"/>
      <c r="J370" s="167"/>
      <c r="K370" s="90"/>
      <c r="L370" s="191">
        <f>SUMIF($E$63:$E$72,$B362,L$63:L$72)*L374</f>
        <v>1102890</v>
      </c>
      <c r="M370" s="191">
        <f t="shared" ref="M370:U370" si="179">SUMIF($E$63:$E$72,$B362,M$63:M$72)*M374</f>
        <v>2918300</v>
      </c>
      <c r="N370" s="191">
        <f t="shared" si="179"/>
        <v>2937250</v>
      </c>
      <c r="O370" s="191">
        <f t="shared" si="179"/>
        <v>2842500</v>
      </c>
      <c r="P370" s="191">
        <f t="shared" si="179"/>
        <v>2880400</v>
      </c>
      <c r="Q370" s="191">
        <f t="shared" si="179"/>
        <v>3373100</v>
      </c>
      <c r="R370" s="191">
        <f t="shared" si="179"/>
        <v>3581550</v>
      </c>
      <c r="S370" s="191">
        <f t="shared" si="179"/>
        <v>3790000</v>
      </c>
      <c r="T370" s="191">
        <f t="shared" si="179"/>
        <v>3896120</v>
      </c>
      <c r="U370" s="191">
        <f t="shared" si="179"/>
        <v>4339550</v>
      </c>
    </row>
    <row r="371" ht="15" spans="1:21">
      <c r="A371" s="182"/>
      <c r="B371" s="184" t="s">
        <v>335</v>
      </c>
      <c r="C371" s="62" t="s">
        <v>329</v>
      </c>
      <c r="D371" s="177" t="str">
        <f>C368</f>
        <v>External</v>
      </c>
      <c r="E371" s="62"/>
      <c r="F371" s="178"/>
      <c r="G371" s="167"/>
      <c r="H371" s="167"/>
      <c r="I371" s="167"/>
      <c r="J371" s="167"/>
      <c r="K371" s="90"/>
      <c r="L371" s="192"/>
      <c r="M371" s="143">
        <f ca="1" t="shared" ref="M371:U371" si="180">M377*M374</f>
        <v>0</v>
      </c>
      <c r="N371" s="143">
        <f ca="1" t="shared" si="180"/>
        <v>0</v>
      </c>
      <c r="O371" s="143">
        <f ca="1" t="shared" si="180"/>
        <v>0</v>
      </c>
      <c r="P371" s="143">
        <f ca="1" t="shared" si="180"/>
        <v>0</v>
      </c>
      <c r="Q371" s="143">
        <f ca="1" t="shared" si="180"/>
        <v>0</v>
      </c>
      <c r="R371" s="143">
        <f ca="1" t="shared" si="180"/>
        <v>220578</v>
      </c>
      <c r="S371" s="143">
        <f ca="1" t="shared" si="180"/>
        <v>804238</v>
      </c>
      <c r="T371" s="143">
        <f ca="1" t="shared" si="180"/>
        <v>1391688</v>
      </c>
      <c r="U371" s="143">
        <f ca="1" t="shared" si="180"/>
        <v>1960188</v>
      </c>
    </row>
    <row r="372" ht="15" spans="1:21">
      <c r="A372" s="182"/>
      <c r="B372" s="184" t="s">
        <v>336</v>
      </c>
      <c r="C372" s="62" t="s">
        <v>329</v>
      </c>
      <c r="D372" s="177" t="str">
        <f>C368</f>
        <v>External</v>
      </c>
      <c r="E372" s="62"/>
      <c r="F372" s="178"/>
      <c r="G372" s="167"/>
      <c r="H372" s="167"/>
      <c r="I372" s="167"/>
      <c r="J372" s="167"/>
      <c r="K372" s="90"/>
      <c r="L372" s="192"/>
      <c r="M372" s="143">
        <f t="shared" ref="M372:U372" si="181">M378*M374</f>
        <v>99260.1</v>
      </c>
      <c r="N372" s="143">
        <f ca="1" t="shared" si="181"/>
        <v>361907.1</v>
      </c>
      <c r="O372" s="143">
        <f ca="1" t="shared" si="181"/>
        <v>626259.6</v>
      </c>
      <c r="P372" s="143">
        <f ca="1" t="shared" si="181"/>
        <v>882084.6</v>
      </c>
      <c r="Q372" s="143">
        <f ca="1" t="shared" si="181"/>
        <v>1141320.6</v>
      </c>
      <c r="R372" s="143">
        <f ca="1" t="shared" si="181"/>
        <v>1444899.6</v>
      </c>
      <c r="S372" s="143">
        <f ca="1" t="shared" si="181"/>
        <v>1747387.08</v>
      </c>
      <c r="T372" s="143">
        <f ca="1" t="shared" si="181"/>
        <v>2016105.66</v>
      </c>
      <c r="U372" s="143">
        <f ca="1" t="shared" si="181"/>
        <v>2241504.54</v>
      </c>
    </row>
    <row r="373" ht="15" spans="1:21">
      <c r="A373" s="182"/>
      <c r="B373" s="184" t="s">
        <v>353</v>
      </c>
      <c r="C373" s="62" t="s">
        <v>329</v>
      </c>
      <c r="D373" s="177" t="str">
        <f>C368</f>
        <v>External</v>
      </c>
      <c r="E373" s="62"/>
      <c r="F373" s="178"/>
      <c r="G373" s="167"/>
      <c r="H373" s="167"/>
      <c r="I373" s="167"/>
      <c r="J373" s="167"/>
      <c r="K373" s="90"/>
      <c r="L373" s="143">
        <f>L376*L374</f>
        <v>1102890</v>
      </c>
      <c r="M373" s="143">
        <f ca="1" t="shared" ref="M373:U373" si="182">M376*M374</f>
        <v>4021190</v>
      </c>
      <c r="N373" s="143">
        <f ca="1" t="shared" si="182"/>
        <v>6958440</v>
      </c>
      <c r="O373" s="143">
        <f ca="1" t="shared" si="182"/>
        <v>9800940</v>
      </c>
      <c r="P373" s="143">
        <f ca="1" t="shared" si="182"/>
        <v>12681340</v>
      </c>
      <c r="Q373" s="143">
        <f ca="1" t="shared" si="182"/>
        <v>16054440</v>
      </c>
      <c r="R373" s="143">
        <f ca="1" t="shared" si="182"/>
        <v>19415412</v>
      </c>
      <c r="S373" s="143">
        <f ca="1" t="shared" si="182"/>
        <v>22401174</v>
      </c>
      <c r="T373" s="143">
        <f ca="1" t="shared" si="182"/>
        <v>24905606</v>
      </c>
      <c r="U373" s="143">
        <f ca="1" t="shared" si="182"/>
        <v>27284968</v>
      </c>
    </row>
    <row r="374" ht="15" spans="1:21">
      <c r="A374" s="182"/>
      <c r="B374" s="184" t="s">
        <v>333</v>
      </c>
      <c r="C374" s="103" t="str">
        <f>"LCU per unit of "&amp;D373</f>
        <v>LCU per unit of External</v>
      </c>
      <c r="D374" s="177" t="str">
        <f>C363</f>
        <v>USD</v>
      </c>
      <c r="E374" s="62"/>
      <c r="F374" s="178"/>
      <c r="G374" s="167"/>
      <c r="H374" s="167"/>
      <c r="I374" s="167"/>
      <c r="J374" s="167"/>
      <c r="K374" s="90"/>
      <c r="L374" s="143">
        <f t="shared" ref="L374:U374" si="183">INDEX($L$81:$U$85,MATCH($D374,$B$81:$B$85,0),MATCH(L$78,$L$78:$U$78,0))</f>
        <v>379</v>
      </c>
      <c r="M374" s="143">
        <f t="shared" si="183"/>
        <v>379</v>
      </c>
      <c r="N374" s="143">
        <f t="shared" si="183"/>
        <v>379</v>
      </c>
      <c r="O374" s="143">
        <f t="shared" si="183"/>
        <v>379</v>
      </c>
      <c r="P374" s="143">
        <f t="shared" si="183"/>
        <v>379</v>
      </c>
      <c r="Q374" s="143">
        <f t="shared" si="183"/>
        <v>379</v>
      </c>
      <c r="R374" s="143">
        <f t="shared" si="183"/>
        <v>379</v>
      </c>
      <c r="S374" s="143">
        <f t="shared" si="183"/>
        <v>379</v>
      </c>
      <c r="T374" s="143">
        <f t="shared" si="183"/>
        <v>379</v>
      </c>
      <c r="U374" s="143">
        <f t="shared" si="183"/>
        <v>379</v>
      </c>
    </row>
    <row r="375" ht="15" spans="1:21">
      <c r="A375" s="182"/>
      <c r="B375" s="184" t="s">
        <v>341</v>
      </c>
      <c r="C375" s="103" t="str">
        <f>"million "&amp;D374</f>
        <v>million USD</v>
      </c>
      <c r="D375" s="177" t="str">
        <f>D374</f>
        <v>USD</v>
      </c>
      <c r="E375" s="59"/>
      <c r="F375" s="189"/>
      <c r="G375" s="167"/>
      <c r="H375" s="167"/>
      <c r="I375" s="167"/>
      <c r="J375" s="167"/>
      <c r="K375" s="90"/>
      <c r="L375" s="190">
        <f t="shared" ref="L375:U375" si="184">L370/L374</f>
        <v>2910</v>
      </c>
      <c r="M375" s="190">
        <f t="shared" si="184"/>
        <v>7700</v>
      </c>
      <c r="N375" s="190">
        <f t="shared" si="184"/>
        <v>7750</v>
      </c>
      <c r="O375" s="190">
        <f t="shared" si="184"/>
        <v>7500</v>
      </c>
      <c r="P375" s="190">
        <f t="shared" si="184"/>
        <v>7600</v>
      </c>
      <c r="Q375" s="190">
        <f t="shared" si="184"/>
        <v>8900</v>
      </c>
      <c r="R375" s="190">
        <f t="shared" si="184"/>
        <v>9450</v>
      </c>
      <c r="S375" s="190">
        <f t="shared" si="184"/>
        <v>10000</v>
      </c>
      <c r="T375" s="190">
        <f t="shared" si="184"/>
        <v>10280</v>
      </c>
      <c r="U375" s="190">
        <f t="shared" si="184"/>
        <v>11450</v>
      </c>
    </row>
    <row r="376" ht="15" spans="1:21">
      <c r="A376" s="182"/>
      <c r="B376" s="184" t="s">
        <v>343</v>
      </c>
      <c r="C376" s="103" t="str">
        <f>"million "&amp;D375</f>
        <v>million USD</v>
      </c>
      <c r="D376" s="177" t="str">
        <f>D375</f>
        <v>USD</v>
      </c>
      <c r="E376" s="62"/>
      <c r="F376" s="189"/>
      <c r="G376" s="167"/>
      <c r="H376" s="167"/>
      <c r="I376" s="167"/>
      <c r="J376" s="167"/>
      <c r="K376" s="90"/>
      <c r="L376" s="143">
        <f>L375</f>
        <v>2910</v>
      </c>
      <c r="M376" s="143">
        <f ca="1" t="shared" ref="M376:U376" si="185">L376+M375-M377</f>
        <v>10610</v>
      </c>
      <c r="N376" s="143">
        <f ca="1" t="shared" si="185"/>
        <v>18360</v>
      </c>
      <c r="O376" s="143">
        <f ca="1" t="shared" si="185"/>
        <v>25860</v>
      </c>
      <c r="P376" s="143">
        <f ca="1" t="shared" si="185"/>
        <v>33460</v>
      </c>
      <c r="Q376" s="143">
        <f ca="1" t="shared" si="185"/>
        <v>42360</v>
      </c>
      <c r="R376" s="143">
        <f ca="1" t="shared" si="185"/>
        <v>51228</v>
      </c>
      <c r="S376" s="143">
        <f ca="1" t="shared" si="185"/>
        <v>59106</v>
      </c>
      <c r="T376" s="143">
        <f ca="1" t="shared" si="185"/>
        <v>65714</v>
      </c>
      <c r="U376" s="143">
        <f ca="1" t="shared" si="185"/>
        <v>71992</v>
      </c>
    </row>
    <row r="377" ht="15" spans="1:21">
      <c r="A377" s="182"/>
      <c r="B377" s="184" t="s">
        <v>328</v>
      </c>
      <c r="C377" s="103" t="str">
        <f>"million "&amp;D376</f>
        <v>million USD</v>
      </c>
      <c r="D377" s="177" t="str">
        <f>D376</f>
        <v>USD</v>
      </c>
      <c r="E377" s="62"/>
      <c r="F377" s="189"/>
      <c r="G377" s="167"/>
      <c r="H377" s="167"/>
      <c r="I377" s="167"/>
      <c r="J377" s="167"/>
      <c r="K377" s="90"/>
      <c r="L377" s="192"/>
      <c r="M377" s="143">
        <f ca="1" t="shared" ref="M377:U377" si="186">IF(M$241&gt;$C364-1,SUM(OFFSET($L375,0,M$241-$C364,1,$C364-$C365))/($C364-$C365),IF(M$241&lt;$C365+1,0,SUM(OFFSET($L375,0,0,1,M$241-$C365))/($C364-$C365)))</f>
        <v>0</v>
      </c>
      <c r="N377" s="143">
        <f ca="1" t="shared" si="186"/>
        <v>0</v>
      </c>
      <c r="O377" s="143">
        <f ca="1" t="shared" si="186"/>
        <v>0</v>
      </c>
      <c r="P377" s="143">
        <f ca="1" t="shared" si="186"/>
        <v>0</v>
      </c>
      <c r="Q377" s="143">
        <f ca="1" t="shared" si="186"/>
        <v>0</v>
      </c>
      <c r="R377" s="143">
        <f ca="1" t="shared" si="186"/>
        <v>582</v>
      </c>
      <c r="S377" s="143">
        <f ca="1" t="shared" si="186"/>
        <v>2122</v>
      </c>
      <c r="T377" s="143">
        <f ca="1" t="shared" si="186"/>
        <v>3672</v>
      </c>
      <c r="U377" s="143">
        <f ca="1" t="shared" si="186"/>
        <v>5172</v>
      </c>
    </row>
    <row r="378" ht="15" spans="1:21">
      <c r="A378" s="182"/>
      <c r="B378" s="184" t="s">
        <v>234</v>
      </c>
      <c r="C378" s="103" t="str">
        <f>"million "&amp;D377</f>
        <v>million USD</v>
      </c>
      <c r="D378" s="177" t="str">
        <f>D377</f>
        <v>USD</v>
      </c>
      <c r="E378" s="62"/>
      <c r="F378" s="189"/>
      <c r="G378" s="167"/>
      <c r="H378" s="167"/>
      <c r="I378" s="167"/>
      <c r="J378" s="167"/>
      <c r="K378" s="90"/>
      <c r="L378" s="192"/>
      <c r="M378" s="143">
        <f>L376*$C366</f>
        <v>261.9</v>
      </c>
      <c r="N378" s="143">
        <f ca="1" t="shared" ref="N378:U378" si="187">M376*$C366</f>
        <v>954.9</v>
      </c>
      <c r="O378" s="143">
        <f ca="1" t="shared" si="187"/>
        <v>1652.4</v>
      </c>
      <c r="P378" s="143">
        <f ca="1" t="shared" si="187"/>
        <v>2327.4</v>
      </c>
      <c r="Q378" s="143">
        <f ca="1" t="shared" si="187"/>
        <v>3011.4</v>
      </c>
      <c r="R378" s="143">
        <f ca="1" t="shared" si="187"/>
        <v>3812.4</v>
      </c>
      <c r="S378" s="143">
        <f ca="1" t="shared" si="187"/>
        <v>4610.52</v>
      </c>
      <c r="T378" s="143">
        <f ca="1" t="shared" si="187"/>
        <v>5319.54</v>
      </c>
      <c r="U378" s="143">
        <f ca="1" t="shared" si="187"/>
        <v>5914.26</v>
      </c>
    </row>
    <row r="379" ht="15" spans="1:21">
      <c r="A379" s="182"/>
      <c r="B379" s="183" t="s">
        <v>304</v>
      </c>
      <c r="C379" s="103"/>
      <c r="D379" s="51"/>
      <c r="E379" s="116"/>
      <c r="F379" s="167"/>
      <c r="G379" s="167"/>
      <c r="H379" s="167"/>
      <c r="I379" s="167"/>
      <c r="J379" s="167"/>
      <c r="K379" s="90"/>
      <c r="L379" s="143"/>
      <c r="M379" s="143"/>
      <c r="N379" s="143"/>
      <c r="O379" s="143"/>
      <c r="P379" s="143"/>
      <c r="Q379" s="143"/>
      <c r="R379" s="143"/>
      <c r="S379" s="143"/>
      <c r="T379" s="143"/>
      <c r="U379" s="143"/>
    </row>
    <row r="380" ht="15" spans="1:21">
      <c r="A380" s="182"/>
      <c r="B380" s="184" t="s">
        <v>37</v>
      </c>
      <c r="C380" s="185" t="str">
        <f>IF(C385="Domestic","LCU","USD")</f>
        <v>USD</v>
      </c>
      <c r="D380" s="47"/>
      <c r="E380" s="47"/>
      <c r="F380" s="48"/>
      <c r="G380" s="48"/>
      <c r="H380" s="48"/>
      <c r="I380" s="48"/>
      <c r="J380" s="48"/>
      <c r="K380" s="89"/>
      <c r="L380" s="89"/>
      <c r="M380" s="89"/>
      <c r="N380" s="89"/>
      <c r="O380" s="89"/>
      <c r="P380" s="89"/>
      <c r="Q380" s="89"/>
      <c r="R380" s="89"/>
      <c r="S380" s="89"/>
      <c r="T380" s="89"/>
      <c r="U380" s="89"/>
    </row>
    <row r="381" ht="15" spans="1:21">
      <c r="A381" s="182"/>
      <c r="B381" s="184" t="s">
        <v>345</v>
      </c>
      <c r="C381" s="186">
        <f>SUMIF($E$63:$E$72,$B379,H$63:H$72)</f>
        <v>15</v>
      </c>
      <c r="D381" s="47"/>
      <c r="E381" s="47"/>
      <c r="F381" s="48"/>
      <c r="G381" s="48"/>
      <c r="H381" s="48"/>
      <c r="I381" s="48"/>
      <c r="J381" s="48"/>
      <c r="K381" s="89"/>
      <c r="L381" s="89"/>
      <c r="M381" s="89"/>
      <c r="N381" s="89"/>
      <c r="O381" s="89"/>
      <c r="P381" s="89"/>
      <c r="Q381" s="89"/>
      <c r="R381" s="89"/>
      <c r="S381" s="89"/>
      <c r="T381" s="89"/>
      <c r="U381" s="89"/>
    </row>
    <row r="382" ht="15" spans="1:21">
      <c r="A382" s="182"/>
      <c r="B382" s="184" t="s">
        <v>346</v>
      </c>
      <c r="C382" s="187">
        <f>SUMIF($E$63:$E$72,$B379,I$63:I$72)</f>
        <v>5</v>
      </c>
      <c r="D382" s="47"/>
      <c r="E382" s="47"/>
      <c r="F382" s="48"/>
      <c r="G382" s="48"/>
      <c r="H382" s="48"/>
      <c r="I382" s="48"/>
      <c r="J382" s="48"/>
      <c r="K382" s="89"/>
      <c r="L382" s="89"/>
      <c r="M382" s="89"/>
      <c r="N382" s="89"/>
      <c r="O382" s="89"/>
      <c r="P382" s="89"/>
      <c r="Q382" s="89"/>
      <c r="R382" s="89"/>
      <c r="S382" s="89"/>
      <c r="T382" s="89"/>
      <c r="U382" s="89"/>
    </row>
    <row r="383" ht="15" spans="1:21">
      <c r="A383" s="182"/>
      <c r="B383" s="184" t="s">
        <v>347</v>
      </c>
      <c r="C383" s="188">
        <f>SUMIF($E$63:$E$72,$B379,G$63:G$72)</f>
        <v>0.09</v>
      </c>
      <c r="D383" s="47"/>
      <c r="E383" s="47"/>
      <c r="F383" s="48"/>
      <c r="G383" s="48"/>
      <c r="H383" s="48"/>
      <c r="I383" s="48"/>
      <c r="J383" s="48"/>
      <c r="K383" s="89"/>
      <c r="L383" s="89"/>
      <c r="M383" s="89"/>
      <c r="N383" s="89"/>
      <c r="O383" s="89"/>
      <c r="P383" s="89"/>
      <c r="Q383" s="89"/>
      <c r="R383" s="89"/>
      <c r="S383" s="89"/>
      <c r="T383" s="89"/>
      <c r="U383" s="89"/>
    </row>
    <row r="384" ht="15" spans="1:21">
      <c r="A384" s="182"/>
      <c r="B384" s="184" t="s">
        <v>348</v>
      </c>
      <c r="C384" s="177" t="s">
        <v>349</v>
      </c>
      <c r="D384" s="47"/>
      <c r="E384" s="47"/>
      <c r="F384" s="48"/>
      <c r="G384" s="48"/>
      <c r="H384" s="48"/>
      <c r="I384" s="48"/>
      <c r="J384" s="48"/>
      <c r="K384" s="89"/>
      <c r="L384" s="89"/>
      <c r="M384" s="89"/>
      <c r="N384" s="89"/>
      <c r="O384" s="89"/>
      <c r="P384" s="89"/>
      <c r="Q384" s="89"/>
      <c r="R384" s="89"/>
      <c r="S384" s="89"/>
      <c r="T384" s="89"/>
      <c r="U384" s="89"/>
    </row>
    <row r="385" ht="15" spans="1:21">
      <c r="A385" s="182"/>
      <c r="B385" s="184" t="str">
        <f>"Classified as External or Domestic?"</f>
        <v>Classified as External or Domestic?</v>
      </c>
      <c r="C385" s="187" t="str">
        <f>VLOOKUP(B379,$E$63:$I$72,2,FALSE)</f>
        <v>External</v>
      </c>
      <c r="D385" s="47"/>
      <c r="E385" s="47"/>
      <c r="F385" s="48"/>
      <c r="G385" s="48"/>
      <c r="H385" s="48"/>
      <c r="I385" s="48"/>
      <c r="J385" s="48"/>
      <c r="K385" s="89"/>
      <c r="L385" s="89"/>
      <c r="M385" s="89"/>
      <c r="N385" s="89"/>
      <c r="O385" s="89"/>
      <c r="P385" s="89"/>
      <c r="Q385" s="89"/>
      <c r="R385" s="89"/>
      <c r="S385" s="89"/>
      <c r="T385" s="89"/>
      <c r="U385" s="89"/>
    </row>
    <row r="386" ht="15" spans="1:21">
      <c r="A386" s="182"/>
      <c r="B386" s="184" t="s">
        <v>350</v>
      </c>
      <c r="C386" s="47" t="s">
        <v>351</v>
      </c>
      <c r="D386" s="47"/>
      <c r="E386" s="47"/>
      <c r="F386" s="48"/>
      <c r="G386" s="48"/>
      <c r="H386" s="48"/>
      <c r="I386" s="48"/>
      <c r="J386" s="48"/>
      <c r="K386" s="89"/>
      <c r="L386" s="190">
        <f t="shared" ref="L386:U386" si="188">L387/L$101*100</f>
        <v>0</v>
      </c>
      <c r="M386" s="190">
        <f ca="1" t="shared" si="188"/>
        <v>0</v>
      </c>
      <c r="N386" s="190">
        <f ca="1" t="shared" si="188"/>
        <v>0</v>
      </c>
      <c r="O386" s="190">
        <f ca="1" t="shared" si="188"/>
        <v>0</v>
      </c>
      <c r="P386" s="190">
        <f ca="1" t="shared" si="188"/>
        <v>0</v>
      </c>
      <c r="Q386" s="190">
        <f ca="1" t="shared" si="188"/>
        <v>0</v>
      </c>
      <c r="R386" s="190">
        <f ca="1" t="shared" si="188"/>
        <v>0</v>
      </c>
      <c r="S386" s="190">
        <f ca="1" t="shared" si="188"/>
        <v>0</v>
      </c>
      <c r="T386" s="190">
        <f ca="1" t="shared" si="188"/>
        <v>0</v>
      </c>
      <c r="U386" s="190">
        <f ca="1" t="shared" si="188"/>
        <v>0</v>
      </c>
    </row>
    <row r="387" ht="15" spans="1:21">
      <c r="A387" s="182"/>
      <c r="B387" s="184" t="s">
        <v>352</v>
      </c>
      <c r="C387" s="62" t="s">
        <v>329</v>
      </c>
      <c r="D387" s="177" t="str">
        <f>C385</f>
        <v>External</v>
      </c>
      <c r="E387" s="62"/>
      <c r="F387" s="178"/>
      <c r="G387" s="167"/>
      <c r="H387" s="167"/>
      <c r="I387" s="167"/>
      <c r="J387" s="167"/>
      <c r="K387" s="90"/>
      <c r="L387" s="191">
        <f>SUMIF($E$63:$E$72,$B379,L$63:L$72)*L391</f>
        <v>0</v>
      </c>
      <c r="M387" s="191">
        <f t="shared" ref="M387:U387" si="189">SUMIF($E$63:$E$72,$B379,M$63:M$72)*M391</f>
        <v>0</v>
      </c>
      <c r="N387" s="191">
        <f t="shared" si="189"/>
        <v>0</v>
      </c>
      <c r="O387" s="191">
        <f t="shared" si="189"/>
        <v>0</v>
      </c>
      <c r="P387" s="191">
        <f t="shared" si="189"/>
        <v>0</v>
      </c>
      <c r="Q387" s="191">
        <f t="shared" si="189"/>
        <v>0</v>
      </c>
      <c r="R387" s="191">
        <f t="shared" si="189"/>
        <v>0</v>
      </c>
      <c r="S387" s="191">
        <f t="shared" si="189"/>
        <v>0</v>
      </c>
      <c r="T387" s="191">
        <f t="shared" si="189"/>
        <v>0</v>
      </c>
      <c r="U387" s="191">
        <f t="shared" si="189"/>
        <v>0</v>
      </c>
    </row>
    <row r="388" ht="15" spans="1:21">
      <c r="A388" s="182"/>
      <c r="B388" s="184" t="s">
        <v>335</v>
      </c>
      <c r="C388" s="62" t="s">
        <v>329</v>
      </c>
      <c r="D388" s="177" t="str">
        <f>C385</f>
        <v>External</v>
      </c>
      <c r="E388" s="62"/>
      <c r="F388" s="178"/>
      <c r="G388" s="167"/>
      <c r="H388" s="167"/>
      <c r="I388" s="167"/>
      <c r="J388" s="167"/>
      <c r="K388" s="90"/>
      <c r="L388" s="192"/>
      <c r="M388" s="143">
        <f ca="1" t="shared" ref="M388:U388" si="190">M394*M391</f>
        <v>0</v>
      </c>
      <c r="N388" s="143">
        <f ca="1" t="shared" si="190"/>
        <v>0</v>
      </c>
      <c r="O388" s="143">
        <f ca="1" t="shared" si="190"/>
        <v>0</v>
      </c>
      <c r="P388" s="143">
        <f ca="1" t="shared" si="190"/>
        <v>0</v>
      </c>
      <c r="Q388" s="143">
        <f ca="1" t="shared" si="190"/>
        <v>0</v>
      </c>
      <c r="R388" s="143">
        <f ca="1" t="shared" si="190"/>
        <v>0</v>
      </c>
      <c r="S388" s="143">
        <f ca="1" t="shared" si="190"/>
        <v>0</v>
      </c>
      <c r="T388" s="143">
        <f ca="1" t="shared" si="190"/>
        <v>0</v>
      </c>
      <c r="U388" s="143">
        <f ca="1" t="shared" si="190"/>
        <v>0</v>
      </c>
    </row>
    <row r="389" ht="15" spans="1:21">
      <c r="A389" s="182"/>
      <c r="B389" s="184" t="s">
        <v>336</v>
      </c>
      <c r="C389" s="62" t="s">
        <v>329</v>
      </c>
      <c r="D389" s="177" t="str">
        <f>C385</f>
        <v>External</v>
      </c>
      <c r="E389" s="62"/>
      <c r="F389" s="178"/>
      <c r="G389" s="167"/>
      <c r="H389" s="167"/>
      <c r="I389" s="167"/>
      <c r="J389" s="167"/>
      <c r="K389" s="90"/>
      <c r="L389" s="192"/>
      <c r="M389" s="143">
        <f t="shared" ref="M389:U389" si="191">M395*M391</f>
        <v>0</v>
      </c>
      <c r="N389" s="143">
        <f ca="1" t="shared" si="191"/>
        <v>0</v>
      </c>
      <c r="O389" s="143">
        <f ca="1" t="shared" si="191"/>
        <v>0</v>
      </c>
      <c r="P389" s="143">
        <f ca="1" t="shared" si="191"/>
        <v>0</v>
      </c>
      <c r="Q389" s="143">
        <f ca="1" t="shared" si="191"/>
        <v>0</v>
      </c>
      <c r="R389" s="143">
        <f ca="1" t="shared" si="191"/>
        <v>0</v>
      </c>
      <c r="S389" s="143">
        <f ca="1" t="shared" si="191"/>
        <v>0</v>
      </c>
      <c r="T389" s="143">
        <f ca="1" t="shared" si="191"/>
        <v>0</v>
      </c>
      <c r="U389" s="143">
        <f ca="1" t="shared" si="191"/>
        <v>0</v>
      </c>
    </row>
    <row r="390" ht="15" spans="1:21">
      <c r="A390" s="182"/>
      <c r="B390" s="184" t="s">
        <v>353</v>
      </c>
      <c r="C390" s="62" t="s">
        <v>329</v>
      </c>
      <c r="D390" s="177" t="str">
        <f>C385</f>
        <v>External</v>
      </c>
      <c r="E390" s="62"/>
      <c r="F390" s="178"/>
      <c r="G390" s="167"/>
      <c r="H390" s="167"/>
      <c r="I390" s="167"/>
      <c r="J390" s="167"/>
      <c r="K390" s="90"/>
      <c r="L390" s="143">
        <f>L393*L391</f>
        <v>0</v>
      </c>
      <c r="M390" s="143">
        <f ca="1" t="shared" ref="M390:U390" si="192">M393*M391</f>
        <v>0</v>
      </c>
      <c r="N390" s="143">
        <f ca="1" t="shared" si="192"/>
        <v>0</v>
      </c>
      <c r="O390" s="143">
        <f ca="1" t="shared" si="192"/>
        <v>0</v>
      </c>
      <c r="P390" s="143">
        <f ca="1" t="shared" si="192"/>
        <v>0</v>
      </c>
      <c r="Q390" s="143">
        <f ca="1" t="shared" si="192"/>
        <v>0</v>
      </c>
      <c r="R390" s="143">
        <f ca="1" t="shared" si="192"/>
        <v>0</v>
      </c>
      <c r="S390" s="143">
        <f ca="1" t="shared" si="192"/>
        <v>0</v>
      </c>
      <c r="T390" s="143">
        <f ca="1" t="shared" si="192"/>
        <v>0</v>
      </c>
      <c r="U390" s="143">
        <f ca="1" t="shared" si="192"/>
        <v>0</v>
      </c>
    </row>
    <row r="391" ht="15" spans="1:21">
      <c r="A391" s="182"/>
      <c r="B391" s="184" t="s">
        <v>333</v>
      </c>
      <c r="C391" s="103" t="str">
        <f>"LCU per unit of "&amp;D390</f>
        <v>LCU per unit of External</v>
      </c>
      <c r="D391" s="177" t="str">
        <f>C380</f>
        <v>USD</v>
      </c>
      <c r="E391" s="62"/>
      <c r="F391" s="178"/>
      <c r="G391" s="167"/>
      <c r="H391" s="167"/>
      <c r="I391" s="167"/>
      <c r="J391" s="167"/>
      <c r="K391" s="90"/>
      <c r="L391" s="143">
        <f t="shared" ref="L391:U391" si="193">INDEX($L$81:$U$85,MATCH($D391,$B$81:$B$85,0),MATCH(L$78,$L$78:$U$78,0))</f>
        <v>379</v>
      </c>
      <c r="M391" s="143">
        <f t="shared" si="193"/>
        <v>379</v>
      </c>
      <c r="N391" s="143">
        <f t="shared" si="193"/>
        <v>379</v>
      </c>
      <c r="O391" s="143">
        <f t="shared" si="193"/>
        <v>379</v>
      </c>
      <c r="P391" s="143">
        <f t="shared" si="193"/>
        <v>379</v>
      </c>
      <c r="Q391" s="143">
        <f t="shared" si="193"/>
        <v>379</v>
      </c>
      <c r="R391" s="143">
        <f t="shared" si="193"/>
        <v>379</v>
      </c>
      <c r="S391" s="143">
        <f t="shared" si="193"/>
        <v>379</v>
      </c>
      <c r="T391" s="143">
        <f t="shared" si="193"/>
        <v>379</v>
      </c>
      <c r="U391" s="143">
        <f t="shared" si="193"/>
        <v>379</v>
      </c>
    </row>
    <row r="392" ht="15" spans="1:21">
      <c r="A392" s="182"/>
      <c r="B392" s="184" t="s">
        <v>341</v>
      </c>
      <c r="C392" s="103" t="str">
        <f>"million "&amp;D391</f>
        <v>million USD</v>
      </c>
      <c r="D392" s="177" t="str">
        <f>D391</f>
        <v>USD</v>
      </c>
      <c r="E392" s="59"/>
      <c r="F392" s="189"/>
      <c r="G392" s="167"/>
      <c r="H392" s="167"/>
      <c r="I392" s="167"/>
      <c r="J392" s="167"/>
      <c r="K392" s="90"/>
      <c r="L392" s="190">
        <f t="shared" ref="L392:U392" si="194">L387/L391</f>
        <v>0</v>
      </c>
      <c r="M392" s="190">
        <f t="shared" si="194"/>
        <v>0</v>
      </c>
      <c r="N392" s="190">
        <f t="shared" si="194"/>
        <v>0</v>
      </c>
      <c r="O392" s="190">
        <f t="shared" si="194"/>
        <v>0</v>
      </c>
      <c r="P392" s="190">
        <f t="shared" si="194"/>
        <v>0</v>
      </c>
      <c r="Q392" s="190">
        <f t="shared" si="194"/>
        <v>0</v>
      </c>
      <c r="R392" s="190">
        <f t="shared" si="194"/>
        <v>0</v>
      </c>
      <c r="S392" s="190">
        <f t="shared" si="194"/>
        <v>0</v>
      </c>
      <c r="T392" s="190">
        <f t="shared" si="194"/>
        <v>0</v>
      </c>
      <c r="U392" s="190">
        <f t="shared" si="194"/>
        <v>0</v>
      </c>
    </row>
    <row r="393" ht="15" spans="1:21">
      <c r="A393" s="182"/>
      <c r="B393" s="184" t="s">
        <v>343</v>
      </c>
      <c r="C393" s="103" t="str">
        <f>"million "&amp;D392</f>
        <v>million USD</v>
      </c>
      <c r="D393" s="177" t="str">
        <f>D392</f>
        <v>USD</v>
      </c>
      <c r="E393" s="62"/>
      <c r="F393" s="189"/>
      <c r="G393" s="167"/>
      <c r="H393" s="167"/>
      <c r="I393" s="167"/>
      <c r="J393" s="167"/>
      <c r="K393" s="90"/>
      <c r="L393" s="143">
        <f>L392</f>
        <v>0</v>
      </c>
      <c r="M393" s="143">
        <f ca="1" t="shared" ref="M393:U393" si="195">L393+M392-M394</f>
        <v>0</v>
      </c>
      <c r="N393" s="143">
        <f ca="1" t="shared" si="195"/>
        <v>0</v>
      </c>
      <c r="O393" s="143">
        <f ca="1" t="shared" si="195"/>
        <v>0</v>
      </c>
      <c r="P393" s="143">
        <f ca="1" t="shared" si="195"/>
        <v>0</v>
      </c>
      <c r="Q393" s="143">
        <f ca="1" t="shared" si="195"/>
        <v>0</v>
      </c>
      <c r="R393" s="143">
        <f ca="1" t="shared" si="195"/>
        <v>0</v>
      </c>
      <c r="S393" s="143">
        <f ca="1" t="shared" si="195"/>
        <v>0</v>
      </c>
      <c r="T393" s="143">
        <f ca="1" t="shared" si="195"/>
        <v>0</v>
      </c>
      <c r="U393" s="143">
        <f ca="1" t="shared" si="195"/>
        <v>0</v>
      </c>
    </row>
    <row r="394" ht="15" spans="1:21">
      <c r="A394" s="182"/>
      <c r="B394" s="184" t="s">
        <v>328</v>
      </c>
      <c r="C394" s="103" t="str">
        <f>"million "&amp;D393</f>
        <v>million USD</v>
      </c>
      <c r="D394" s="177" t="str">
        <f>D393</f>
        <v>USD</v>
      </c>
      <c r="E394" s="62"/>
      <c r="F394" s="189"/>
      <c r="G394" s="167"/>
      <c r="H394" s="167"/>
      <c r="I394" s="167"/>
      <c r="J394" s="167"/>
      <c r="K394" s="90"/>
      <c r="L394" s="192"/>
      <c r="M394" s="143">
        <f ca="1" t="shared" ref="M394:U394" si="196">IF(M$241&gt;$C381-1,SUM(OFFSET($L392,0,M$241-$C381,1,$C381-$C382))/($C381-$C382),IF(M$241&lt;$C382+1,0,SUM(OFFSET($L392,0,0,1,M$241-$C382))/($C381-$C382)))</f>
        <v>0</v>
      </c>
      <c r="N394" s="143">
        <f ca="1" t="shared" si="196"/>
        <v>0</v>
      </c>
      <c r="O394" s="143">
        <f ca="1" t="shared" si="196"/>
        <v>0</v>
      </c>
      <c r="P394" s="143">
        <f ca="1" t="shared" si="196"/>
        <v>0</v>
      </c>
      <c r="Q394" s="143">
        <f ca="1" t="shared" si="196"/>
        <v>0</v>
      </c>
      <c r="R394" s="143">
        <f ca="1" t="shared" si="196"/>
        <v>0</v>
      </c>
      <c r="S394" s="143">
        <f ca="1" t="shared" si="196"/>
        <v>0</v>
      </c>
      <c r="T394" s="143">
        <f ca="1" t="shared" si="196"/>
        <v>0</v>
      </c>
      <c r="U394" s="143">
        <f ca="1" t="shared" si="196"/>
        <v>0</v>
      </c>
    </row>
    <row r="395" ht="15" spans="1:21">
      <c r="A395" s="182"/>
      <c r="B395" s="184" t="s">
        <v>234</v>
      </c>
      <c r="C395" s="103" t="str">
        <f>"million "&amp;D394</f>
        <v>million USD</v>
      </c>
      <c r="D395" s="177" t="str">
        <f>D394</f>
        <v>USD</v>
      </c>
      <c r="E395" s="62"/>
      <c r="F395" s="189"/>
      <c r="G395" s="167"/>
      <c r="H395" s="167"/>
      <c r="I395" s="167"/>
      <c r="J395" s="167"/>
      <c r="K395" s="90"/>
      <c r="L395" s="192"/>
      <c r="M395" s="143">
        <f>L393*$C383</f>
        <v>0</v>
      </c>
      <c r="N395" s="143">
        <f ca="1" t="shared" ref="N395:U395" si="197">M393*$C383</f>
        <v>0</v>
      </c>
      <c r="O395" s="143">
        <f ca="1" t="shared" si="197"/>
        <v>0</v>
      </c>
      <c r="P395" s="143">
        <f ca="1" t="shared" si="197"/>
        <v>0</v>
      </c>
      <c r="Q395" s="143">
        <f ca="1" t="shared" si="197"/>
        <v>0</v>
      </c>
      <c r="R395" s="143">
        <f ca="1" t="shared" si="197"/>
        <v>0</v>
      </c>
      <c r="S395" s="143">
        <f ca="1" t="shared" si="197"/>
        <v>0</v>
      </c>
      <c r="T395" s="143">
        <f ca="1" t="shared" si="197"/>
        <v>0</v>
      </c>
      <c r="U395" s="143">
        <f ca="1" t="shared" si="197"/>
        <v>0</v>
      </c>
    </row>
    <row r="396" ht="15" spans="1:21">
      <c r="A396" s="182"/>
      <c r="B396" s="183" t="s">
        <v>305</v>
      </c>
      <c r="C396" s="103"/>
      <c r="D396" s="51"/>
      <c r="E396" s="116"/>
      <c r="F396" s="167"/>
      <c r="G396" s="167"/>
      <c r="H396" s="167"/>
      <c r="I396" s="167"/>
      <c r="J396" s="167"/>
      <c r="K396" s="90"/>
      <c r="L396" s="143"/>
      <c r="M396" s="143"/>
      <c r="N396" s="143"/>
      <c r="O396" s="143"/>
      <c r="P396" s="143"/>
      <c r="Q396" s="143"/>
      <c r="R396" s="143"/>
      <c r="S396" s="143"/>
      <c r="T396" s="143"/>
      <c r="U396" s="143"/>
    </row>
    <row r="397" ht="15" spans="1:21">
      <c r="A397" s="182"/>
      <c r="B397" s="184" t="s">
        <v>37</v>
      </c>
      <c r="C397" s="185" t="str">
        <f>IF(C402="Domestic","LCU","USD")</f>
        <v>USD</v>
      </c>
      <c r="D397" s="47"/>
      <c r="E397" s="47"/>
      <c r="F397" s="48"/>
      <c r="G397" s="48"/>
      <c r="H397" s="48"/>
      <c r="I397" s="48"/>
      <c r="J397" s="48"/>
      <c r="K397" s="89"/>
      <c r="L397" s="89"/>
      <c r="M397" s="89"/>
      <c r="N397" s="89"/>
      <c r="O397" s="89"/>
      <c r="P397" s="89"/>
      <c r="Q397" s="89"/>
      <c r="R397" s="89"/>
      <c r="S397" s="89"/>
      <c r="T397" s="89"/>
      <c r="U397" s="89"/>
    </row>
    <row r="398" ht="15" spans="1:21">
      <c r="A398" s="182"/>
      <c r="B398" s="184" t="s">
        <v>345</v>
      </c>
      <c r="C398" s="186">
        <f>SUMIF($E$63:$E$72,$B396,H$63:H$72)</f>
        <v>7</v>
      </c>
      <c r="D398" s="47"/>
      <c r="E398" s="47"/>
      <c r="F398" s="48"/>
      <c r="G398" s="48"/>
      <c r="H398" s="48"/>
      <c r="I398" s="48"/>
      <c r="J398" s="48"/>
      <c r="K398" s="89"/>
      <c r="L398" s="89"/>
      <c r="M398" s="89"/>
      <c r="N398" s="89"/>
      <c r="O398" s="89"/>
      <c r="P398" s="89"/>
      <c r="Q398" s="89"/>
      <c r="R398" s="89"/>
      <c r="S398" s="89"/>
      <c r="T398" s="89"/>
      <c r="U398" s="89"/>
    </row>
    <row r="399" ht="15" spans="1:21">
      <c r="A399" s="182"/>
      <c r="B399" s="184" t="s">
        <v>346</v>
      </c>
      <c r="C399" s="187">
        <f>SUMIF($E$63:$E$72,$B396,I$63:I$72)</f>
        <v>10</v>
      </c>
      <c r="D399" s="47"/>
      <c r="E399" s="47"/>
      <c r="F399" s="48"/>
      <c r="G399" s="48"/>
      <c r="H399" s="48"/>
      <c r="I399" s="48"/>
      <c r="J399" s="48"/>
      <c r="K399" s="89"/>
      <c r="L399" s="89"/>
      <c r="M399" s="89"/>
      <c r="N399" s="89"/>
      <c r="O399" s="89"/>
      <c r="P399" s="89"/>
      <c r="Q399" s="89"/>
      <c r="R399" s="89"/>
      <c r="S399" s="89"/>
      <c r="T399" s="89"/>
      <c r="U399" s="89"/>
    </row>
    <row r="400" ht="15" spans="1:21">
      <c r="A400" s="182"/>
      <c r="B400" s="184" t="s">
        <v>347</v>
      </c>
      <c r="C400" s="188">
        <f>SUMIF($E$63:$E$72,$B396,G$63:G$72)</f>
        <v>0.09</v>
      </c>
      <c r="D400" s="47"/>
      <c r="E400" s="47"/>
      <c r="F400" s="48"/>
      <c r="G400" s="48"/>
      <c r="H400" s="48"/>
      <c r="I400" s="48"/>
      <c r="J400" s="48"/>
      <c r="K400" s="89"/>
      <c r="L400" s="89"/>
      <c r="M400" s="89"/>
      <c r="N400" s="89"/>
      <c r="O400" s="89"/>
      <c r="P400" s="89"/>
      <c r="Q400" s="89"/>
      <c r="R400" s="89"/>
      <c r="S400" s="89"/>
      <c r="T400" s="89"/>
      <c r="U400" s="89"/>
    </row>
    <row r="401" ht="15" spans="1:21">
      <c r="A401" s="182"/>
      <c r="B401" s="184" t="s">
        <v>348</v>
      </c>
      <c r="C401" s="177" t="s">
        <v>349</v>
      </c>
      <c r="D401" s="47"/>
      <c r="E401" s="47"/>
      <c r="F401" s="48"/>
      <c r="G401" s="48"/>
      <c r="H401" s="48"/>
      <c r="I401" s="48"/>
      <c r="J401" s="48"/>
      <c r="K401" s="89"/>
      <c r="L401" s="89"/>
      <c r="M401" s="89"/>
      <c r="N401" s="89"/>
      <c r="O401" s="89"/>
      <c r="P401" s="89"/>
      <c r="Q401" s="89"/>
      <c r="R401" s="89"/>
      <c r="S401" s="89"/>
      <c r="T401" s="89"/>
      <c r="U401" s="89"/>
    </row>
    <row r="402" ht="15" spans="1:21">
      <c r="A402" s="182"/>
      <c r="B402" s="184" t="str">
        <f>"Classified as External or Domestic?"</f>
        <v>Classified as External or Domestic?</v>
      </c>
      <c r="C402" s="187" t="str">
        <f>VLOOKUP(B396,$E$63:$I$72,2,FALSE)</f>
        <v>External</v>
      </c>
      <c r="D402" s="47"/>
      <c r="E402" s="47"/>
      <c r="F402" s="48"/>
      <c r="G402" s="48"/>
      <c r="H402" s="48"/>
      <c r="I402" s="48"/>
      <c r="J402" s="48"/>
      <c r="K402" s="89"/>
      <c r="L402" s="89"/>
      <c r="M402" s="89"/>
      <c r="N402" s="89"/>
      <c r="O402" s="89"/>
      <c r="P402" s="89"/>
      <c r="Q402" s="89"/>
      <c r="R402" s="89"/>
      <c r="S402" s="89"/>
      <c r="T402" s="89"/>
      <c r="U402" s="89"/>
    </row>
    <row r="403" ht="15" spans="1:21">
      <c r="A403" s="182"/>
      <c r="B403" s="184" t="s">
        <v>350</v>
      </c>
      <c r="C403" s="47" t="s">
        <v>351</v>
      </c>
      <c r="D403" s="47"/>
      <c r="E403" s="47"/>
      <c r="F403" s="48"/>
      <c r="G403" s="48"/>
      <c r="H403" s="48"/>
      <c r="I403" s="48"/>
      <c r="J403" s="48"/>
      <c r="K403" s="89"/>
      <c r="L403" s="190">
        <f t="shared" ref="L403:U403" si="198">L404/L$101*100</f>
        <v>0</v>
      </c>
      <c r="M403" s="190">
        <f ca="1" t="shared" si="198"/>
        <v>0</v>
      </c>
      <c r="N403" s="190">
        <f ca="1" t="shared" si="198"/>
        <v>0</v>
      </c>
      <c r="O403" s="190">
        <f ca="1" t="shared" si="198"/>
        <v>0</v>
      </c>
      <c r="P403" s="190">
        <f ca="1" t="shared" si="198"/>
        <v>0</v>
      </c>
      <c r="Q403" s="190">
        <f ca="1" t="shared" si="198"/>
        <v>0</v>
      </c>
      <c r="R403" s="190">
        <f ca="1" t="shared" si="198"/>
        <v>0</v>
      </c>
      <c r="S403" s="190">
        <f ca="1" t="shared" si="198"/>
        <v>0</v>
      </c>
      <c r="T403" s="190">
        <f ca="1" t="shared" si="198"/>
        <v>0</v>
      </c>
      <c r="U403" s="190">
        <f ca="1" t="shared" si="198"/>
        <v>0</v>
      </c>
    </row>
    <row r="404" ht="15" spans="1:21">
      <c r="A404" s="182"/>
      <c r="B404" s="184" t="s">
        <v>352</v>
      </c>
      <c r="C404" s="62" t="s">
        <v>329</v>
      </c>
      <c r="D404" s="177" t="str">
        <f>C402</f>
        <v>External</v>
      </c>
      <c r="E404" s="62"/>
      <c r="F404" s="178"/>
      <c r="G404" s="167"/>
      <c r="H404" s="167"/>
      <c r="I404" s="167"/>
      <c r="J404" s="167"/>
      <c r="K404" s="90"/>
      <c r="L404" s="191">
        <f>SUMIF($E$63:$E$72,$B396,L$63:L$72)*L408</f>
        <v>0</v>
      </c>
      <c r="M404" s="191">
        <f t="shared" ref="M404:U404" si="199">SUMIF($E$63:$E$72,$B396,M$63:M$72)*M408</f>
        <v>0</v>
      </c>
      <c r="N404" s="191">
        <f t="shared" si="199"/>
        <v>0</v>
      </c>
      <c r="O404" s="191">
        <f t="shared" si="199"/>
        <v>0</v>
      </c>
      <c r="P404" s="191">
        <f t="shared" si="199"/>
        <v>0</v>
      </c>
      <c r="Q404" s="191">
        <f t="shared" si="199"/>
        <v>0</v>
      </c>
      <c r="R404" s="191">
        <f t="shared" si="199"/>
        <v>0</v>
      </c>
      <c r="S404" s="191">
        <f t="shared" si="199"/>
        <v>0</v>
      </c>
      <c r="T404" s="191">
        <f t="shared" si="199"/>
        <v>0</v>
      </c>
      <c r="U404" s="191">
        <f t="shared" si="199"/>
        <v>0</v>
      </c>
    </row>
    <row r="405" ht="15" spans="1:21">
      <c r="A405" s="182"/>
      <c r="B405" s="184" t="s">
        <v>335</v>
      </c>
      <c r="C405" s="62" t="s">
        <v>329</v>
      </c>
      <c r="D405" s="177" t="str">
        <f>C402</f>
        <v>External</v>
      </c>
      <c r="E405" s="62"/>
      <c r="F405" s="178"/>
      <c r="G405" s="167"/>
      <c r="H405" s="167"/>
      <c r="I405" s="167"/>
      <c r="J405" s="167"/>
      <c r="K405" s="90"/>
      <c r="L405" s="192"/>
      <c r="M405" s="143">
        <f ca="1" t="shared" ref="M405:U405" si="200">M411*M408</f>
        <v>0</v>
      </c>
      <c r="N405" s="143">
        <f ca="1" t="shared" si="200"/>
        <v>0</v>
      </c>
      <c r="O405" s="143">
        <f ca="1" t="shared" si="200"/>
        <v>0</v>
      </c>
      <c r="P405" s="143">
        <f ca="1" t="shared" si="200"/>
        <v>0</v>
      </c>
      <c r="Q405" s="143">
        <f ca="1" t="shared" si="200"/>
        <v>0</v>
      </c>
      <c r="R405" s="143">
        <f ca="1" t="shared" si="200"/>
        <v>0</v>
      </c>
      <c r="S405" s="143">
        <f ca="1" t="shared" si="200"/>
        <v>0</v>
      </c>
      <c r="T405" s="143">
        <f ca="1" t="shared" si="200"/>
        <v>0</v>
      </c>
      <c r="U405" s="143">
        <f ca="1" t="shared" si="200"/>
        <v>0</v>
      </c>
    </row>
    <row r="406" ht="15" spans="1:21">
      <c r="A406" s="182"/>
      <c r="B406" s="184" t="s">
        <v>336</v>
      </c>
      <c r="C406" s="62" t="s">
        <v>329</v>
      </c>
      <c r="D406" s="177" t="str">
        <f>C402</f>
        <v>External</v>
      </c>
      <c r="E406" s="62"/>
      <c r="F406" s="178"/>
      <c r="G406" s="167"/>
      <c r="H406" s="167"/>
      <c r="I406" s="167"/>
      <c r="J406" s="167"/>
      <c r="K406" s="90"/>
      <c r="L406" s="192"/>
      <c r="M406" s="143">
        <f t="shared" ref="M406:U406" si="201">M412*M408</f>
        <v>0</v>
      </c>
      <c r="N406" s="143">
        <f ca="1" t="shared" si="201"/>
        <v>0</v>
      </c>
      <c r="O406" s="143">
        <f ca="1" t="shared" si="201"/>
        <v>0</v>
      </c>
      <c r="P406" s="143">
        <f ca="1" t="shared" si="201"/>
        <v>0</v>
      </c>
      <c r="Q406" s="143">
        <f ca="1" t="shared" si="201"/>
        <v>0</v>
      </c>
      <c r="R406" s="143">
        <f ca="1" t="shared" si="201"/>
        <v>0</v>
      </c>
      <c r="S406" s="143">
        <f ca="1" t="shared" si="201"/>
        <v>0</v>
      </c>
      <c r="T406" s="143">
        <f ca="1" t="shared" si="201"/>
        <v>0</v>
      </c>
      <c r="U406" s="143">
        <f ca="1" t="shared" si="201"/>
        <v>0</v>
      </c>
    </row>
    <row r="407" ht="15" spans="1:21">
      <c r="A407" s="182"/>
      <c r="B407" s="184" t="s">
        <v>353</v>
      </c>
      <c r="C407" s="62" t="s">
        <v>329</v>
      </c>
      <c r="D407" s="177" t="str">
        <f>C402</f>
        <v>External</v>
      </c>
      <c r="E407" s="62"/>
      <c r="F407" s="178"/>
      <c r="G407" s="167"/>
      <c r="H407" s="167"/>
      <c r="I407" s="167"/>
      <c r="J407" s="167"/>
      <c r="K407" s="90"/>
      <c r="L407" s="143">
        <f>L410*L408</f>
        <v>0</v>
      </c>
      <c r="M407" s="143">
        <f ca="1" t="shared" ref="M407:U407" si="202">M410*M408</f>
        <v>0</v>
      </c>
      <c r="N407" s="143">
        <f ca="1" t="shared" si="202"/>
        <v>0</v>
      </c>
      <c r="O407" s="143">
        <f ca="1" t="shared" si="202"/>
        <v>0</v>
      </c>
      <c r="P407" s="143">
        <f ca="1" t="shared" si="202"/>
        <v>0</v>
      </c>
      <c r="Q407" s="143">
        <f ca="1" t="shared" si="202"/>
        <v>0</v>
      </c>
      <c r="R407" s="143">
        <f ca="1" t="shared" si="202"/>
        <v>0</v>
      </c>
      <c r="S407" s="143">
        <f ca="1" t="shared" si="202"/>
        <v>0</v>
      </c>
      <c r="T407" s="143">
        <f ca="1" t="shared" si="202"/>
        <v>0</v>
      </c>
      <c r="U407" s="143">
        <f ca="1" t="shared" si="202"/>
        <v>0</v>
      </c>
    </row>
    <row r="408" ht="15" spans="1:21">
      <c r="A408" s="182"/>
      <c r="B408" s="184" t="s">
        <v>333</v>
      </c>
      <c r="C408" s="103" t="str">
        <f>"LCU per unit of "&amp;D407</f>
        <v>LCU per unit of External</v>
      </c>
      <c r="D408" s="177" t="str">
        <f>C397</f>
        <v>USD</v>
      </c>
      <c r="E408" s="62"/>
      <c r="F408" s="178"/>
      <c r="G408" s="167"/>
      <c r="H408" s="167"/>
      <c r="I408" s="167"/>
      <c r="J408" s="167"/>
      <c r="K408" s="90"/>
      <c r="L408" s="143">
        <f t="shared" ref="L408:U408" si="203">INDEX($L$81:$U$85,MATCH($D408,$B$81:$B$85,0),MATCH(L$78,$L$78:$U$78,0))</f>
        <v>379</v>
      </c>
      <c r="M408" s="143">
        <f t="shared" si="203"/>
        <v>379</v>
      </c>
      <c r="N408" s="143">
        <f t="shared" si="203"/>
        <v>379</v>
      </c>
      <c r="O408" s="143">
        <f t="shared" si="203"/>
        <v>379</v>
      </c>
      <c r="P408" s="143">
        <f t="shared" si="203"/>
        <v>379</v>
      </c>
      <c r="Q408" s="143">
        <f t="shared" si="203"/>
        <v>379</v>
      </c>
      <c r="R408" s="143">
        <f t="shared" si="203"/>
        <v>379</v>
      </c>
      <c r="S408" s="143">
        <f t="shared" si="203"/>
        <v>379</v>
      </c>
      <c r="T408" s="143">
        <f t="shared" si="203"/>
        <v>379</v>
      </c>
      <c r="U408" s="143">
        <f t="shared" si="203"/>
        <v>379</v>
      </c>
    </row>
    <row r="409" ht="15" spans="1:21">
      <c r="A409" s="182"/>
      <c r="B409" s="184" t="s">
        <v>341</v>
      </c>
      <c r="C409" s="103" t="str">
        <f>"million "&amp;D408</f>
        <v>million USD</v>
      </c>
      <c r="D409" s="177" t="str">
        <f>D408</f>
        <v>USD</v>
      </c>
      <c r="E409" s="59"/>
      <c r="F409" s="189"/>
      <c r="G409" s="167"/>
      <c r="H409" s="167"/>
      <c r="I409" s="167"/>
      <c r="J409" s="167"/>
      <c r="K409" s="90"/>
      <c r="L409" s="190">
        <f t="shared" ref="L409:U409" si="204">L404/L408</f>
        <v>0</v>
      </c>
      <c r="M409" s="190">
        <f t="shared" si="204"/>
        <v>0</v>
      </c>
      <c r="N409" s="190">
        <f t="shared" si="204"/>
        <v>0</v>
      </c>
      <c r="O409" s="190">
        <f t="shared" si="204"/>
        <v>0</v>
      </c>
      <c r="P409" s="190">
        <f t="shared" si="204"/>
        <v>0</v>
      </c>
      <c r="Q409" s="190">
        <f t="shared" si="204"/>
        <v>0</v>
      </c>
      <c r="R409" s="190">
        <f t="shared" si="204"/>
        <v>0</v>
      </c>
      <c r="S409" s="190">
        <f t="shared" si="204"/>
        <v>0</v>
      </c>
      <c r="T409" s="190">
        <f t="shared" si="204"/>
        <v>0</v>
      </c>
      <c r="U409" s="190">
        <f t="shared" si="204"/>
        <v>0</v>
      </c>
    </row>
    <row r="410" ht="15" spans="1:21">
      <c r="A410" s="182"/>
      <c r="B410" s="184" t="s">
        <v>343</v>
      </c>
      <c r="C410" s="103" t="str">
        <f>"million "&amp;D409</f>
        <v>million USD</v>
      </c>
      <c r="D410" s="177" t="str">
        <f>D409</f>
        <v>USD</v>
      </c>
      <c r="E410" s="62"/>
      <c r="F410" s="189"/>
      <c r="G410" s="167"/>
      <c r="H410" s="167"/>
      <c r="I410" s="167"/>
      <c r="J410" s="167"/>
      <c r="K410" s="90"/>
      <c r="L410" s="143">
        <f>L409</f>
        <v>0</v>
      </c>
      <c r="M410" s="143">
        <f ca="1" t="shared" ref="M410:U410" si="205">L410+M409-M411</f>
        <v>0</v>
      </c>
      <c r="N410" s="143">
        <f ca="1" t="shared" si="205"/>
        <v>0</v>
      </c>
      <c r="O410" s="143">
        <f ca="1" t="shared" si="205"/>
        <v>0</v>
      </c>
      <c r="P410" s="143">
        <f ca="1" t="shared" si="205"/>
        <v>0</v>
      </c>
      <c r="Q410" s="143">
        <f ca="1" t="shared" si="205"/>
        <v>0</v>
      </c>
      <c r="R410" s="143">
        <f ca="1" t="shared" si="205"/>
        <v>0</v>
      </c>
      <c r="S410" s="143">
        <f ca="1" t="shared" si="205"/>
        <v>0</v>
      </c>
      <c r="T410" s="143">
        <f ca="1" t="shared" si="205"/>
        <v>0</v>
      </c>
      <c r="U410" s="143">
        <f ca="1" t="shared" si="205"/>
        <v>0</v>
      </c>
    </row>
    <row r="411" ht="15" spans="1:21">
      <c r="A411" s="182"/>
      <c r="B411" s="184" t="s">
        <v>328</v>
      </c>
      <c r="C411" s="103" t="str">
        <f>"million "&amp;D410</f>
        <v>million USD</v>
      </c>
      <c r="D411" s="177" t="str">
        <f>D410</f>
        <v>USD</v>
      </c>
      <c r="E411" s="62"/>
      <c r="F411" s="189"/>
      <c r="G411" s="167"/>
      <c r="H411" s="167"/>
      <c r="I411" s="167"/>
      <c r="J411" s="167"/>
      <c r="K411" s="90"/>
      <c r="L411" s="192"/>
      <c r="M411" s="143">
        <f ca="1" t="shared" ref="M411:U411" si="206">IF(M$241&gt;$C398-1,SUM(OFFSET($L409,0,M$241-$C398,1,$C398-$C399))/($C398-$C399),IF(M$241&lt;$C399+1,0,SUM(OFFSET($L409,0,0,1,M$241-$C399))/($C398-$C399)))</f>
        <v>0</v>
      </c>
      <c r="N411" s="143">
        <f ca="1" t="shared" si="206"/>
        <v>0</v>
      </c>
      <c r="O411" s="143">
        <f ca="1" t="shared" si="206"/>
        <v>0</v>
      </c>
      <c r="P411" s="143">
        <f ca="1" t="shared" si="206"/>
        <v>0</v>
      </c>
      <c r="Q411" s="143">
        <f ca="1" t="shared" si="206"/>
        <v>0</v>
      </c>
      <c r="R411" s="143">
        <f ca="1" t="shared" si="206"/>
        <v>0</v>
      </c>
      <c r="S411" s="143">
        <f ca="1" t="shared" si="206"/>
        <v>0</v>
      </c>
      <c r="T411" s="143">
        <f ca="1" t="shared" si="206"/>
        <v>0</v>
      </c>
      <c r="U411" s="143">
        <f ca="1" t="shared" si="206"/>
        <v>0</v>
      </c>
    </row>
    <row r="412" ht="15" spans="1:21">
      <c r="A412" s="182"/>
      <c r="B412" s="184" t="s">
        <v>234</v>
      </c>
      <c r="C412" s="103" t="str">
        <f>"million "&amp;D411</f>
        <v>million USD</v>
      </c>
      <c r="D412" s="177" t="str">
        <f>D411</f>
        <v>USD</v>
      </c>
      <c r="E412" s="62"/>
      <c r="F412" s="189"/>
      <c r="G412" s="167"/>
      <c r="H412" s="167"/>
      <c r="I412" s="167"/>
      <c r="J412" s="167"/>
      <c r="K412" s="90"/>
      <c r="L412" s="192"/>
      <c r="M412" s="143">
        <f>L410*$C400</f>
        <v>0</v>
      </c>
      <c r="N412" s="143">
        <f ca="1" t="shared" ref="N412:U412" si="207">M410*$C400</f>
        <v>0</v>
      </c>
      <c r="O412" s="143">
        <f ca="1" t="shared" si="207"/>
        <v>0</v>
      </c>
      <c r="P412" s="143">
        <f ca="1" t="shared" si="207"/>
        <v>0</v>
      </c>
      <c r="Q412" s="143">
        <f ca="1" t="shared" si="207"/>
        <v>0</v>
      </c>
      <c r="R412" s="143">
        <f ca="1" t="shared" si="207"/>
        <v>0</v>
      </c>
      <c r="S412" s="143">
        <f ca="1" t="shared" si="207"/>
        <v>0</v>
      </c>
      <c r="T412" s="143">
        <f ca="1" t="shared" si="207"/>
        <v>0</v>
      </c>
      <c r="U412" s="143">
        <f ca="1" t="shared" si="207"/>
        <v>0</v>
      </c>
    </row>
    <row r="413" ht="15" spans="1:21">
      <c r="A413" s="182"/>
      <c r="B413" s="183" t="s">
        <v>337</v>
      </c>
      <c r="C413" s="103"/>
      <c r="D413" s="51"/>
      <c r="E413" s="116"/>
      <c r="F413" s="167"/>
      <c r="G413" s="167"/>
      <c r="H413" s="167"/>
      <c r="I413" s="167"/>
      <c r="J413" s="167"/>
      <c r="K413" s="90"/>
      <c r="L413" s="143"/>
      <c r="M413" s="143"/>
      <c r="N413" s="143"/>
      <c r="O413" s="143"/>
      <c r="P413" s="143"/>
      <c r="Q413" s="143"/>
      <c r="R413" s="143"/>
      <c r="S413" s="143"/>
      <c r="T413" s="143"/>
      <c r="U413" s="143"/>
    </row>
    <row r="414" ht="15" spans="1:21">
      <c r="A414" s="182"/>
      <c r="B414" s="184" t="s">
        <v>37</v>
      </c>
      <c r="C414" s="193" t="s">
        <v>311</v>
      </c>
      <c r="D414" s="47"/>
      <c r="E414" s="47"/>
      <c r="F414" s="48"/>
      <c r="G414" s="48"/>
      <c r="H414" s="48"/>
      <c r="I414" s="48"/>
      <c r="J414" s="48"/>
      <c r="K414" s="89"/>
      <c r="L414" s="89"/>
      <c r="M414" s="89"/>
      <c r="N414" s="89"/>
      <c r="O414" s="89"/>
      <c r="P414" s="89"/>
      <c r="Q414" s="89"/>
      <c r="R414" s="89"/>
      <c r="S414" s="89"/>
      <c r="T414" s="89"/>
      <c r="U414" s="89"/>
    </row>
    <row r="415" ht="15" spans="1:21">
      <c r="A415" s="182"/>
      <c r="B415" s="184" t="s">
        <v>345</v>
      </c>
      <c r="C415" s="194">
        <v>1</v>
      </c>
      <c r="D415" s="47"/>
      <c r="E415" s="47"/>
      <c r="F415" s="48"/>
      <c r="G415" s="48"/>
      <c r="H415" s="48"/>
      <c r="I415" s="48"/>
      <c r="J415" s="48"/>
      <c r="K415" s="89"/>
      <c r="L415" s="89"/>
      <c r="M415" s="89"/>
      <c r="N415" s="89"/>
      <c r="O415" s="89"/>
      <c r="P415" s="89"/>
      <c r="Q415" s="89"/>
      <c r="R415" s="89"/>
      <c r="S415" s="89"/>
      <c r="T415" s="89"/>
      <c r="U415" s="89"/>
    </row>
    <row r="416" ht="15" spans="1:21">
      <c r="A416" s="182"/>
      <c r="B416" s="184" t="s">
        <v>346</v>
      </c>
      <c r="C416" s="195">
        <v>0</v>
      </c>
      <c r="D416" s="47"/>
      <c r="E416" s="47"/>
      <c r="F416" s="48"/>
      <c r="G416" s="48"/>
      <c r="H416" s="48"/>
      <c r="I416" s="48"/>
      <c r="J416" s="48"/>
      <c r="K416" s="89"/>
      <c r="L416" s="89"/>
      <c r="M416" s="89"/>
      <c r="N416" s="89"/>
      <c r="O416" s="89"/>
      <c r="P416" s="89"/>
      <c r="Q416" s="89"/>
      <c r="R416" s="89"/>
      <c r="S416" s="89"/>
      <c r="T416" s="89"/>
      <c r="U416" s="89"/>
    </row>
    <row r="417" ht="15" spans="1:21">
      <c r="A417" s="182"/>
      <c r="B417" s="184" t="s">
        <v>347</v>
      </c>
      <c r="C417" s="196">
        <v>0</v>
      </c>
      <c r="D417" s="47"/>
      <c r="E417" s="47"/>
      <c r="F417" s="48"/>
      <c r="G417" s="48"/>
      <c r="H417" s="48"/>
      <c r="I417" s="48"/>
      <c r="J417" s="48"/>
      <c r="K417" s="89"/>
      <c r="L417" s="89"/>
      <c r="M417" s="89"/>
      <c r="N417" s="89"/>
      <c r="O417" s="89"/>
      <c r="P417" s="89"/>
      <c r="Q417" s="89"/>
      <c r="R417" s="89"/>
      <c r="S417" s="89"/>
      <c r="T417" s="89"/>
      <c r="U417" s="89"/>
    </row>
    <row r="418" ht="15" spans="1:21">
      <c r="A418" s="182"/>
      <c r="B418" s="184" t="s">
        <v>348</v>
      </c>
      <c r="C418" s="177"/>
      <c r="D418" s="47"/>
      <c r="E418" s="47"/>
      <c r="F418" s="48"/>
      <c r="G418" s="48"/>
      <c r="H418" s="48"/>
      <c r="I418" s="48"/>
      <c r="J418" s="48"/>
      <c r="K418" s="89"/>
      <c r="L418" s="89"/>
      <c r="M418" s="89"/>
      <c r="N418" s="89"/>
      <c r="O418" s="89"/>
      <c r="P418" s="89"/>
      <c r="Q418" s="89"/>
      <c r="R418" s="89"/>
      <c r="S418" s="89"/>
      <c r="T418" s="89"/>
      <c r="U418" s="89"/>
    </row>
    <row r="419" ht="15" spans="1:21">
      <c r="A419" s="182"/>
      <c r="B419" s="184" t="str">
        <f>"Classified as External or Domestic?"</f>
        <v>Classified as External or Domestic?</v>
      </c>
      <c r="C419" s="195" t="s">
        <v>163</v>
      </c>
      <c r="D419" s="47"/>
      <c r="E419" s="47"/>
      <c r="F419" s="48"/>
      <c r="G419" s="48"/>
      <c r="H419" s="48"/>
      <c r="I419" s="48"/>
      <c r="J419" s="48"/>
      <c r="K419" s="89"/>
      <c r="L419" s="89"/>
      <c r="M419" s="89"/>
      <c r="N419" s="89"/>
      <c r="O419" s="89"/>
      <c r="P419" s="89"/>
      <c r="Q419" s="89"/>
      <c r="R419" s="89"/>
      <c r="S419" s="89"/>
      <c r="T419" s="89"/>
      <c r="U419" s="89"/>
    </row>
    <row r="420" ht="15" spans="1:21">
      <c r="A420" s="182"/>
      <c r="B420" s="184" t="s">
        <v>350</v>
      </c>
      <c r="C420" s="47" t="s">
        <v>351</v>
      </c>
      <c r="D420" s="47"/>
      <c r="E420" s="47"/>
      <c r="F420" s="48"/>
      <c r="G420" s="48"/>
      <c r="H420" s="48"/>
      <c r="I420" s="48"/>
      <c r="J420" s="48"/>
      <c r="K420" s="89"/>
      <c r="L420" s="190">
        <f t="shared" ref="L420:U420" si="208">L421/L$101*100</f>
        <v>0</v>
      </c>
      <c r="M420" s="190">
        <f ca="1" t="shared" si="208"/>
        <v>0</v>
      </c>
      <c r="N420" s="190">
        <f ca="1" t="shared" si="208"/>
        <v>0</v>
      </c>
      <c r="O420" s="190">
        <f ca="1" t="shared" si="208"/>
        <v>0</v>
      </c>
      <c r="P420" s="190">
        <f ca="1" t="shared" si="208"/>
        <v>0</v>
      </c>
      <c r="Q420" s="190">
        <f ca="1" t="shared" si="208"/>
        <v>0</v>
      </c>
      <c r="R420" s="190">
        <f ca="1" t="shared" si="208"/>
        <v>0</v>
      </c>
      <c r="S420" s="190">
        <f ca="1" t="shared" si="208"/>
        <v>0</v>
      </c>
      <c r="T420" s="190">
        <f ca="1" t="shared" si="208"/>
        <v>0</v>
      </c>
      <c r="U420" s="190">
        <f ca="1" t="shared" si="208"/>
        <v>0</v>
      </c>
    </row>
    <row r="421" ht="15" spans="1:21">
      <c r="A421" s="182"/>
      <c r="B421" s="184" t="s">
        <v>352</v>
      </c>
      <c r="C421" s="62" t="s">
        <v>329</v>
      </c>
      <c r="D421" s="177" t="str">
        <f>C419</f>
        <v>Domestic</v>
      </c>
      <c r="E421" s="62"/>
      <c r="F421" s="178"/>
      <c r="G421" s="167"/>
      <c r="H421" s="167"/>
      <c r="I421" s="167"/>
      <c r="J421" s="167"/>
      <c r="K421" s="90"/>
      <c r="L421" s="191">
        <f>SUMIF($E$63:$E$72,$B413,L$63:L$72)*L425</f>
        <v>0</v>
      </c>
      <c r="M421" s="191">
        <f t="shared" ref="M421:U421" si="209">SUMIF($E$63:$E$72,$B413,M$63:M$72)*M425</f>
        <v>0</v>
      </c>
      <c r="N421" s="191">
        <f t="shared" si="209"/>
        <v>0</v>
      </c>
      <c r="O421" s="191">
        <f t="shared" si="209"/>
        <v>0</v>
      </c>
      <c r="P421" s="191">
        <f t="shared" si="209"/>
        <v>0</v>
      </c>
      <c r="Q421" s="191">
        <f t="shared" si="209"/>
        <v>0</v>
      </c>
      <c r="R421" s="191">
        <f t="shared" si="209"/>
        <v>0</v>
      </c>
      <c r="S421" s="191">
        <f t="shared" si="209"/>
        <v>0</v>
      </c>
      <c r="T421" s="191">
        <f t="shared" si="209"/>
        <v>0</v>
      </c>
      <c r="U421" s="191">
        <f t="shared" si="209"/>
        <v>0</v>
      </c>
    </row>
    <row r="422" ht="15" spans="1:21">
      <c r="A422" s="182"/>
      <c r="B422" s="184" t="s">
        <v>335</v>
      </c>
      <c r="C422" s="62" t="s">
        <v>329</v>
      </c>
      <c r="D422" s="177" t="str">
        <f>C419</f>
        <v>Domestic</v>
      </c>
      <c r="E422" s="62"/>
      <c r="F422" s="178"/>
      <c r="G422" s="167"/>
      <c r="H422" s="167"/>
      <c r="I422" s="167"/>
      <c r="J422" s="167"/>
      <c r="K422" s="90"/>
      <c r="L422" s="192"/>
      <c r="M422" s="143">
        <f ca="1" t="shared" ref="M422:U422" si="210">M428*M425</f>
        <v>0</v>
      </c>
      <c r="N422" s="143">
        <f ca="1" t="shared" si="210"/>
        <v>0</v>
      </c>
      <c r="O422" s="143">
        <f ca="1" t="shared" si="210"/>
        <v>0</v>
      </c>
      <c r="P422" s="143">
        <f ca="1" t="shared" si="210"/>
        <v>0</v>
      </c>
      <c r="Q422" s="143">
        <f ca="1" t="shared" si="210"/>
        <v>0</v>
      </c>
      <c r="R422" s="143">
        <f ca="1" t="shared" si="210"/>
        <v>0</v>
      </c>
      <c r="S422" s="143">
        <f ca="1" t="shared" si="210"/>
        <v>0</v>
      </c>
      <c r="T422" s="143">
        <f ca="1" t="shared" si="210"/>
        <v>0</v>
      </c>
      <c r="U422" s="143">
        <f ca="1" t="shared" si="210"/>
        <v>0</v>
      </c>
    </row>
    <row r="423" ht="15" spans="1:21">
      <c r="A423" s="182"/>
      <c r="B423" s="184" t="s">
        <v>336</v>
      </c>
      <c r="C423" s="62" t="s">
        <v>329</v>
      </c>
      <c r="D423" s="177" t="str">
        <f>C419</f>
        <v>Domestic</v>
      </c>
      <c r="E423" s="62"/>
      <c r="F423" s="178"/>
      <c r="G423" s="167"/>
      <c r="H423" s="167"/>
      <c r="I423" s="167"/>
      <c r="J423" s="167"/>
      <c r="K423" s="90"/>
      <c r="L423" s="192"/>
      <c r="M423" s="143">
        <f t="shared" ref="M423:U423" si="211">M429*M425</f>
        <v>0</v>
      </c>
      <c r="N423" s="143">
        <f ca="1" t="shared" si="211"/>
        <v>0</v>
      </c>
      <c r="O423" s="143">
        <f ca="1" t="shared" si="211"/>
        <v>0</v>
      </c>
      <c r="P423" s="143">
        <f ca="1" t="shared" si="211"/>
        <v>0</v>
      </c>
      <c r="Q423" s="143">
        <f ca="1" t="shared" si="211"/>
        <v>0</v>
      </c>
      <c r="R423" s="143">
        <f ca="1" t="shared" si="211"/>
        <v>0</v>
      </c>
      <c r="S423" s="143">
        <f ca="1" t="shared" si="211"/>
        <v>0</v>
      </c>
      <c r="T423" s="143">
        <f ca="1" t="shared" si="211"/>
        <v>0</v>
      </c>
      <c r="U423" s="143">
        <f ca="1" t="shared" si="211"/>
        <v>0</v>
      </c>
    </row>
    <row r="424" ht="15" spans="1:21">
      <c r="A424" s="182"/>
      <c r="B424" s="184" t="s">
        <v>353</v>
      </c>
      <c r="C424" s="62" t="s">
        <v>329</v>
      </c>
      <c r="D424" s="177" t="str">
        <f>C419</f>
        <v>Domestic</v>
      </c>
      <c r="E424" s="62"/>
      <c r="F424" s="178"/>
      <c r="G424" s="167"/>
      <c r="H424" s="167"/>
      <c r="I424" s="167"/>
      <c r="J424" s="167"/>
      <c r="K424" s="90"/>
      <c r="L424" s="143">
        <f>L427*L425</f>
        <v>0</v>
      </c>
      <c r="M424" s="143">
        <f ca="1" t="shared" ref="M424:U424" si="212">M427*M425</f>
        <v>0</v>
      </c>
      <c r="N424" s="143">
        <f ca="1" t="shared" si="212"/>
        <v>0</v>
      </c>
      <c r="O424" s="143">
        <f ca="1" t="shared" si="212"/>
        <v>0</v>
      </c>
      <c r="P424" s="143">
        <f ca="1" t="shared" si="212"/>
        <v>0</v>
      </c>
      <c r="Q424" s="143">
        <f ca="1" t="shared" si="212"/>
        <v>0</v>
      </c>
      <c r="R424" s="143">
        <f ca="1" t="shared" si="212"/>
        <v>0</v>
      </c>
      <c r="S424" s="143">
        <f ca="1" t="shared" si="212"/>
        <v>0</v>
      </c>
      <c r="T424" s="143">
        <f ca="1" t="shared" si="212"/>
        <v>0</v>
      </c>
      <c r="U424" s="143">
        <f ca="1" t="shared" si="212"/>
        <v>0</v>
      </c>
    </row>
    <row r="425" ht="15" spans="1:21">
      <c r="A425" s="182"/>
      <c r="B425" s="184" t="s">
        <v>333</v>
      </c>
      <c r="C425" s="103" t="str">
        <f>"LCU per unit of "&amp;D424</f>
        <v>LCU per unit of Domestic</v>
      </c>
      <c r="D425" s="177" t="str">
        <f>C414</f>
        <v>LCU</v>
      </c>
      <c r="E425" s="62"/>
      <c r="F425" s="178"/>
      <c r="G425" s="167"/>
      <c r="H425" s="167"/>
      <c r="I425" s="167"/>
      <c r="J425" s="167"/>
      <c r="K425" s="90"/>
      <c r="L425" s="143">
        <f t="shared" ref="L425:U425" si="213">INDEX($L$81:$U$85,MATCH($D425,$B$81:$B$85,0),MATCH(L$78,$L$78:$U$78,0))</f>
        <v>1</v>
      </c>
      <c r="M425" s="143">
        <f t="shared" si="213"/>
        <v>1</v>
      </c>
      <c r="N425" s="143">
        <f t="shared" si="213"/>
        <v>1</v>
      </c>
      <c r="O425" s="143">
        <f t="shared" si="213"/>
        <v>1</v>
      </c>
      <c r="P425" s="143">
        <f t="shared" si="213"/>
        <v>1</v>
      </c>
      <c r="Q425" s="143">
        <f t="shared" si="213"/>
        <v>1</v>
      </c>
      <c r="R425" s="143">
        <f t="shared" si="213"/>
        <v>1</v>
      </c>
      <c r="S425" s="143">
        <f t="shared" si="213"/>
        <v>1</v>
      </c>
      <c r="T425" s="143">
        <f t="shared" si="213"/>
        <v>1</v>
      </c>
      <c r="U425" s="143">
        <f t="shared" si="213"/>
        <v>1</v>
      </c>
    </row>
    <row r="426" ht="15" spans="1:21">
      <c r="A426" s="182"/>
      <c r="B426" s="184" t="s">
        <v>341</v>
      </c>
      <c r="C426" s="103" t="str">
        <f>"million "&amp;D425</f>
        <v>million LCU</v>
      </c>
      <c r="D426" s="177" t="str">
        <f>D425</f>
        <v>LCU</v>
      </c>
      <c r="E426" s="59"/>
      <c r="F426" s="189"/>
      <c r="G426" s="167"/>
      <c r="H426" s="167"/>
      <c r="I426" s="167"/>
      <c r="J426" s="167"/>
      <c r="K426" s="90"/>
      <c r="L426" s="190">
        <f t="shared" ref="L426:U426" si="214">L421/L425</f>
        <v>0</v>
      </c>
      <c r="M426" s="190">
        <f t="shared" si="214"/>
        <v>0</v>
      </c>
      <c r="N426" s="190">
        <f t="shared" si="214"/>
        <v>0</v>
      </c>
      <c r="O426" s="190">
        <f t="shared" si="214"/>
        <v>0</v>
      </c>
      <c r="P426" s="190">
        <f t="shared" si="214"/>
        <v>0</v>
      </c>
      <c r="Q426" s="190">
        <f t="shared" si="214"/>
        <v>0</v>
      </c>
      <c r="R426" s="190">
        <f t="shared" si="214"/>
        <v>0</v>
      </c>
      <c r="S426" s="190">
        <f t="shared" si="214"/>
        <v>0</v>
      </c>
      <c r="T426" s="190">
        <f t="shared" si="214"/>
        <v>0</v>
      </c>
      <c r="U426" s="190">
        <f t="shared" si="214"/>
        <v>0</v>
      </c>
    </row>
    <row r="427" ht="15" spans="1:21">
      <c r="A427" s="182"/>
      <c r="B427" s="184" t="s">
        <v>343</v>
      </c>
      <c r="C427" s="103" t="str">
        <f>"million "&amp;D426</f>
        <v>million LCU</v>
      </c>
      <c r="D427" s="177" t="str">
        <f>D426</f>
        <v>LCU</v>
      </c>
      <c r="E427" s="62"/>
      <c r="F427" s="189"/>
      <c r="G427" s="167"/>
      <c r="H427" s="167"/>
      <c r="I427" s="167"/>
      <c r="J427" s="167"/>
      <c r="K427" s="90"/>
      <c r="L427" s="143">
        <f>L426</f>
        <v>0</v>
      </c>
      <c r="M427" s="143">
        <f ca="1" t="shared" ref="M427:U427" si="215">L427+M426-M428</f>
        <v>0</v>
      </c>
      <c r="N427" s="143">
        <f ca="1" t="shared" si="215"/>
        <v>0</v>
      </c>
      <c r="O427" s="143">
        <f ca="1" t="shared" si="215"/>
        <v>0</v>
      </c>
      <c r="P427" s="143">
        <f ca="1" t="shared" si="215"/>
        <v>0</v>
      </c>
      <c r="Q427" s="143">
        <f ca="1" t="shared" si="215"/>
        <v>0</v>
      </c>
      <c r="R427" s="143">
        <f ca="1" t="shared" si="215"/>
        <v>0</v>
      </c>
      <c r="S427" s="143">
        <f ca="1" t="shared" si="215"/>
        <v>0</v>
      </c>
      <c r="T427" s="143">
        <f ca="1" t="shared" si="215"/>
        <v>0</v>
      </c>
      <c r="U427" s="143">
        <f ca="1" t="shared" si="215"/>
        <v>0</v>
      </c>
    </row>
    <row r="428" ht="15" spans="1:21">
      <c r="A428" s="182"/>
      <c r="B428" s="184" t="s">
        <v>328</v>
      </c>
      <c r="C428" s="103" t="str">
        <f>"million "&amp;D427</f>
        <v>million LCU</v>
      </c>
      <c r="D428" s="177" t="str">
        <f>D427</f>
        <v>LCU</v>
      </c>
      <c r="E428" s="62"/>
      <c r="F428" s="189"/>
      <c r="G428" s="167"/>
      <c r="H428" s="167"/>
      <c r="I428" s="167"/>
      <c r="J428" s="167"/>
      <c r="K428" s="90"/>
      <c r="L428" s="192"/>
      <c r="M428" s="143">
        <f ca="1" t="shared" ref="M428:U428" si="216">IF(M$241&gt;$C415-1,SUM(OFFSET($L426,0,M$241-$C415,1,$C415-$C416))/($C415-$C416),IF(M$241&lt;$C416+1,0,SUM(OFFSET($L426,0,0,1,M$241-$C416))/($C415-$C416)))</f>
        <v>0</v>
      </c>
      <c r="N428" s="143">
        <f ca="1" t="shared" si="216"/>
        <v>0</v>
      </c>
      <c r="O428" s="143">
        <f ca="1" t="shared" si="216"/>
        <v>0</v>
      </c>
      <c r="P428" s="143">
        <f ca="1" t="shared" si="216"/>
        <v>0</v>
      </c>
      <c r="Q428" s="143">
        <f ca="1" t="shared" si="216"/>
        <v>0</v>
      </c>
      <c r="R428" s="143">
        <f ca="1" t="shared" si="216"/>
        <v>0</v>
      </c>
      <c r="S428" s="143">
        <f ca="1" t="shared" si="216"/>
        <v>0</v>
      </c>
      <c r="T428" s="143">
        <f ca="1" t="shared" si="216"/>
        <v>0</v>
      </c>
      <c r="U428" s="143">
        <f ca="1" t="shared" si="216"/>
        <v>0</v>
      </c>
    </row>
    <row r="429" ht="15" spans="1:21">
      <c r="A429" s="182"/>
      <c r="B429" s="184" t="s">
        <v>234</v>
      </c>
      <c r="C429" s="103" t="str">
        <f>"million "&amp;D428</f>
        <v>million LCU</v>
      </c>
      <c r="D429" s="177" t="str">
        <f>D428</f>
        <v>LCU</v>
      </c>
      <c r="E429" s="62"/>
      <c r="F429" s="189"/>
      <c r="G429" s="167"/>
      <c r="H429" s="167"/>
      <c r="I429" s="167"/>
      <c r="J429" s="167"/>
      <c r="K429" s="90"/>
      <c r="L429" s="192"/>
      <c r="M429" s="143">
        <f>L427*$C417</f>
        <v>0</v>
      </c>
      <c r="N429" s="143">
        <f ca="1" t="shared" ref="N429:U429" si="217">M427*$C417</f>
        <v>0</v>
      </c>
      <c r="O429" s="143">
        <f ca="1" t="shared" si="217"/>
        <v>0</v>
      </c>
      <c r="P429" s="143">
        <f ca="1" t="shared" si="217"/>
        <v>0</v>
      </c>
      <c r="Q429" s="143">
        <f ca="1" t="shared" si="217"/>
        <v>0</v>
      </c>
      <c r="R429" s="143">
        <f ca="1" t="shared" si="217"/>
        <v>0</v>
      </c>
      <c r="S429" s="143">
        <f ca="1" t="shared" si="217"/>
        <v>0</v>
      </c>
      <c r="T429" s="143">
        <f ca="1" t="shared" si="217"/>
        <v>0</v>
      </c>
      <c r="U429" s="143">
        <f ca="1" t="shared" si="217"/>
        <v>0</v>
      </c>
    </row>
    <row r="430" ht="15" spans="1:21">
      <c r="A430" s="182"/>
      <c r="B430" s="183" t="s">
        <v>338</v>
      </c>
      <c r="C430" s="103"/>
      <c r="D430" s="51"/>
      <c r="E430" s="116"/>
      <c r="F430" s="167"/>
      <c r="G430" s="167"/>
      <c r="H430" s="167"/>
      <c r="I430" s="167"/>
      <c r="J430" s="167"/>
      <c r="K430" s="90"/>
      <c r="L430" s="143"/>
      <c r="M430" s="143"/>
      <c r="N430" s="143"/>
      <c r="O430" s="143"/>
      <c r="P430" s="143"/>
      <c r="Q430" s="143"/>
      <c r="R430" s="143"/>
      <c r="S430" s="143"/>
      <c r="T430" s="143"/>
      <c r="U430" s="143"/>
    </row>
    <row r="431" ht="15" spans="1:21">
      <c r="A431" s="182"/>
      <c r="B431" s="184" t="s">
        <v>37</v>
      </c>
      <c r="C431" s="193" t="s">
        <v>311</v>
      </c>
      <c r="D431" s="47"/>
      <c r="E431" s="47"/>
      <c r="F431" s="48"/>
      <c r="G431" s="48"/>
      <c r="H431" s="48"/>
      <c r="I431" s="48"/>
      <c r="J431" s="48"/>
      <c r="K431" s="89"/>
      <c r="L431" s="89"/>
      <c r="M431" s="89"/>
      <c r="N431" s="89"/>
      <c r="O431" s="89"/>
      <c r="P431" s="89"/>
      <c r="Q431" s="89"/>
      <c r="R431" s="89"/>
      <c r="S431" s="89"/>
      <c r="T431" s="89"/>
      <c r="U431" s="89"/>
    </row>
    <row r="432" ht="15" spans="1:21">
      <c r="A432" s="182"/>
      <c r="B432" s="184" t="s">
        <v>345</v>
      </c>
      <c r="C432" s="194">
        <v>1</v>
      </c>
      <c r="D432" s="47"/>
      <c r="E432" s="47"/>
      <c r="F432" s="48"/>
      <c r="G432" s="48"/>
      <c r="H432" s="48"/>
      <c r="I432" s="48"/>
      <c r="J432" s="48"/>
      <c r="K432" s="89"/>
      <c r="L432" s="89"/>
      <c r="M432" s="89"/>
      <c r="N432" s="89"/>
      <c r="O432" s="89"/>
      <c r="P432" s="89"/>
      <c r="Q432" s="89"/>
      <c r="R432" s="89"/>
      <c r="S432" s="89"/>
      <c r="T432" s="89"/>
      <c r="U432" s="89"/>
    </row>
    <row r="433" ht="15" spans="1:21">
      <c r="A433" s="182"/>
      <c r="B433" s="184" t="s">
        <v>346</v>
      </c>
      <c r="C433" s="195">
        <v>0</v>
      </c>
      <c r="D433" s="47"/>
      <c r="E433" s="47"/>
      <c r="F433" s="48"/>
      <c r="G433" s="48"/>
      <c r="H433" s="48"/>
      <c r="I433" s="48"/>
      <c r="J433" s="48"/>
      <c r="K433" s="89"/>
      <c r="L433" s="89"/>
      <c r="M433" s="89"/>
      <c r="N433" s="89"/>
      <c r="O433" s="89"/>
      <c r="P433" s="89"/>
      <c r="Q433" s="89"/>
      <c r="R433" s="89"/>
      <c r="S433" s="89"/>
      <c r="T433" s="89"/>
      <c r="U433" s="89"/>
    </row>
    <row r="434" ht="15" spans="1:21">
      <c r="A434" s="182"/>
      <c r="B434" s="184" t="s">
        <v>347</v>
      </c>
      <c r="C434" s="196">
        <v>0</v>
      </c>
      <c r="D434" s="47"/>
      <c r="E434" s="47"/>
      <c r="F434" s="48"/>
      <c r="G434" s="48"/>
      <c r="H434" s="48"/>
      <c r="I434" s="48"/>
      <c r="J434" s="48"/>
      <c r="K434" s="89"/>
      <c r="L434" s="89"/>
      <c r="M434" s="89"/>
      <c r="N434" s="89"/>
      <c r="O434" s="89"/>
      <c r="P434" s="89"/>
      <c r="Q434" s="89"/>
      <c r="R434" s="89"/>
      <c r="S434" s="89"/>
      <c r="T434" s="89"/>
      <c r="U434" s="89"/>
    </row>
    <row r="435" ht="15" spans="1:21">
      <c r="A435" s="182"/>
      <c r="B435" s="184" t="s">
        <v>348</v>
      </c>
      <c r="C435" s="177"/>
      <c r="D435" s="47"/>
      <c r="E435" s="47"/>
      <c r="F435" s="48"/>
      <c r="G435" s="48"/>
      <c r="H435" s="48"/>
      <c r="I435" s="48"/>
      <c r="J435" s="48"/>
      <c r="K435" s="89"/>
      <c r="L435" s="89"/>
      <c r="M435" s="89"/>
      <c r="N435" s="89"/>
      <c r="O435" s="89"/>
      <c r="P435" s="89"/>
      <c r="Q435" s="89"/>
      <c r="R435" s="89"/>
      <c r="S435" s="89"/>
      <c r="T435" s="89"/>
      <c r="U435" s="89"/>
    </row>
    <row r="436" ht="15" spans="1:21">
      <c r="A436" s="182"/>
      <c r="B436" s="184" t="str">
        <f>"Classified as External or Domestic?"</f>
        <v>Classified as External or Domestic?</v>
      </c>
      <c r="C436" s="195" t="s">
        <v>163</v>
      </c>
      <c r="D436" s="47"/>
      <c r="E436" s="47"/>
      <c r="F436" s="48"/>
      <c r="G436" s="48"/>
      <c r="H436" s="48"/>
      <c r="I436" s="48"/>
      <c r="J436" s="48"/>
      <c r="K436" s="89"/>
      <c r="L436" s="89"/>
      <c r="M436" s="89"/>
      <c r="N436" s="89"/>
      <c r="O436" s="89"/>
      <c r="P436" s="89"/>
      <c r="Q436" s="89"/>
      <c r="R436" s="89"/>
      <c r="S436" s="89"/>
      <c r="T436" s="89"/>
      <c r="U436" s="89"/>
    </row>
    <row r="437" ht="15" spans="1:21">
      <c r="A437" s="182"/>
      <c r="B437" s="184" t="s">
        <v>350</v>
      </c>
      <c r="C437" s="47" t="s">
        <v>351</v>
      </c>
      <c r="D437" s="47"/>
      <c r="E437" s="47"/>
      <c r="F437" s="48"/>
      <c r="G437" s="48"/>
      <c r="H437" s="48"/>
      <c r="I437" s="48"/>
      <c r="J437" s="48"/>
      <c r="K437" s="89"/>
      <c r="L437" s="190">
        <f t="shared" ref="L437:U437" si="218">L438/L$101*100</f>
        <v>0</v>
      </c>
      <c r="M437" s="190">
        <f ca="1" t="shared" si="218"/>
        <v>0</v>
      </c>
      <c r="N437" s="190">
        <f ca="1" t="shared" si="218"/>
        <v>0</v>
      </c>
      <c r="O437" s="190">
        <f ca="1" t="shared" si="218"/>
        <v>0</v>
      </c>
      <c r="P437" s="190">
        <f ca="1" t="shared" si="218"/>
        <v>0</v>
      </c>
      <c r="Q437" s="190">
        <f ca="1" t="shared" si="218"/>
        <v>0</v>
      </c>
      <c r="R437" s="190">
        <f ca="1" t="shared" si="218"/>
        <v>0</v>
      </c>
      <c r="S437" s="190">
        <f ca="1" t="shared" si="218"/>
        <v>0</v>
      </c>
      <c r="T437" s="190">
        <f ca="1" t="shared" si="218"/>
        <v>0</v>
      </c>
      <c r="U437" s="190">
        <f ca="1" t="shared" si="218"/>
        <v>0</v>
      </c>
    </row>
    <row r="438" ht="15" spans="1:21">
      <c r="A438" s="182"/>
      <c r="B438" s="184" t="s">
        <v>352</v>
      </c>
      <c r="C438" s="62" t="s">
        <v>329</v>
      </c>
      <c r="D438" s="177" t="str">
        <f>C436</f>
        <v>Domestic</v>
      </c>
      <c r="E438" s="62"/>
      <c r="F438" s="178"/>
      <c r="G438" s="167"/>
      <c r="H438" s="167"/>
      <c r="I438" s="167"/>
      <c r="J438" s="167"/>
      <c r="K438" s="90"/>
      <c r="L438" s="191">
        <f>SUMIF($E$63:$E$72,$B430,L$63:L$72)*L442</f>
        <v>0</v>
      </c>
      <c r="M438" s="191">
        <f t="shared" ref="M438:U438" si="219">SUMIF($E$63:$E$72,$B430,M$63:M$72)*M442</f>
        <v>0</v>
      </c>
      <c r="N438" s="191">
        <f t="shared" si="219"/>
        <v>0</v>
      </c>
      <c r="O438" s="191">
        <f t="shared" si="219"/>
        <v>0</v>
      </c>
      <c r="P438" s="191">
        <f t="shared" si="219"/>
        <v>0</v>
      </c>
      <c r="Q438" s="191">
        <f t="shared" si="219"/>
        <v>0</v>
      </c>
      <c r="R438" s="191">
        <f t="shared" si="219"/>
        <v>0</v>
      </c>
      <c r="S438" s="191">
        <f t="shared" si="219"/>
        <v>0</v>
      </c>
      <c r="T438" s="191">
        <f t="shared" si="219"/>
        <v>0</v>
      </c>
      <c r="U438" s="191">
        <f t="shared" si="219"/>
        <v>0</v>
      </c>
    </row>
    <row r="439" ht="15" spans="1:21">
      <c r="A439" s="182"/>
      <c r="B439" s="184" t="s">
        <v>335</v>
      </c>
      <c r="C439" s="62" t="s">
        <v>329</v>
      </c>
      <c r="D439" s="177" t="str">
        <f>C436</f>
        <v>Domestic</v>
      </c>
      <c r="E439" s="62"/>
      <c r="F439" s="178"/>
      <c r="G439" s="167"/>
      <c r="H439" s="167"/>
      <c r="I439" s="167"/>
      <c r="J439" s="167"/>
      <c r="K439" s="90"/>
      <c r="L439" s="192"/>
      <c r="M439" s="143">
        <f ca="1" t="shared" ref="M439:U439" si="220">M445*M442</f>
        <v>0</v>
      </c>
      <c r="N439" s="143">
        <f ca="1" t="shared" si="220"/>
        <v>0</v>
      </c>
      <c r="O439" s="143">
        <f ca="1" t="shared" si="220"/>
        <v>0</v>
      </c>
      <c r="P439" s="143">
        <f ca="1" t="shared" si="220"/>
        <v>0</v>
      </c>
      <c r="Q439" s="143">
        <f ca="1" t="shared" si="220"/>
        <v>0</v>
      </c>
      <c r="R439" s="143">
        <f ca="1" t="shared" si="220"/>
        <v>0</v>
      </c>
      <c r="S439" s="143">
        <f ca="1" t="shared" si="220"/>
        <v>0</v>
      </c>
      <c r="T439" s="143">
        <f ca="1" t="shared" si="220"/>
        <v>0</v>
      </c>
      <c r="U439" s="143">
        <f ca="1" t="shared" si="220"/>
        <v>0</v>
      </c>
    </row>
    <row r="440" ht="15" spans="1:21">
      <c r="A440" s="182"/>
      <c r="B440" s="184" t="s">
        <v>336</v>
      </c>
      <c r="C440" s="62" t="s">
        <v>329</v>
      </c>
      <c r="D440" s="177" t="str">
        <f>C436</f>
        <v>Domestic</v>
      </c>
      <c r="E440" s="62"/>
      <c r="F440" s="178"/>
      <c r="G440" s="167"/>
      <c r="H440" s="167"/>
      <c r="I440" s="167"/>
      <c r="J440" s="167"/>
      <c r="K440" s="90"/>
      <c r="L440" s="192"/>
      <c r="M440" s="143">
        <f t="shared" ref="M440:U440" si="221">M446*M442</f>
        <v>0</v>
      </c>
      <c r="N440" s="143">
        <f ca="1" t="shared" si="221"/>
        <v>0</v>
      </c>
      <c r="O440" s="143">
        <f ca="1" t="shared" si="221"/>
        <v>0</v>
      </c>
      <c r="P440" s="143">
        <f ca="1" t="shared" si="221"/>
        <v>0</v>
      </c>
      <c r="Q440" s="143">
        <f ca="1" t="shared" si="221"/>
        <v>0</v>
      </c>
      <c r="R440" s="143">
        <f ca="1" t="shared" si="221"/>
        <v>0</v>
      </c>
      <c r="S440" s="143">
        <f ca="1" t="shared" si="221"/>
        <v>0</v>
      </c>
      <c r="T440" s="143">
        <f ca="1" t="shared" si="221"/>
        <v>0</v>
      </c>
      <c r="U440" s="143">
        <f ca="1" t="shared" si="221"/>
        <v>0</v>
      </c>
    </row>
    <row r="441" ht="15" spans="1:21">
      <c r="A441" s="182"/>
      <c r="B441" s="184" t="s">
        <v>353</v>
      </c>
      <c r="C441" s="62" t="s">
        <v>329</v>
      </c>
      <c r="D441" s="177" t="str">
        <f>C436</f>
        <v>Domestic</v>
      </c>
      <c r="E441" s="62"/>
      <c r="F441" s="178"/>
      <c r="G441" s="167"/>
      <c r="H441" s="167"/>
      <c r="I441" s="167"/>
      <c r="J441" s="167"/>
      <c r="K441" s="90"/>
      <c r="L441" s="143">
        <f>L444*L442</f>
        <v>0</v>
      </c>
      <c r="M441" s="143">
        <f ca="1" t="shared" ref="M441:U441" si="222">M444*M442</f>
        <v>0</v>
      </c>
      <c r="N441" s="143">
        <f ca="1" t="shared" si="222"/>
        <v>0</v>
      </c>
      <c r="O441" s="143">
        <f ca="1" t="shared" si="222"/>
        <v>0</v>
      </c>
      <c r="P441" s="143">
        <f ca="1" t="shared" si="222"/>
        <v>0</v>
      </c>
      <c r="Q441" s="143">
        <f ca="1" t="shared" si="222"/>
        <v>0</v>
      </c>
      <c r="R441" s="143">
        <f ca="1" t="shared" si="222"/>
        <v>0</v>
      </c>
      <c r="S441" s="143">
        <f ca="1" t="shared" si="222"/>
        <v>0</v>
      </c>
      <c r="T441" s="143">
        <f ca="1" t="shared" si="222"/>
        <v>0</v>
      </c>
      <c r="U441" s="143">
        <f ca="1" t="shared" si="222"/>
        <v>0</v>
      </c>
    </row>
    <row r="442" ht="15" spans="1:21">
      <c r="A442" s="182"/>
      <c r="B442" s="184" t="s">
        <v>333</v>
      </c>
      <c r="C442" s="103" t="str">
        <f>"LCU per unit of "&amp;D441</f>
        <v>LCU per unit of Domestic</v>
      </c>
      <c r="D442" s="177" t="str">
        <f>C431</f>
        <v>LCU</v>
      </c>
      <c r="E442" s="62"/>
      <c r="F442" s="178"/>
      <c r="G442" s="167"/>
      <c r="H442" s="167"/>
      <c r="I442" s="167"/>
      <c r="J442" s="167"/>
      <c r="K442" s="90"/>
      <c r="L442" s="143">
        <f t="shared" ref="L442:U442" si="223">INDEX($L$81:$U$85,MATCH($D442,$B$81:$B$85,0),MATCH(L$78,$L$78:$U$78,0))</f>
        <v>1</v>
      </c>
      <c r="M442" s="143">
        <f t="shared" si="223"/>
        <v>1</v>
      </c>
      <c r="N442" s="143">
        <f t="shared" si="223"/>
        <v>1</v>
      </c>
      <c r="O442" s="143">
        <f t="shared" si="223"/>
        <v>1</v>
      </c>
      <c r="P442" s="143">
        <f t="shared" si="223"/>
        <v>1</v>
      </c>
      <c r="Q442" s="143">
        <f t="shared" si="223"/>
        <v>1</v>
      </c>
      <c r="R442" s="143">
        <f t="shared" si="223"/>
        <v>1</v>
      </c>
      <c r="S442" s="143">
        <f t="shared" si="223"/>
        <v>1</v>
      </c>
      <c r="T442" s="143">
        <f t="shared" si="223"/>
        <v>1</v>
      </c>
      <c r="U442" s="143">
        <f t="shared" si="223"/>
        <v>1</v>
      </c>
    </row>
    <row r="443" ht="15" spans="1:21">
      <c r="A443" s="182"/>
      <c r="B443" s="184" t="s">
        <v>341</v>
      </c>
      <c r="C443" s="103" t="str">
        <f>"million "&amp;D442</f>
        <v>million LCU</v>
      </c>
      <c r="D443" s="177" t="str">
        <f>D442</f>
        <v>LCU</v>
      </c>
      <c r="E443" s="59"/>
      <c r="F443" s="189"/>
      <c r="G443" s="167"/>
      <c r="H443" s="167"/>
      <c r="I443" s="167"/>
      <c r="J443" s="167"/>
      <c r="K443" s="90"/>
      <c r="L443" s="190">
        <f t="shared" ref="L443:U443" si="224">L438/L442</f>
        <v>0</v>
      </c>
      <c r="M443" s="190">
        <f t="shared" si="224"/>
        <v>0</v>
      </c>
      <c r="N443" s="190">
        <f t="shared" si="224"/>
        <v>0</v>
      </c>
      <c r="O443" s="190">
        <f t="shared" si="224"/>
        <v>0</v>
      </c>
      <c r="P443" s="190">
        <f t="shared" si="224"/>
        <v>0</v>
      </c>
      <c r="Q443" s="190">
        <f t="shared" si="224"/>
        <v>0</v>
      </c>
      <c r="R443" s="190">
        <f t="shared" si="224"/>
        <v>0</v>
      </c>
      <c r="S443" s="190">
        <f t="shared" si="224"/>
        <v>0</v>
      </c>
      <c r="T443" s="190">
        <f t="shared" si="224"/>
        <v>0</v>
      </c>
      <c r="U443" s="190">
        <f t="shared" si="224"/>
        <v>0</v>
      </c>
    </row>
    <row r="444" ht="15" spans="1:21">
      <c r="A444" s="182"/>
      <c r="B444" s="184" t="s">
        <v>343</v>
      </c>
      <c r="C444" s="103" t="str">
        <f>"million "&amp;D443</f>
        <v>million LCU</v>
      </c>
      <c r="D444" s="177" t="str">
        <f>D443</f>
        <v>LCU</v>
      </c>
      <c r="E444" s="62"/>
      <c r="F444" s="189"/>
      <c r="G444" s="167"/>
      <c r="H444" s="167"/>
      <c r="I444" s="167"/>
      <c r="J444" s="167"/>
      <c r="K444" s="90"/>
      <c r="L444" s="143">
        <f>L443</f>
        <v>0</v>
      </c>
      <c r="M444" s="143">
        <f ca="1" t="shared" ref="M444:U444" si="225">L444+M443-M445</f>
        <v>0</v>
      </c>
      <c r="N444" s="143">
        <f ca="1" t="shared" si="225"/>
        <v>0</v>
      </c>
      <c r="O444" s="143">
        <f ca="1" t="shared" si="225"/>
        <v>0</v>
      </c>
      <c r="P444" s="143">
        <f ca="1" t="shared" si="225"/>
        <v>0</v>
      </c>
      <c r="Q444" s="143">
        <f ca="1" t="shared" si="225"/>
        <v>0</v>
      </c>
      <c r="R444" s="143">
        <f ca="1" t="shared" si="225"/>
        <v>0</v>
      </c>
      <c r="S444" s="143">
        <f ca="1" t="shared" si="225"/>
        <v>0</v>
      </c>
      <c r="T444" s="143">
        <f ca="1" t="shared" si="225"/>
        <v>0</v>
      </c>
      <c r="U444" s="143">
        <f ca="1" t="shared" si="225"/>
        <v>0</v>
      </c>
    </row>
    <row r="445" ht="15" spans="1:21">
      <c r="A445" s="182"/>
      <c r="B445" s="184" t="s">
        <v>328</v>
      </c>
      <c r="C445" s="103" t="str">
        <f>"million "&amp;D444</f>
        <v>million LCU</v>
      </c>
      <c r="D445" s="177" t="str">
        <f>D444</f>
        <v>LCU</v>
      </c>
      <c r="E445" s="62"/>
      <c r="F445" s="189"/>
      <c r="G445" s="167"/>
      <c r="H445" s="167"/>
      <c r="I445" s="167"/>
      <c r="J445" s="167"/>
      <c r="K445" s="90"/>
      <c r="L445" s="192"/>
      <c r="M445" s="143">
        <f ca="1" t="shared" ref="M445:U445" si="226">IF(M$241&gt;$C432-1,SUM(OFFSET($L443,0,M$241-$C432,1,$C432-$C433))/($C432-$C433),IF(M$241&lt;$C433+1,0,SUM(OFFSET($L443,0,0,1,M$241-$C433))/($C432-$C433)))</f>
        <v>0</v>
      </c>
      <c r="N445" s="143">
        <f ca="1" t="shared" si="226"/>
        <v>0</v>
      </c>
      <c r="O445" s="143">
        <f ca="1" t="shared" si="226"/>
        <v>0</v>
      </c>
      <c r="P445" s="143">
        <f ca="1" t="shared" si="226"/>
        <v>0</v>
      </c>
      <c r="Q445" s="143">
        <f ca="1" t="shared" si="226"/>
        <v>0</v>
      </c>
      <c r="R445" s="143">
        <f ca="1" t="shared" si="226"/>
        <v>0</v>
      </c>
      <c r="S445" s="143">
        <f ca="1" t="shared" si="226"/>
        <v>0</v>
      </c>
      <c r="T445" s="143">
        <f ca="1" t="shared" si="226"/>
        <v>0</v>
      </c>
      <c r="U445" s="143">
        <f ca="1" t="shared" si="226"/>
        <v>0</v>
      </c>
    </row>
    <row r="446" ht="15" spans="1:21">
      <c r="A446" s="182"/>
      <c r="B446" s="184" t="s">
        <v>234</v>
      </c>
      <c r="C446" s="103" t="str">
        <f>"million "&amp;D445</f>
        <v>million LCU</v>
      </c>
      <c r="D446" s="177" t="str">
        <f>D445</f>
        <v>LCU</v>
      </c>
      <c r="E446" s="62"/>
      <c r="F446" s="189"/>
      <c r="G446" s="167"/>
      <c r="H446" s="167"/>
      <c r="I446" s="167"/>
      <c r="J446" s="167"/>
      <c r="K446" s="90"/>
      <c r="L446" s="192"/>
      <c r="M446" s="143">
        <f>L444*$C434</f>
        <v>0</v>
      </c>
      <c r="N446" s="143">
        <f ca="1" t="shared" ref="N446:U446" si="227">M444*$C434</f>
        <v>0</v>
      </c>
      <c r="O446" s="143">
        <f ca="1" t="shared" si="227"/>
        <v>0</v>
      </c>
      <c r="P446" s="143">
        <f ca="1" t="shared" si="227"/>
        <v>0</v>
      </c>
      <c r="Q446" s="143">
        <f ca="1" t="shared" si="227"/>
        <v>0</v>
      </c>
      <c r="R446" s="143">
        <f ca="1" t="shared" si="227"/>
        <v>0</v>
      </c>
      <c r="S446" s="143">
        <f ca="1" t="shared" si="227"/>
        <v>0</v>
      </c>
      <c r="T446" s="143">
        <f ca="1" t="shared" si="227"/>
        <v>0</v>
      </c>
      <c r="U446" s="143">
        <f ca="1" t="shared" si="227"/>
        <v>0</v>
      </c>
    </row>
    <row r="447" ht="15" spans="1:21">
      <c r="A447" s="182"/>
      <c r="B447" s="183" t="s">
        <v>354</v>
      </c>
      <c r="C447" s="103"/>
      <c r="D447" s="51"/>
      <c r="E447" s="116"/>
      <c r="F447" s="167"/>
      <c r="G447" s="167"/>
      <c r="H447" s="167"/>
      <c r="I447" s="167"/>
      <c r="J447" s="167"/>
      <c r="K447" s="90"/>
      <c r="L447" s="143"/>
      <c r="M447" s="143"/>
      <c r="N447" s="143"/>
      <c r="O447" s="143"/>
      <c r="P447" s="143"/>
      <c r="Q447" s="143"/>
      <c r="R447" s="143"/>
      <c r="S447" s="143"/>
      <c r="T447" s="143"/>
      <c r="U447" s="143"/>
    </row>
    <row r="448" ht="15" spans="1:21">
      <c r="A448" s="182"/>
      <c r="B448" s="184" t="s">
        <v>37</v>
      </c>
      <c r="C448" s="193" t="s">
        <v>311</v>
      </c>
      <c r="D448" s="47"/>
      <c r="E448" s="47"/>
      <c r="F448" s="48"/>
      <c r="G448" s="48"/>
      <c r="H448" s="48"/>
      <c r="I448" s="48"/>
      <c r="J448" s="48"/>
      <c r="K448" s="89"/>
      <c r="L448" s="89"/>
      <c r="M448" s="89"/>
      <c r="N448" s="89"/>
      <c r="O448" s="89"/>
      <c r="P448" s="89"/>
      <c r="Q448" s="89"/>
      <c r="R448" s="89"/>
      <c r="S448" s="89"/>
      <c r="T448" s="89"/>
      <c r="U448" s="89"/>
    </row>
    <row r="449" ht="15" spans="1:21">
      <c r="A449" s="182"/>
      <c r="B449" s="184" t="s">
        <v>345</v>
      </c>
      <c r="C449" s="194">
        <v>1</v>
      </c>
      <c r="D449" s="47"/>
      <c r="E449" s="47"/>
      <c r="F449" s="48"/>
      <c r="G449" s="48"/>
      <c r="H449" s="48"/>
      <c r="I449" s="48"/>
      <c r="J449" s="48"/>
      <c r="K449" s="89"/>
      <c r="L449" s="89"/>
      <c r="M449" s="89"/>
      <c r="N449" s="89"/>
      <c r="O449" s="89"/>
      <c r="P449" s="89"/>
      <c r="Q449" s="89"/>
      <c r="R449" s="89"/>
      <c r="S449" s="89"/>
      <c r="T449" s="89"/>
      <c r="U449" s="89"/>
    </row>
    <row r="450" ht="15" spans="1:21">
      <c r="A450" s="182"/>
      <c r="B450" s="184" t="s">
        <v>346</v>
      </c>
      <c r="C450" s="195">
        <v>0</v>
      </c>
      <c r="D450" s="47"/>
      <c r="E450" s="47"/>
      <c r="F450" s="48"/>
      <c r="G450" s="48"/>
      <c r="H450" s="48"/>
      <c r="I450" s="48"/>
      <c r="J450" s="48"/>
      <c r="K450" s="89"/>
      <c r="L450" s="89"/>
      <c r="M450" s="89"/>
      <c r="N450" s="89"/>
      <c r="O450" s="89"/>
      <c r="P450" s="89"/>
      <c r="Q450" s="89"/>
      <c r="R450" s="89"/>
      <c r="S450" s="89"/>
      <c r="T450" s="89"/>
      <c r="U450" s="89"/>
    </row>
    <row r="451" ht="15" spans="1:21">
      <c r="A451" s="182"/>
      <c r="B451" s="184" t="s">
        <v>347</v>
      </c>
      <c r="C451" s="196">
        <v>0</v>
      </c>
      <c r="D451" s="47"/>
      <c r="E451" s="47"/>
      <c r="F451" s="48"/>
      <c r="G451" s="48"/>
      <c r="H451" s="48"/>
      <c r="I451" s="48"/>
      <c r="J451" s="48"/>
      <c r="K451" s="89"/>
      <c r="L451" s="89"/>
      <c r="M451" s="89"/>
      <c r="N451" s="89"/>
      <c r="O451" s="89"/>
      <c r="P451" s="89"/>
      <c r="Q451" s="89"/>
      <c r="R451" s="89"/>
      <c r="S451" s="89"/>
      <c r="T451" s="89"/>
      <c r="U451" s="89"/>
    </row>
    <row r="452" ht="15" spans="1:21">
      <c r="A452" s="182"/>
      <c r="B452" s="184" t="s">
        <v>348</v>
      </c>
      <c r="C452" s="177"/>
      <c r="D452" s="47"/>
      <c r="E452" s="47"/>
      <c r="F452" s="48"/>
      <c r="G452" s="48"/>
      <c r="H452" s="48"/>
      <c r="I452" s="48"/>
      <c r="J452" s="48"/>
      <c r="K452" s="89"/>
      <c r="L452" s="89"/>
      <c r="M452" s="89"/>
      <c r="N452" s="89"/>
      <c r="O452" s="89"/>
      <c r="P452" s="89"/>
      <c r="Q452" s="89"/>
      <c r="R452" s="89"/>
      <c r="S452" s="89"/>
      <c r="T452" s="89"/>
      <c r="U452" s="89"/>
    </row>
    <row r="453" ht="15" spans="1:21">
      <c r="A453" s="182"/>
      <c r="B453" s="184" t="str">
        <f>"Classified as External or Domestic?"</f>
        <v>Classified as External or Domestic?</v>
      </c>
      <c r="C453" s="195" t="s">
        <v>163</v>
      </c>
      <c r="D453" s="47"/>
      <c r="E453" s="47"/>
      <c r="F453" s="48"/>
      <c r="G453" s="48"/>
      <c r="H453" s="48"/>
      <c r="I453" s="48"/>
      <c r="J453" s="48"/>
      <c r="K453" s="89"/>
      <c r="L453" s="89"/>
      <c r="M453" s="89"/>
      <c r="N453" s="89"/>
      <c r="O453" s="89"/>
      <c r="P453" s="89"/>
      <c r="Q453" s="89"/>
      <c r="R453" s="89"/>
      <c r="S453" s="89"/>
      <c r="T453" s="89"/>
      <c r="U453" s="89"/>
    </row>
    <row r="454" ht="15" spans="1:21">
      <c r="A454" s="182"/>
      <c r="B454" s="184" t="s">
        <v>350</v>
      </c>
      <c r="C454" s="47" t="s">
        <v>351</v>
      </c>
      <c r="D454" s="47"/>
      <c r="E454" s="47"/>
      <c r="F454" s="48"/>
      <c r="G454" s="48"/>
      <c r="H454" s="48"/>
      <c r="I454" s="48"/>
      <c r="J454" s="48"/>
      <c r="K454" s="89"/>
      <c r="L454" s="190">
        <f t="shared" ref="L454:U454" si="228">L455/L$101*100</f>
        <v>0</v>
      </c>
      <c r="M454" s="190">
        <f ca="1" t="shared" si="228"/>
        <v>0</v>
      </c>
      <c r="N454" s="190">
        <f ca="1" t="shared" si="228"/>
        <v>0</v>
      </c>
      <c r="O454" s="190">
        <f ca="1" t="shared" si="228"/>
        <v>0</v>
      </c>
      <c r="P454" s="190">
        <f ca="1" t="shared" si="228"/>
        <v>0</v>
      </c>
      <c r="Q454" s="190">
        <f ca="1" t="shared" si="228"/>
        <v>0</v>
      </c>
      <c r="R454" s="190">
        <f ca="1" t="shared" si="228"/>
        <v>0</v>
      </c>
      <c r="S454" s="190">
        <f ca="1" t="shared" si="228"/>
        <v>0</v>
      </c>
      <c r="T454" s="190">
        <f ca="1" t="shared" si="228"/>
        <v>0</v>
      </c>
      <c r="U454" s="190">
        <f ca="1" t="shared" si="228"/>
        <v>0</v>
      </c>
    </row>
    <row r="455" ht="15" spans="1:21">
      <c r="A455" s="182"/>
      <c r="B455" s="184" t="s">
        <v>352</v>
      </c>
      <c r="C455" s="62" t="s">
        <v>329</v>
      </c>
      <c r="D455" s="177" t="str">
        <f>C453</f>
        <v>Domestic</v>
      </c>
      <c r="E455" s="62"/>
      <c r="F455" s="178"/>
      <c r="G455" s="167"/>
      <c r="H455" s="167"/>
      <c r="I455" s="167"/>
      <c r="J455" s="167"/>
      <c r="K455" s="90"/>
      <c r="L455" s="191">
        <f>SUMIF($E$63:$E$72,$B447,L$63:L$72)*L459</f>
        <v>0</v>
      </c>
      <c r="M455" s="191">
        <f t="shared" ref="M455:U455" si="229">SUMIF($E$63:$E$72,$B447,M$63:M$72)*M459</f>
        <v>0</v>
      </c>
      <c r="N455" s="191">
        <f t="shared" si="229"/>
        <v>0</v>
      </c>
      <c r="O455" s="191">
        <f t="shared" si="229"/>
        <v>0</v>
      </c>
      <c r="P455" s="191">
        <f t="shared" si="229"/>
        <v>0</v>
      </c>
      <c r="Q455" s="191">
        <f t="shared" si="229"/>
        <v>0</v>
      </c>
      <c r="R455" s="191">
        <f t="shared" si="229"/>
        <v>0</v>
      </c>
      <c r="S455" s="191">
        <f t="shared" si="229"/>
        <v>0</v>
      </c>
      <c r="T455" s="191">
        <f t="shared" si="229"/>
        <v>0</v>
      </c>
      <c r="U455" s="191">
        <f t="shared" si="229"/>
        <v>0</v>
      </c>
    </row>
    <row r="456" ht="15" spans="1:21">
      <c r="A456" s="182"/>
      <c r="B456" s="184" t="s">
        <v>335</v>
      </c>
      <c r="C456" s="62" t="s">
        <v>329</v>
      </c>
      <c r="D456" s="177" t="str">
        <f>C453</f>
        <v>Domestic</v>
      </c>
      <c r="E456" s="62"/>
      <c r="F456" s="178"/>
      <c r="G456" s="167"/>
      <c r="H456" s="167"/>
      <c r="I456" s="167"/>
      <c r="J456" s="167"/>
      <c r="K456" s="90"/>
      <c r="L456" s="192"/>
      <c r="M456" s="143">
        <f ca="1" t="shared" ref="M456:U456" si="230">M462*M459</f>
        <v>0</v>
      </c>
      <c r="N456" s="143">
        <f ca="1" t="shared" si="230"/>
        <v>0</v>
      </c>
      <c r="O456" s="143">
        <f ca="1" t="shared" si="230"/>
        <v>0</v>
      </c>
      <c r="P456" s="143">
        <f ca="1" t="shared" si="230"/>
        <v>0</v>
      </c>
      <c r="Q456" s="143">
        <f ca="1" t="shared" si="230"/>
        <v>0</v>
      </c>
      <c r="R456" s="143">
        <f ca="1" t="shared" si="230"/>
        <v>0</v>
      </c>
      <c r="S456" s="143">
        <f ca="1" t="shared" si="230"/>
        <v>0</v>
      </c>
      <c r="T456" s="143">
        <f ca="1" t="shared" si="230"/>
        <v>0</v>
      </c>
      <c r="U456" s="143">
        <f ca="1" t="shared" si="230"/>
        <v>0</v>
      </c>
    </row>
    <row r="457" ht="15" spans="1:21">
      <c r="A457" s="182"/>
      <c r="B457" s="184" t="s">
        <v>336</v>
      </c>
      <c r="C457" s="62" t="s">
        <v>329</v>
      </c>
      <c r="D457" s="177" t="str">
        <f>C453</f>
        <v>Domestic</v>
      </c>
      <c r="E457" s="62"/>
      <c r="F457" s="178"/>
      <c r="G457" s="167"/>
      <c r="H457" s="167"/>
      <c r="I457" s="167"/>
      <c r="J457" s="167"/>
      <c r="K457" s="90"/>
      <c r="L457" s="192"/>
      <c r="M457" s="143">
        <f t="shared" ref="M457:U457" si="231">M463*M459</f>
        <v>0</v>
      </c>
      <c r="N457" s="143">
        <f ca="1" t="shared" si="231"/>
        <v>0</v>
      </c>
      <c r="O457" s="143">
        <f ca="1" t="shared" si="231"/>
        <v>0</v>
      </c>
      <c r="P457" s="143">
        <f ca="1" t="shared" si="231"/>
        <v>0</v>
      </c>
      <c r="Q457" s="143">
        <f ca="1" t="shared" si="231"/>
        <v>0</v>
      </c>
      <c r="R457" s="143">
        <f ca="1" t="shared" si="231"/>
        <v>0</v>
      </c>
      <c r="S457" s="143">
        <f ca="1" t="shared" si="231"/>
        <v>0</v>
      </c>
      <c r="T457" s="143">
        <f ca="1" t="shared" si="231"/>
        <v>0</v>
      </c>
      <c r="U457" s="143">
        <f ca="1" t="shared" si="231"/>
        <v>0</v>
      </c>
    </row>
    <row r="458" ht="15" spans="1:21">
      <c r="A458" s="182"/>
      <c r="B458" s="184" t="s">
        <v>353</v>
      </c>
      <c r="C458" s="62" t="s">
        <v>329</v>
      </c>
      <c r="D458" s="177" t="str">
        <f>C453</f>
        <v>Domestic</v>
      </c>
      <c r="E458" s="62"/>
      <c r="F458" s="178"/>
      <c r="G458" s="167"/>
      <c r="H458" s="167"/>
      <c r="I458" s="167"/>
      <c r="J458" s="167"/>
      <c r="K458" s="90"/>
      <c r="L458" s="143">
        <f>L461*L459</f>
        <v>0</v>
      </c>
      <c r="M458" s="143">
        <f ca="1" t="shared" ref="M458:U458" si="232">M461*M459</f>
        <v>0</v>
      </c>
      <c r="N458" s="143">
        <f ca="1" t="shared" si="232"/>
        <v>0</v>
      </c>
      <c r="O458" s="143">
        <f ca="1" t="shared" si="232"/>
        <v>0</v>
      </c>
      <c r="P458" s="143">
        <f ca="1" t="shared" si="232"/>
        <v>0</v>
      </c>
      <c r="Q458" s="143">
        <f ca="1" t="shared" si="232"/>
        <v>0</v>
      </c>
      <c r="R458" s="143">
        <f ca="1" t="shared" si="232"/>
        <v>0</v>
      </c>
      <c r="S458" s="143">
        <f ca="1" t="shared" si="232"/>
        <v>0</v>
      </c>
      <c r="T458" s="143">
        <f ca="1" t="shared" si="232"/>
        <v>0</v>
      </c>
      <c r="U458" s="143">
        <f ca="1" t="shared" si="232"/>
        <v>0</v>
      </c>
    </row>
    <row r="459" ht="15" spans="1:21">
      <c r="A459" s="182"/>
      <c r="B459" s="184" t="s">
        <v>333</v>
      </c>
      <c r="C459" s="103" t="str">
        <f>"LCU per unit of "&amp;D458</f>
        <v>LCU per unit of Domestic</v>
      </c>
      <c r="D459" s="177" t="str">
        <f>C448</f>
        <v>LCU</v>
      </c>
      <c r="E459" s="62"/>
      <c r="F459" s="178"/>
      <c r="G459" s="167"/>
      <c r="H459" s="167"/>
      <c r="I459" s="167"/>
      <c r="J459" s="167"/>
      <c r="K459" s="90"/>
      <c r="L459" s="143">
        <f t="shared" ref="L459:U459" si="233">INDEX($L$81:$U$85,MATCH($D459,$B$81:$B$85,0),MATCH(L$78,$L$78:$U$78,0))</f>
        <v>1</v>
      </c>
      <c r="M459" s="143">
        <f t="shared" si="233"/>
        <v>1</v>
      </c>
      <c r="N459" s="143">
        <f t="shared" si="233"/>
        <v>1</v>
      </c>
      <c r="O459" s="143">
        <f t="shared" si="233"/>
        <v>1</v>
      </c>
      <c r="P459" s="143">
        <f t="shared" si="233"/>
        <v>1</v>
      </c>
      <c r="Q459" s="143">
        <f t="shared" si="233"/>
        <v>1</v>
      </c>
      <c r="R459" s="143">
        <f t="shared" si="233"/>
        <v>1</v>
      </c>
      <c r="S459" s="143">
        <f t="shared" si="233"/>
        <v>1</v>
      </c>
      <c r="T459" s="143">
        <f t="shared" si="233"/>
        <v>1</v>
      </c>
      <c r="U459" s="143">
        <f t="shared" si="233"/>
        <v>1</v>
      </c>
    </row>
    <row r="460" ht="15" spans="1:21">
      <c r="A460" s="182"/>
      <c r="B460" s="184" t="s">
        <v>341</v>
      </c>
      <c r="C460" s="103" t="str">
        <f>"million "&amp;D459</f>
        <v>million LCU</v>
      </c>
      <c r="D460" s="177" t="str">
        <f>D459</f>
        <v>LCU</v>
      </c>
      <c r="E460" s="59"/>
      <c r="F460" s="189"/>
      <c r="G460" s="167"/>
      <c r="H460" s="167"/>
      <c r="I460" s="167"/>
      <c r="J460" s="167"/>
      <c r="K460" s="90"/>
      <c r="L460" s="190">
        <f t="shared" ref="L460:U460" si="234">L455/L459</f>
        <v>0</v>
      </c>
      <c r="M460" s="190">
        <f t="shared" si="234"/>
        <v>0</v>
      </c>
      <c r="N460" s="190">
        <f t="shared" si="234"/>
        <v>0</v>
      </c>
      <c r="O460" s="190">
        <f t="shared" si="234"/>
        <v>0</v>
      </c>
      <c r="P460" s="190">
        <f t="shared" si="234"/>
        <v>0</v>
      </c>
      <c r="Q460" s="190">
        <f t="shared" si="234"/>
        <v>0</v>
      </c>
      <c r="R460" s="190">
        <f t="shared" si="234"/>
        <v>0</v>
      </c>
      <c r="S460" s="190">
        <f t="shared" si="234"/>
        <v>0</v>
      </c>
      <c r="T460" s="190">
        <f t="shared" si="234"/>
        <v>0</v>
      </c>
      <c r="U460" s="190">
        <f t="shared" si="234"/>
        <v>0</v>
      </c>
    </row>
    <row r="461" ht="15" spans="1:21">
      <c r="A461" s="182"/>
      <c r="B461" s="184" t="s">
        <v>343</v>
      </c>
      <c r="C461" s="103" t="str">
        <f>"million "&amp;D460</f>
        <v>million LCU</v>
      </c>
      <c r="D461" s="177" t="str">
        <f>D460</f>
        <v>LCU</v>
      </c>
      <c r="E461" s="62"/>
      <c r="F461" s="189"/>
      <c r="G461" s="167"/>
      <c r="H461" s="167"/>
      <c r="I461" s="167"/>
      <c r="J461" s="167"/>
      <c r="K461" s="90"/>
      <c r="L461" s="143">
        <f>L460</f>
        <v>0</v>
      </c>
      <c r="M461" s="143">
        <f ca="1" t="shared" ref="M461:U461" si="235">L461+M460-M462</f>
        <v>0</v>
      </c>
      <c r="N461" s="143">
        <f ca="1" t="shared" si="235"/>
        <v>0</v>
      </c>
      <c r="O461" s="143">
        <f ca="1" t="shared" si="235"/>
        <v>0</v>
      </c>
      <c r="P461" s="143">
        <f ca="1" t="shared" si="235"/>
        <v>0</v>
      </c>
      <c r="Q461" s="143">
        <f ca="1" t="shared" si="235"/>
        <v>0</v>
      </c>
      <c r="R461" s="143">
        <f ca="1" t="shared" si="235"/>
        <v>0</v>
      </c>
      <c r="S461" s="143">
        <f ca="1" t="shared" si="235"/>
        <v>0</v>
      </c>
      <c r="T461" s="143">
        <f ca="1" t="shared" si="235"/>
        <v>0</v>
      </c>
      <c r="U461" s="143">
        <f ca="1" t="shared" si="235"/>
        <v>0</v>
      </c>
    </row>
    <row r="462" ht="15" spans="1:21">
      <c r="A462" s="182"/>
      <c r="B462" s="184" t="s">
        <v>328</v>
      </c>
      <c r="C462" s="103" t="str">
        <f>"million "&amp;D461</f>
        <v>million LCU</v>
      </c>
      <c r="D462" s="177" t="str">
        <f>D461</f>
        <v>LCU</v>
      </c>
      <c r="E462" s="62"/>
      <c r="F462" s="189"/>
      <c r="G462" s="167"/>
      <c r="H462" s="167"/>
      <c r="I462" s="167"/>
      <c r="J462" s="167"/>
      <c r="K462" s="90"/>
      <c r="L462" s="192"/>
      <c r="M462" s="143">
        <f ca="1" t="shared" ref="M462:U462" si="236">IF(M$241&gt;$C449-1,SUM(OFFSET($L460,0,M$241-$C449,1,$C449-$C450))/($C449-$C450),IF(M$241&lt;$C450+1,0,SUM(OFFSET($L460,0,0,1,M$241-$C450))/($C449-$C450)))</f>
        <v>0</v>
      </c>
      <c r="N462" s="143">
        <f ca="1" t="shared" si="236"/>
        <v>0</v>
      </c>
      <c r="O462" s="143">
        <f ca="1" t="shared" si="236"/>
        <v>0</v>
      </c>
      <c r="P462" s="143">
        <f ca="1" t="shared" si="236"/>
        <v>0</v>
      </c>
      <c r="Q462" s="143">
        <f ca="1" t="shared" si="236"/>
        <v>0</v>
      </c>
      <c r="R462" s="143">
        <f ca="1" t="shared" si="236"/>
        <v>0</v>
      </c>
      <c r="S462" s="143">
        <f ca="1" t="shared" si="236"/>
        <v>0</v>
      </c>
      <c r="T462" s="143">
        <f ca="1" t="shared" si="236"/>
        <v>0</v>
      </c>
      <c r="U462" s="143">
        <f ca="1" t="shared" si="236"/>
        <v>0</v>
      </c>
    </row>
    <row r="463" ht="15" spans="1:21">
      <c r="A463" s="182"/>
      <c r="B463" s="184" t="s">
        <v>234</v>
      </c>
      <c r="C463" s="103" t="str">
        <f>"million "&amp;D462</f>
        <v>million LCU</v>
      </c>
      <c r="D463" s="177" t="str">
        <f>D462</f>
        <v>LCU</v>
      </c>
      <c r="E463" s="62"/>
      <c r="F463" s="189"/>
      <c r="G463" s="167"/>
      <c r="H463" s="167"/>
      <c r="I463" s="167"/>
      <c r="J463" s="167"/>
      <c r="K463" s="90"/>
      <c r="L463" s="192"/>
      <c r="M463" s="143">
        <f>L461*$C451</f>
        <v>0</v>
      </c>
      <c r="N463" s="143">
        <f ca="1" t="shared" ref="N463:U463" si="237">M461*$C451</f>
        <v>0</v>
      </c>
      <c r="O463" s="143">
        <f ca="1" t="shared" si="237"/>
        <v>0</v>
      </c>
      <c r="P463" s="143">
        <f ca="1" t="shared" si="237"/>
        <v>0</v>
      </c>
      <c r="Q463" s="143">
        <f ca="1" t="shared" si="237"/>
        <v>0</v>
      </c>
      <c r="R463" s="143">
        <f ca="1" t="shared" si="237"/>
        <v>0</v>
      </c>
      <c r="S463" s="143">
        <f ca="1" t="shared" si="237"/>
        <v>0</v>
      </c>
      <c r="T463" s="143">
        <f ca="1" t="shared" si="237"/>
        <v>0</v>
      </c>
      <c r="U463" s="143">
        <f ca="1" t="shared" si="237"/>
        <v>0</v>
      </c>
    </row>
    <row r="464" ht="15" spans="1:21">
      <c r="A464" s="182"/>
      <c r="B464" s="183" t="s">
        <v>355</v>
      </c>
      <c r="C464" s="103"/>
      <c r="D464" s="51"/>
      <c r="E464" s="116"/>
      <c r="F464" s="167"/>
      <c r="G464" s="167"/>
      <c r="H464" s="167"/>
      <c r="I464" s="167"/>
      <c r="J464" s="167"/>
      <c r="K464" s="90"/>
      <c r="L464" s="143"/>
      <c r="M464" s="143"/>
      <c r="N464" s="143"/>
      <c r="O464" s="143"/>
      <c r="P464" s="143"/>
      <c r="Q464" s="143"/>
      <c r="R464" s="143"/>
      <c r="S464" s="143"/>
      <c r="T464" s="143"/>
      <c r="U464" s="143"/>
    </row>
    <row r="465" ht="15" spans="1:21">
      <c r="A465" s="182"/>
      <c r="B465" s="184" t="s">
        <v>37</v>
      </c>
      <c r="C465" s="193" t="s">
        <v>311</v>
      </c>
      <c r="D465" s="47"/>
      <c r="E465" s="47"/>
      <c r="F465" s="48"/>
      <c r="G465" s="48"/>
      <c r="H465" s="48"/>
      <c r="I465" s="48"/>
      <c r="J465" s="48"/>
      <c r="K465" s="89"/>
      <c r="L465" s="89"/>
      <c r="M465" s="89"/>
      <c r="N465" s="89"/>
      <c r="O465" s="89"/>
      <c r="P465" s="89"/>
      <c r="Q465" s="89"/>
      <c r="R465" s="89"/>
      <c r="S465" s="89"/>
      <c r="T465" s="89"/>
      <c r="U465" s="89"/>
    </row>
    <row r="466" ht="15" spans="1:21">
      <c r="A466" s="182"/>
      <c r="B466" s="184" t="s">
        <v>345</v>
      </c>
      <c r="C466" s="194">
        <v>1</v>
      </c>
      <c r="D466" s="47"/>
      <c r="E466" s="47"/>
      <c r="F466" s="48"/>
      <c r="G466" s="48"/>
      <c r="H466" s="48"/>
      <c r="I466" s="48"/>
      <c r="J466" s="48"/>
      <c r="K466" s="89"/>
      <c r="L466" s="89"/>
      <c r="M466" s="89"/>
      <c r="N466" s="89"/>
      <c r="O466" s="89"/>
      <c r="P466" s="89"/>
      <c r="Q466" s="89"/>
      <c r="R466" s="89"/>
      <c r="S466" s="89"/>
      <c r="T466" s="89"/>
      <c r="U466" s="89"/>
    </row>
    <row r="467" ht="15" spans="1:21">
      <c r="A467" s="182"/>
      <c r="B467" s="184" t="s">
        <v>346</v>
      </c>
      <c r="C467" s="195">
        <v>0</v>
      </c>
      <c r="D467" s="47"/>
      <c r="E467" s="47"/>
      <c r="F467" s="48"/>
      <c r="G467" s="48"/>
      <c r="H467" s="48"/>
      <c r="I467" s="48"/>
      <c r="J467" s="48"/>
      <c r="K467" s="89"/>
      <c r="L467" s="89"/>
      <c r="M467" s="89"/>
      <c r="N467" s="89"/>
      <c r="O467" s="89"/>
      <c r="P467" s="89"/>
      <c r="Q467" s="89"/>
      <c r="R467" s="89"/>
      <c r="S467" s="89"/>
      <c r="T467" s="89"/>
      <c r="U467" s="89"/>
    </row>
    <row r="468" ht="15" spans="1:21">
      <c r="A468" s="182"/>
      <c r="B468" s="184" t="s">
        <v>347</v>
      </c>
      <c r="C468" s="196">
        <v>0</v>
      </c>
      <c r="D468" s="47"/>
      <c r="E468" s="47"/>
      <c r="F468" s="48"/>
      <c r="G468" s="48"/>
      <c r="H468" s="48"/>
      <c r="I468" s="48"/>
      <c r="J468" s="48"/>
      <c r="K468" s="89"/>
      <c r="L468" s="89"/>
      <c r="M468" s="89"/>
      <c r="N468" s="89"/>
      <c r="O468" s="89"/>
      <c r="P468" s="89"/>
      <c r="Q468" s="89"/>
      <c r="R468" s="89"/>
      <c r="S468" s="89"/>
      <c r="T468" s="89"/>
      <c r="U468" s="89"/>
    </row>
    <row r="469" ht="15" spans="1:21">
      <c r="A469" s="182"/>
      <c r="B469" s="184" t="s">
        <v>348</v>
      </c>
      <c r="C469" s="177"/>
      <c r="D469" s="47"/>
      <c r="E469" s="47"/>
      <c r="F469" s="48"/>
      <c r="G469" s="48"/>
      <c r="H469" s="48"/>
      <c r="I469" s="48"/>
      <c r="J469" s="48"/>
      <c r="K469" s="89"/>
      <c r="L469" s="89"/>
      <c r="M469" s="89"/>
      <c r="N469" s="89"/>
      <c r="O469" s="89"/>
      <c r="P469" s="89"/>
      <c r="Q469" s="89"/>
      <c r="R469" s="89"/>
      <c r="S469" s="89"/>
      <c r="T469" s="89"/>
      <c r="U469" s="89"/>
    </row>
    <row r="470" ht="15" spans="1:21">
      <c r="A470" s="182"/>
      <c r="B470" s="184" t="str">
        <f>"Classified as External or Domestic?"</f>
        <v>Classified as External or Domestic?</v>
      </c>
      <c r="C470" s="195" t="s">
        <v>163</v>
      </c>
      <c r="D470" s="47"/>
      <c r="E470" s="47"/>
      <c r="F470" s="48"/>
      <c r="G470" s="48"/>
      <c r="H470" s="48"/>
      <c r="I470" s="48"/>
      <c r="J470" s="48"/>
      <c r="K470" s="89"/>
      <c r="L470" s="89"/>
      <c r="M470" s="89"/>
      <c r="N470" s="89"/>
      <c r="O470" s="89"/>
      <c r="P470" s="89"/>
      <c r="Q470" s="89"/>
      <c r="R470" s="89"/>
      <c r="S470" s="89"/>
      <c r="T470" s="89"/>
      <c r="U470" s="89"/>
    </row>
    <row r="471" ht="15" spans="1:21">
      <c r="A471" s="182"/>
      <c r="B471" s="184" t="s">
        <v>350</v>
      </c>
      <c r="C471" s="47" t="s">
        <v>351</v>
      </c>
      <c r="D471" s="47"/>
      <c r="E471" s="47"/>
      <c r="F471" s="48"/>
      <c r="G471" s="48"/>
      <c r="H471" s="48"/>
      <c r="I471" s="48"/>
      <c r="J471" s="48"/>
      <c r="K471" s="89"/>
      <c r="L471" s="190">
        <f t="shared" ref="L471:U471" si="238">L472/L$101*100</f>
        <v>0</v>
      </c>
      <c r="M471" s="190">
        <f ca="1" t="shared" si="238"/>
        <v>0</v>
      </c>
      <c r="N471" s="190">
        <f ca="1" t="shared" si="238"/>
        <v>0</v>
      </c>
      <c r="O471" s="190">
        <f ca="1" t="shared" si="238"/>
        <v>0</v>
      </c>
      <c r="P471" s="190">
        <f ca="1" t="shared" si="238"/>
        <v>0</v>
      </c>
      <c r="Q471" s="190">
        <f ca="1" t="shared" si="238"/>
        <v>0</v>
      </c>
      <c r="R471" s="190">
        <f ca="1" t="shared" si="238"/>
        <v>0</v>
      </c>
      <c r="S471" s="190">
        <f ca="1" t="shared" si="238"/>
        <v>0</v>
      </c>
      <c r="T471" s="190">
        <f ca="1" t="shared" si="238"/>
        <v>0</v>
      </c>
      <c r="U471" s="190">
        <f ca="1" t="shared" si="238"/>
        <v>0</v>
      </c>
    </row>
    <row r="472" ht="15" spans="1:21">
      <c r="A472" s="182"/>
      <c r="B472" s="184" t="s">
        <v>352</v>
      </c>
      <c r="C472" s="62" t="s">
        <v>329</v>
      </c>
      <c r="D472" s="177" t="str">
        <f>C470</f>
        <v>Domestic</v>
      </c>
      <c r="E472" s="62"/>
      <c r="F472" s="178"/>
      <c r="G472" s="167"/>
      <c r="H472" s="167"/>
      <c r="I472" s="167"/>
      <c r="J472" s="167"/>
      <c r="K472" s="90"/>
      <c r="L472" s="191">
        <f>SUMIF($E$63:$E$72,$B464,L$63:L$72)*L476</f>
        <v>0</v>
      </c>
      <c r="M472" s="191">
        <f t="shared" ref="M472:U472" si="239">SUMIF($E$63:$E$72,$B464,M$63:M$72)*M476</f>
        <v>0</v>
      </c>
      <c r="N472" s="191">
        <f t="shared" si="239"/>
        <v>0</v>
      </c>
      <c r="O472" s="191">
        <f t="shared" si="239"/>
        <v>0</v>
      </c>
      <c r="P472" s="191">
        <f t="shared" si="239"/>
        <v>0</v>
      </c>
      <c r="Q472" s="191">
        <f t="shared" si="239"/>
        <v>0</v>
      </c>
      <c r="R472" s="191">
        <f t="shared" si="239"/>
        <v>0</v>
      </c>
      <c r="S472" s="191">
        <f t="shared" si="239"/>
        <v>0</v>
      </c>
      <c r="T472" s="191">
        <f t="shared" si="239"/>
        <v>0</v>
      </c>
      <c r="U472" s="191">
        <f t="shared" si="239"/>
        <v>0</v>
      </c>
    </row>
    <row r="473" ht="15" spans="1:21">
      <c r="A473" s="182"/>
      <c r="B473" s="184" t="s">
        <v>335</v>
      </c>
      <c r="C473" s="62" t="s">
        <v>329</v>
      </c>
      <c r="D473" s="177" t="str">
        <f>C470</f>
        <v>Domestic</v>
      </c>
      <c r="E473" s="62"/>
      <c r="F473" s="178"/>
      <c r="G473" s="167"/>
      <c r="H473" s="167"/>
      <c r="I473" s="167"/>
      <c r="J473" s="167"/>
      <c r="K473" s="90"/>
      <c r="L473" s="192"/>
      <c r="M473" s="143">
        <f ca="1" t="shared" ref="M473:U473" si="240">M479*M476</f>
        <v>0</v>
      </c>
      <c r="N473" s="143">
        <f ca="1" t="shared" si="240"/>
        <v>0</v>
      </c>
      <c r="O473" s="143">
        <f ca="1" t="shared" si="240"/>
        <v>0</v>
      </c>
      <c r="P473" s="143">
        <f ca="1" t="shared" si="240"/>
        <v>0</v>
      </c>
      <c r="Q473" s="143">
        <f ca="1" t="shared" si="240"/>
        <v>0</v>
      </c>
      <c r="R473" s="143">
        <f ca="1" t="shared" si="240"/>
        <v>0</v>
      </c>
      <c r="S473" s="143">
        <f ca="1" t="shared" si="240"/>
        <v>0</v>
      </c>
      <c r="T473" s="143">
        <f ca="1" t="shared" si="240"/>
        <v>0</v>
      </c>
      <c r="U473" s="143">
        <f ca="1" t="shared" si="240"/>
        <v>0</v>
      </c>
    </row>
    <row r="474" ht="15" spans="1:21">
      <c r="A474" s="182"/>
      <c r="B474" s="184" t="s">
        <v>336</v>
      </c>
      <c r="C474" s="62" t="s">
        <v>329</v>
      </c>
      <c r="D474" s="177" t="str">
        <f>C470</f>
        <v>Domestic</v>
      </c>
      <c r="E474" s="62"/>
      <c r="F474" s="178"/>
      <c r="G474" s="167"/>
      <c r="H474" s="167"/>
      <c r="I474" s="167"/>
      <c r="J474" s="167"/>
      <c r="K474" s="90"/>
      <c r="L474" s="192"/>
      <c r="M474" s="143">
        <f t="shared" ref="M474:U474" si="241">M480*M476</f>
        <v>0</v>
      </c>
      <c r="N474" s="143">
        <f ca="1" t="shared" si="241"/>
        <v>0</v>
      </c>
      <c r="O474" s="143">
        <f ca="1" t="shared" si="241"/>
        <v>0</v>
      </c>
      <c r="P474" s="143">
        <f ca="1" t="shared" si="241"/>
        <v>0</v>
      </c>
      <c r="Q474" s="143">
        <f ca="1" t="shared" si="241"/>
        <v>0</v>
      </c>
      <c r="R474" s="143">
        <f ca="1" t="shared" si="241"/>
        <v>0</v>
      </c>
      <c r="S474" s="143">
        <f ca="1" t="shared" si="241"/>
        <v>0</v>
      </c>
      <c r="T474" s="143">
        <f ca="1" t="shared" si="241"/>
        <v>0</v>
      </c>
      <c r="U474" s="143">
        <f ca="1" t="shared" si="241"/>
        <v>0</v>
      </c>
    </row>
    <row r="475" ht="15" spans="1:21">
      <c r="A475" s="182"/>
      <c r="B475" s="184" t="s">
        <v>353</v>
      </c>
      <c r="C475" s="62" t="s">
        <v>329</v>
      </c>
      <c r="D475" s="177" t="str">
        <f>C470</f>
        <v>Domestic</v>
      </c>
      <c r="E475" s="62"/>
      <c r="F475" s="178"/>
      <c r="G475" s="167"/>
      <c r="H475" s="167"/>
      <c r="I475" s="167"/>
      <c r="J475" s="167"/>
      <c r="K475" s="90"/>
      <c r="L475" s="143">
        <f>L478*L476</f>
        <v>0</v>
      </c>
      <c r="M475" s="143">
        <f ca="1" t="shared" ref="M475:U475" si="242">M478*M476</f>
        <v>0</v>
      </c>
      <c r="N475" s="143">
        <f ca="1" t="shared" si="242"/>
        <v>0</v>
      </c>
      <c r="O475" s="143">
        <f ca="1" t="shared" si="242"/>
        <v>0</v>
      </c>
      <c r="P475" s="143">
        <f ca="1" t="shared" si="242"/>
        <v>0</v>
      </c>
      <c r="Q475" s="143">
        <f ca="1" t="shared" si="242"/>
        <v>0</v>
      </c>
      <c r="R475" s="143">
        <f ca="1" t="shared" si="242"/>
        <v>0</v>
      </c>
      <c r="S475" s="143">
        <f ca="1" t="shared" si="242"/>
        <v>0</v>
      </c>
      <c r="T475" s="143">
        <f ca="1" t="shared" si="242"/>
        <v>0</v>
      </c>
      <c r="U475" s="143">
        <f ca="1" t="shared" si="242"/>
        <v>0</v>
      </c>
    </row>
    <row r="476" ht="15" spans="1:21">
      <c r="A476" s="182"/>
      <c r="B476" s="184" t="s">
        <v>333</v>
      </c>
      <c r="C476" s="103" t="str">
        <f>"LCU per unit of "&amp;D475</f>
        <v>LCU per unit of Domestic</v>
      </c>
      <c r="D476" s="177" t="str">
        <f>C465</f>
        <v>LCU</v>
      </c>
      <c r="E476" s="62"/>
      <c r="F476" s="178"/>
      <c r="G476" s="167"/>
      <c r="H476" s="167"/>
      <c r="I476" s="167"/>
      <c r="J476" s="167"/>
      <c r="K476" s="90"/>
      <c r="L476" s="143">
        <f t="shared" ref="L476:U476" si="243">INDEX($L$81:$U$85,MATCH($D476,$B$81:$B$85,0),MATCH(L$78,$L$78:$U$78,0))</f>
        <v>1</v>
      </c>
      <c r="M476" s="143">
        <f t="shared" si="243"/>
        <v>1</v>
      </c>
      <c r="N476" s="143">
        <f t="shared" si="243"/>
        <v>1</v>
      </c>
      <c r="O476" s="143">
        <f t="shared" si="243"/>
        <v>1</v>
      </c>
      <c r="P476" s="143">
        <f t="shared" si="243"/>
        <v>1</v>
      </c>
      <c r="Q476" s="143">
        <f t="shared" si="243"/>
        <v>1</v>
      </c>
      <c r="R476" s="143">
        <f t="shared" si="243"/>
        <v>1</v>
      </c>
      <c r="S476" s="143">
        <f t="shared" si="243"/>
        <v>1</v>
      </c>
      <c r="T476" s="143">
        <f t="shared" si="243"/>
        <v>1</v>
      </c>
      <c r="U476" s="143">
        <f t="shared" si="243"/>
        <v>1</v>
      </c>
    </row>
    <row r="477" ht="15" spans="1:21">
      <c r="A477" s="182"/>
      <c r="B477" s="184" t="s">
        <v>341</v>
      </c>
      <c r="C477" s="103" t="str">
        <f>"million "&amp;D476</f>
        <v>million LCU</v>
      </c>
      <c r="D477" s="177" t="str">
        <f>D476</f>
        <v>LCU</v>
      </c>
      <c r="E477" s="59"/>
      <c r="F477" s="189"/>
      <c r="G477" s="167"/>
      <c r="H477" s="167"/>
      <c r="I477" s="167"/>
      <c r="J477" s="167"/>
      <c r="K477" s="90"/>
      <c r="L477" s="190">
        <f t="shared" ref="L477:U477" si="244">L472/L476</f>
        <v>0</v>
      </c>
      <c r="M477" s="190">
        <f t="shared" si="244"/>
        <v>0</v>
      </c>
      <c r="N477" s="190">
        <f t="shared" si="244"/>
        <v>0</v>
      </c>
      <c r="O477" s="190">
        <f t="shared" si="244"/>
        <v>0</v>
      </c>
      <c r="P477" s="190">
        <f t="shared" si="244"/>
        <v>0</v>
      </c>
      <c r="Q477" s="190">
        <f t="shared" si="244"/>
        <v>0</v>
      </c>
      <c r="R477" s="190">
        <f t="shared" si="244"/>
        <v>0</v>
      </c>
      <c r="S477" s="190">
        <f t="shared" si="244"/>
        <v>0</v>
      </c>
      <c r="T477" s="190">
        <f t="shared" si="244"/>
        <v>0</v>
      </c>
      <c r="U477" s="190">
        <f t="shared" si="244"/>
        <v>0</v>
      </c>
    </row>
    <row r="478" ht="15" spans="1:21">
      <c r="A478" s="182"/>
      <c r="B478" s="184" t="s">
        <v>343</v>
      </c>
      <c r="C478" s="103" t="str">
        <f>"million "&amp;D477</f>
        <v>million LCU</v>
      </c>
      <c r="D478" s="177" t="str">
        <f>D477</f>
        <v>LCU</v>
      </c>
      <c r="E478" s="62"/>
      <c r="F478" s="189"/>
      <c r="G478" s="167"/>
      <c r="H478" s="167"/>
      <c r="I478" s="167"/>
      <c r="J478" s="167"/>
      <c r="K478" s="90"/>
      <c r="L478" s="143">
        <f>L477</f>
        <v>0</v>
      </c>
      <c r="M478" s="143">
        <f ca="1" t="shared" ref="M478:U478" si="245">L478+M477-M479</f>
        <v>0</v>
      </c>
      <c r="N478" s="143">
        <f ca="1" t="shared" si="245"/>
        <v>0</v>
      </c>
      <c r="O478" s="143">
        <f ca="1" t="shared" si="245"/>
        <v>0</v>
      </c>
      <c r="P478" s="143">
        <f ca="1" t="shared" si="245"/>
        <v>0</v>
      </c>
      <c r="Q478" s="143">
        <f ca="1" t="shared" si="245"/>
        <v>0</v>
      </c>
      <c r="R478" s="143">
        <f ca="1" t="shared" si="245"/>
        <v>0</v>
      </c>
      <c r="S478" s="143">
        <f ca="1" t="shared" si="245"/>
        <v>0</v>
      </c>
      <c r="T478" s="143">
        <f ca="1" t="shared" si="245"/>
        <v>0</v>
      </c>
      <c r="U478" s="143">
        <f ca="1" t="shared" si="245"/>
        <v>0</v>
      </c>
    </row>
    <row r="479" ht="15" spans="1:21">
      <c r="A479" s="182"/>
      <c r="B479" s="184" t="s">
        <v>328</v>
      </c>
      <c r="C479" s="103" t="str">
        <f>"million "&amp;D478</f>
        <v>million LCU</v>
      </c>
      <c r="D479" s="177" t="str">
        <f>D478</f>
        <v>LCU</v>
      </c>
      <c r="E479" s="62"/>
      <c r="F479" s="189"/>
      <c r="G479" s="167"/>
      <c r="H479" s="167"/>
      <c r="I479" s="167"/>
      <c r="J479" s="167"/>
      <c r="K479" s="90"/>
      <c r="L479" s="192"/>
      <c r="M479" s="143">
        <f ca="1" t="shared" ref="M479:U479" si="246">IF(M$241&gt;$C466-1,SUM(OFFSET($L477,0,M$241-$C466,1,$C466-$C467))/($C466-$C467),IF(M$241&lt;$C467+1,0,SUM(OFFSET($L477,0,0,1,M$241-$C467))/($C466-$C467)))</f>
        <v>0</v>
      </c>
      <c r="N479" s="143">
        <f ca="1" t="shared" si="246"/>
        <v>0</v>
      </c>
      <c r="O479" s="143">
        <f ca="1" t="shared" si="246"/>
        <v>0</v>
      </c>
      <c r="P479" s="143">
        <f ca="1" t="shared" si="246"/>
        <v>0</v>
      </c>
      <c r="Q479" s="143">
        <f ca="1" t="shared" si="246"/>
        <v>0</v>
      </c>
      <c r="R479" s="143">
        <f ca="1" t="shared" si="246"/>
        <v>0</v>
      </c>
      <c r="S479" s="143">
        <f ca="1" t="shared" si="246"/>
        <v>0</v>
      </c>
      <c r="T479" s="143">
        <f ca="1" t="shared" si="246"/>
        <v>0</v>
      </c>
      <c r="U479" s="143">
        <f ca="1" t="shared" si="246"/>
        <v>0</v>
      </c>
    </row>
    <row r="480" ht="15" spans="1:21">
      <c r="A480" s="182"/>
      <c r="B480" s="184" t="s">
        <v>234</v>
      </c>
      <c r="C480" s="103" t="str">
        <f>"million "&amp;D479</f>
        <v>million LCU</v>
      </c>
      <c r="D480" s="177" t="str">
        <f>D479</f>
        <v>LCU</v>
      </c>
      <c r="E480" s="62"/>
      <c r="F480" s="189"/>
      <c r="G480" s="167"/>
      <c r="H480" s="167"/>
      <c r="I480" s="167"/>
      <c r="J480" s="167"/>
      <c r="K480" s="90"/>
      <c r="L480" s="192"/>
      <c r="M480" s="143">
        <f>L478*$C468</f>
        <v>0</v>
      </c>
      <c r="N480" s="143">
        <f ca="1" t="shared" ref="N480:U480" si="247">M478*$C468</f>
        <v>0</v>
      </c>
      <c r="O480" s="143">
        <f ca="1" t="shared" si="247"/>
        <v>0</v>
      </c>
      <c r="P480" s="143">
        <f ca="1" t="shared" si="247"/>
        <v>0</v>
      </c>
      <c r="Q480" s="143">
        <f ca="1" t="shared" si="247"/>
        <v>0</v>
      </c>
      <c r="R480" s="143">
        <f ca="1" t="shared" si="247"/>
        <v>0</v>
      </c>
      <c r="S480" s="143">
        <f ca="1" t="shared" si="247"/>
        <v>0</v>
      </c>
      <c r="T480" s="143">
        <f ca="1" t="shared" si="247"/>
        <v>0</v>
      </c>
      <c r="U480" s="143">
        <f ca="1" t="shared" si="247"/>
        <v>0</v>
      </c>
    </row>
    <row r="481" ht="15" spans="1:21">
      <c r="A481" s="182"/>
      <c r="B481" s="183" t="s">
        <v>356</v>
      </c>
      <c r="C481" s="103"/>
      <c r="D481" s="51"/>
      <c r="E481" s="116"/>
      <c r="F481" s="167"/>
      <c r="G481" s="167"/>
      <c r="H481" s="167"/>
      <c r="I481" s="167"/>
      <c r="J481" s="167"/>
      <c r="K481" s="90"/>
      <c r="L481" s="143"/>
      <c r="M481" s="143"/>
      <c r="N481" s="143"/>
      <c r="O481" s="143"/>
      <c r="P481" s="143"/>
      <c r="Q481" s="143"/>
      <c r="R481" s="143"/>
      <c r="S481" s="143"/>
      <c r="T481" s="143"/>
      <c r="U481" s="143"/>
    </row>
    <row r="482" ht="15" spans="1:21">
      <c r="A482" s="182"/>
      <c r="B482" s="184" t="s">
        <v>37</v>
      </c>
      <c r="C482" s="193" t="s">
        <v>311</v>
      </c>
      <c r="D482" s="47"/>
      <c r="E482" s="47"/>
      <c r="F482" s="48"/>
      <c r="G482" s="48"/>
      <c r="H482" s="48"/>
      <c r="I482" s="48"/>
      <c r="J482" s="48"/>
      <c r="K482" s="89"/>
      <c r="L482" s="89"/>
      <c r="M482" s="89"/>
      <c r="N482" s="89"/>
      <c r="O482" s="89"/>
      <c r="P482" s="89"/>
      <c r="Q482" s="89"/>
      <c r="R482" s="89"/>
      <c r="S482" s="89"/>
      <c r="T482" s="89"/>
      <c r="U482" s="89"/>
    </row>
    <row r="483" ht="15" spans="1:21">
      <c r="A483" s="182"/>
      <c r="B483" s="184" t="s">
        <v>345</v>
      </c>
      <c r="C483" s="194">
        <v>1</v>
      </c>
      <c r="D483" s="47"/>
      <c r="E483" s="47"/>
      <c r="F483" s="48"/>
      <c r="G483" s="48"/>
      <c r="H483" s="48"/>
      <c r="I483" s="48"/>
      <c r="J483" s="48"/>
      <c r="K483" s="89"/>
      <c r="L483" s="89"/>
      <c r="M483" s="89"/>
      <c r="N483" s="89"/>
      <c r="O483" s="89"/>
      <c r="P483" s="89"/>
      <c r="Q483" s="89"/>
      <c r="R483" s="89"/>
      <c r="S483" s="89"/>
      <c r="T483" s="89"/>
      <c r="U483" s="89"/>
    </row>
    <row r="484" ht="15" spans="1:21">
      <c r="A484" s="182"/>
      <c r="B484" s="184" t="s">
        <v>346</v>
      </c>
      <c r="C484" s="195">
        <v>0</v>
      </c>
      <c r="D484" s="47"/>
      <c r="E484" s="47"/>
      <c r="F484" s="48"/>
      <c r="G484" s="48"/>
      <c r="H484" s="48"/>
      <c r="I484" s="48"/>
      <c r="J484" s="48"/>
      <c r="K484" s="89"/>
      <c r="L484" s="89"/>
      <c r="M484" s="89"/>
      <c r="N484" s="89"/>
      <c r="O484" s="89"/>
      <c r="P484" s="89"/>
      <c r="Q484" s="89"/>
      <c r="R484" s="89"/>
      <c r="S484" s="89"/>
      <c r="T484" s="89"/>
      <c r="U484" s="89"/>
    </row>
    <row r="485" ht="15" spans="1:21">
      <c r="A485" s="182"/>
      <c r="B485" s="184" t="s">
        <v>347</v>
      </c>
      <c r="C485" s="196">
        <v>0</v>
      </c>
      <c r="D485" s="47"/>
      <c r="E485" s="47"/>
      <c r="F485" s="48"/>
      <c r="G485" s="48"/>
      <c r="H485" s="48"/>
      <c r="I485" s="48"/>
      <c r="J485" s="48"/>
      <c r="K485" s="89"/>
      <c r="L485" s="89"/>
      <c r="M485" s="89"/>
      <c r="N485" s="89"/>
      <c r="O485" s="89"/>
      <c r="P485" s="89"/>
      <c r="Q485" s="89"/>
      <c r="R485" s="89"/>
      <c r="S485" s="89"/>
      <c r="T485" s="89"/>
      <c r="U485" s="89"/>
    </row>
    <row r="486" ht="15" spans="1:21">
      <c r="A486" s="182"/>
      <c r="B486" s="184" t="s">
        <v>348</v>
      </c>
      <c r="C486" s="177"/>
      <c r="D486" s="47"/>
      <c r="E486" s="47"/>
      <c r="F486" s="48"/>
      <c r="G486" s="48"/>
      <c r="H486" s="48"/>
      <c r="I486" s="48"/>
      <c r="J486" s="48"/>
      <c r="K486" s="89"/>
      <c r="L486" s="89"/>
      <c r="M486" s="89"/>
      <c r="N486" s="89"/>
      <c r="O486" s="89"/>
      <c r="P486" s="89"/>
      <c r="Q486" s="89"/>
      <c r="R486" s="89"/>
      <c r="S486" s="89"/>
      <c r="T486" s="89"/>
      <c r="U486" s="89"/>
    </row>
    <row r="487" ht="15" spans="1:21">
      <c r="A487" s="182"/>
      <c r="B487" s="184" t="str">
        <f>"Classified as External or Domestic?"</f>
        <v>Classified as External or Domestic?</v>
      </c>
      <c r="C487" s="195" t="s">
        <v>163</v>
      </c>
      <c r="D487" s="47"/>
      <c r="E487" s="47"/>
      <c r="F487" s="48"/>
      <c r="G487" s="48"/>
      <c r="H487" s="48"/>
      <c r="I487" s="48"/>
      <c r="J487" s="48"/>
      <c r="K487" s="89"/>
      <c r="L487" s="89"/>
      <c r="M487" s="89"/>
      <c r="N487" s="89"/>
      <c r="O487" s="89"/>
      <c r="P487" s="89"/>
      <c r="Q487" s="89"/>
      <c r="R487" s="89"/>
      <c r="S487" s="89"/>
      <c r="T487" s="89"/>
      <c r="U487" s="89"/>
    </row>
    <row r="488" ht="15" spans="1:21">
      <c r="A488" s="182"/>
      <c r="B488" s="184" t="s">
        <v>350</v>
      </c>
      <c r="C488" s="47" t="s">
        <v>351</v>
      </c>
      <c r="D488" s="47"/>
      <c r="E488" s="47"/>
      <c r="F488" s="48"/>
      <c r="G488" s="48"/>
      <c r="H488" s="48"/>
      <c r="I488" s="48"/>
      <c r="J488" s="48"/>
      <c r="K488" s="89"/>
      <c r="L488" s="190">
        <f t="shared" ref="L488:U488" si="248">L489/L$101*100</f>
        <v>0</v>
      </c>
      <c r="M488" s="190">
        <f ca="1" t="shared" si="248"/>
        <v>0</v>
      </c>
      <c r="N488" s="190">
        <f ca="1" t="shared" si="248"/>
        <v>0</v>
      </c>
      <c r="O488" s="190">
        <f ca="1" t="shared" si="248"/>
        <v>0</v>
      </c>
      <c r="P488" s="190">
        <f ca="1" t="shared" si="248"/>
        <v>0</v>
      </c>
      <c r="Q488" s="190">
        <f ca="1" t="shared" si="248"/>
        <v>0</v>
      </c>
      <c r="R488" s="190">
        <f ca="1" t="shared" si="248"/>
        <v>0</v>
      </c>
      <c r="S488" s="190">
        <f ca="1" t="shared" si="248"/>
        <v>0</v>
      </c>
      <c r="T488" s="190">
        <f ca="1" t="shared" si="248"/>
        <v>0</v>
      </c>
      <c r="U488" s="190">
        <f ca="1" t="shared" si="248"/>
        <v>0</v>
      </c>
    </row>
    <row r="489" ht="15" spans="1:21">
      <c r="A489" s="182"/>
      <c r="B489" s="184" t="s">
        <v>352</v>
      </c>
      <c r="C489" s="62" t="s">
        <v>329</v>
      </c>
      <c r="D489" s="177" t="str">
        <f>C487</f>
        <v>Domestic</v>
      </c>
      <c r="E489" s="62"/>
      <c r="F489" s="178"/>
      <c r="G489" s="167"/>
      <c r="H489" s="167"/>
      <c r="I489" s="167"/>
      <c r="J489" s="167"/>
      <c r="K489" s="90"/>
      <c r="L489" s="191">
        <f>SUMIF($E$63:$E$72,$B481,L$63:L$72)*L493</f>
        <v>0</v>
      </c>
      <c r="M489" s="191">
        <f t="shared" ref="M489:U489" si="249">SUMIF($E$63:$E$72,$B481,M$63:M$72)*M493</f>
        <v>0</v>
      </c>
      <c r="N489" s="191">
        <f t="shared" si="249"/>
        <v>0</v>
      </c>
      <c r="O489" s="191">
        <f t="shared" si="249"/>
        <v>0</v>
      </c>
      <c r="P489" s="191">
        <f t="shared" si="249"/>
        <v>0</v>
      </c>
      <c r="Q489" s="191">
        <f t="shared" si="249"/>
        <v>0</v>
      </c>
      <c r="R489" s="191">
        <f t="shared" si="249"/>
        <v>0</v>
      </c>
      <c r="S489" s="191">
        <f t="shared" si="249"/>
        <v>0</v>
      </c>
      <c r="T489" s="191">
        <f t="shared" si="249"/>
        <v>0</v>
      </c>
      <c r="U489" s="191">
        <f t="shared" si="249"/>
        <v>0</v>
      </c>
    </row>
    <row r="490" ht="15" spans="1:21">
      <c r="A490" s="182"/>
      <c r="B490" s="184" t="s">
        <v>335</v>
      </c>
      <c r="C490" s="62" t="s">
        <v>329</v>
      </c>
      <c r="D490" s="177" t="str">
        <f>C487</f>
        <v>Domestic</v>
      </c>
      <c r="E490" s="62"/>
      <c r="F490" s="178"/>
      <c r="G490" s="167"/>
      <c r="H490" s="167"/>
      <c r="I490" s="167"/>
      <c r="J490" s="167"/>
      <c r="K490" s="90"/>
      <c r="L490" s="192"/>
      <c r="M490" s="143">
        <f ca="1" t="shared" ref="M490:U490" si="250">M496*M493</f>
        <v>0</v>
      </c>
      <c r="N490" s="143">
        <f ca="1" t="shared" si="250"/>
        <v>0</v>
      </c>
      <c r="O490" s="143">
        <f ca="1" t="shared" si="250"/>
        <v>0</v>
      </c>
      <c r="P490" s="143">
        <f ca="1" t="shared" si="250"/>
        <v>0</v>
      </c>
      <c r="Q490" s="143">
        <f ca="1" t="shared" si="250"/>
        <v>0</v>
      </c>
      <c r="R490" s="143">
        <f ca="1" t="shared" si="250"/>
        <v>0</v>
      </c>
      <c r="S490" s="143">
        <f ca="1" t="shared" si="250"/>
        <v>0</v>
      </c>
      <c r="T490" s="143">
        <f ca="1" t="shared" si="250"/>
        <v>0</v>
      </c>
      <c r="U490" s="143">
        <f ca="1" t="shared" si="250"/>
        <v>0</v>
      </c>
    </row>
    <row r="491" ht="15" spans="1:21">
      <c r="A491" s="182"/>
      <c r="B491" s="184" t="s">
        <v>336</v>
      </c>
      <c r="C491" s="62" t="s">
        <v>329</v>
      </c>
      <c r="D491" s="177" t="str">
        <f>C487</f>
        <v>Domestic</v>
      </c>
      <c r="E491" s="62"/>
      <c r="F491" s="178"/>
      <c r="G491" s="167"/>
      <c r="H491" s="167"/>
      <c r="I491" s="167"/>
      <c r="J491" s="167"/>
      <c r="K491" s="90"/>
      <c r="L491" s="192"/>
      <c r="M491" s="143">
        <f t="shared" ref="M491:U491" si="251">M497*M493</f>
        <v>0</v>
      </c>
      <c r="N491" s="143">
        <f ca="1" t="shared" si="251"/>
        <v>0</v>
      </c>
      <c r="O491" s="143">
        <f ca="1" t="shared" si="251"/>
        <v>0</v>
      </c>
      <c r="P491" s="143">
        <f ca="1" t="shared" si="251"/>
        <v>0</v>
      </c>
      <c r="Q491" s="143">
        <f ca="1" t="shared" si="251"/>
        <v>0</v>
      </c>
      <c r="R491" s="143">
        <f ca="1" t="shared" si="251"/>
        <v>0</v>
      </c>
      <c r="S491" s="143">
        <f ca="1" t="shared" si="251"/>
        <v>0</v>
      </c>
      <c r="T491" s="143">
        <f ca="1" t="shared" si="251"/>
        <v>0</v>
      </c>
      <c r="U491" s="143">
        <f ca="1" t="shared" si="251"/>
        <v>0</v>
      </c>
    </row>
    <row r="492" ht="15" spans="1:21">
      <c r="A492" s="182"/>
      <c r="B492" s="184" t="s">
        <v>353</v>
      </c>
      <c r="C492" s="62" t="s">
        <v>329</v>
      </c>
      <c r="D492" s="177" t="str">
        <f>C487</f>
        <v>Domestic</v>
      </c>
      <c r="E492" s="62"/>
      <c r="F492" s="178"/>
      <c r="G492" s="167"/>
      <c r="H492" s="167"/>
      <c r="I492" s="167"/>
      <c r="J492" s="167"/>
      <c r="K492" s="90"/>
      <c r="L492" s="143">
        <f>L495*L493</f>
        <v>0</v>
      </c>
      <c r="M492" s="143">
        <f ca="1" t="shared" ref="M492:U492" si="252">M495*M493</f>
        <v>0</v>
      </c>
      <c r="N492" s="143">
        <f ca="1" t="shared" si="252"/>
        <v>0</v>
      </c>
      <c r="O492" s="143">
        <f ca="1" t="shared" si="252"/>
        <v>0</v>
      </c>
      <c r="P492" s="143">
        <f ca="1" t="shared" si="252"/>
        <v>0</v>
      </c>
      <c r="Q492" s="143">
        <f ca="1" t="shared" si="252"/>
        <v>0</v>
      </c>
      <c r="R492" s="143">
        <f ca="1" t="shared" si="252"/>
        <v>0</v>
      </c>
      <c r="S492" s="143">
        <f ca="1" t="shared" si="252"/>
        <v>0</v>
      </c>
      <c r="T492" s="143">
        <f ca="1" t="shared" si="252"/>
        <v>0</v>
      </c>
      <c r="U492" s="143">
        <f ca="1" t="shared" si="252"/>
        <v>0</v>
      </c>
    </row>
    <row r="493" ht="15" spans="1:21">
      <c r="A493" s="182"/>
      <c r="B493" s="184" t="s">
        <v>333</v>
      </c>
      <c r="C493" s="103" t="str">
        <f>"LCU per unit of "&amp;D492</f>
        <v>LCU per unit of Domestic</v>
      </c>
      <c r="D493" s="177" t="str">
        <f>C482</f>
        <v>LCU</v>
      </c>
      <c r="E493" s="62"/>
      <c r="F493" s="178"/>
      <c r="G493" s="167"/>
      <c r="H493" s="167"/>
      <c r="I493" s="167"/>
      <c r="J493" s="167"/>
      <c r="K493" s="90"/>
      <c r="L493" s="143">
        <f t="shared" ref="L493:U493" si="253">INDEX($L$81:$U$85,MATCH($D493,$B$81:$B$85,0),MATCH(L$78,$L$78:$U$78,0))</f>
        <v>1</v>
      </c>
      <c r="M493" s="143">
        <f t="shared" si="253"/>
        <v>1</v>
      </c>
      <c r="N493" s="143">
        <f t="shared" si="253"/>
        <v>1</v>
      </c>
      <c r="O493" s="143">
        <f t="shared" si="253"/>
        <v>1</v>
      </c>
      <c r="P493" s="143">
        <f t="shared" si="253"/>
        <v>1</v>
      </c>
      <c r="Q493" s="143">
        <f t="shared" si="253"/>
        <v>1</v>
      </c>
      <c r="R493" s="143">
        <f t="shared" si="253"/>
        <v>1</v>
      </c>
      <c r="S493" s="143">
        <f t="shared" si="253"/>
        <v>1</v>
      </c>
      <c r="T493" s="143">
        <f t="shared" si="253"/>
        <v>1</v>
      </c>
      <c r="U493" s="143">
        <f t="shared" si="253"/>
        <v>1</v>
      </c>
    </row>
    <row r="494" ht="15" spans="1:21">
      <c r="A494" s="182"/>
      <c r="B494" s="184" t="s">
        <v>341</v>
      </c>
      <c r="C494" s="103" t="str">
        <f>"million "&amp;D493</f>
        <v>million LCU</v>
      </c>
      <c r="D494" s="177" t="str">
        <f>D493</f>
        <v>LCU</v>
      </c>
      <c r="E494" s="59"/>
      <c r="F494" s="189"/>
      <c r="G494" s="167"/>
      <c r="H494" s="167"/>
      <c r="I494" s="167"/>
      <c r="J494" s="167"/>
      <c r="K494" s="90"/>
      <c r="L494" s="190">
        <f t="shared" ref="L494:U494" si="254">L489/L493</f>
        <v>0</v>
      </c>
      <c r="M494" s="190">
        <f t="shared" si="254"/>
        <v>0</v>
      </c>
      <c r="N494" s="190">
        <f t="shared" si="254"/>
        <v>0</v>
      </c>
      <c r="O494" s="190">
        <f t="shared" si="254"/>
        <v>0</v>
      </c>
      <c r="P494" s="190">
        <f t="shared" si="254"/>
        <v>0</v>
      </c>
      <c r="Q494" s="190">
        <f t="shared" si="254"/>
        <v>0</v>
      </c>
      <c r="R494" s="190">
        <f t="shared" si="254"/>
        <v>0</v>
      </c>
      <c r="S494" s="190">
        <f t="shared" si="254"/>
        <v>0</v>
      </c>
      <c r="T494" s="190">
        <f t="shared" si="254"/>
        <v>0</v>
      </c>
      <c r="U494" s="190">
        <f t="shared" si="254"/>
        <v>0</v>
      </c>
    </row>
    <row r="495" ht="15" spans="1:21">
      <c r="A495" s="182"/>
      <c r="B495" s="184" t="s">
        <v>343</v>
      </c>
      <c r="C495" s="103" t="str">
        <f>"million "&amp;D494</f>
        <v>million LCU</v>
      </c>
      <c r="D495" s="177" t="str">
        <f>D494</f>
        <v>LCU</v>
      </c>
      <c r="E495" s="62"/>
      <c r="F495" s="189"/>
      <c r="G495" s="167"/>
      <c r="H495" s="167"/>
      <c r="I495" s="167"/>
      <c r="J495" s="167"/>
      <c r="K495" s="90"/>
      <c r="L495" s="143">
        <f>L494</f>
        <v>0</v>
      </c>
      <c r="M495" s="143">
        <f ca="1" t="shared" ref="M495:U495" si="255">L495+M494-M496</f>
        <v>0</v>
      </c>
      <c r="N495" s="143">
        <f ca="1" t="shared" si="255"/>
        <v>0</v>
      </c>
      <c r="O495" s="143">
        <f ca="1" t="shared" si="255"/>
        <v>0</v>
      </c>
      <c r="P495" s="143">
        <f ca="1" t="shared" si="255"/>
        <v>0</v>
      </c>
      <c r="Q495" s="143">
        <f ca="1" t="shared" si="255"/>
        <v>0</v>
      </c>
      <c r="R495" s="143">
        <f ca="1" t="shared" si="255"/>
        <v>0</v>
      </c>
      <c r="S495" s="143">
        <f ca="1" t="shared" si="255"/>
        <v>0</v>
      </c>
      <c r="T495" s="143">
        <f ca="1" t="shared" si="255"/>
        <v>0</v>
      </c>
      <c r="U495" s="143">
        <f ca="1" t="shared" si="255"/>
        <v>0</v>
      </c>
    </row>
    <row r="496" ht="15" spans="1:21">
      <c r="A496" s="182"/>
      <c r="B496" s="184" t="s">
        <v>328</v>
      </c>
      <c r="C496" s="103" t="str">
        <f>"million "&amp;D495</f>
        <v>million LCU</v>
      </c>
      <c r="D496" s="177" t="str">
        <f>D495</f>
        <v>LCU</v>
      </c>
      <c r="E496" s="62"/>
      <c r="F496" s="189"/>
      <c r="G496" s="167"/>
      <c r="H496" s="167"/>
      <c r="I496" s="167"/>
      <c r="J496" s="167"/>
      <c r="K496" s="90"/>
      <c r="L496" s="192"/>
      <c r="M496" s="143">
        <f ca="1" t="shared" ref="M496:U496" si="256">IF(M$241&gt;$C483-1,SUM(OFFSET($L494,0,M$241-$C483,1,$C483-$C484))/($C483-$C484),IF(M$241&lt;$C484+1,0,SUM(OFFSET($L494,0,0,1,M$241-$C484))/($C483-$C484)))</f>
        <v>0</v>
      </c>
      <c r="N496" s="143">
        <f ca="1" t="shared" si="256"/>
        <v>0</v>
      </c>
      <c r="O496" s="143">
        <f ca="1" t="shared" si="256"/>
        <v>0</v>
      </c>
      <c r="P496" s="143">
        <f ca="1" t="shared" si="256"/>
        <v>0</v>
      </c>
      <c r="Q496" s="143">
        <f ca="1" t="shared" si="256"/>
        <v>0</v>
      </c>
      <c r="R496" s="143">
        <f ca="1" t="shared" si="256"/>
        <v>0</v>
      </c>
      <c r="S496" s="143">
        <f ca="1" t="shared" si="256"/>
        <v>0</v>
      </c>
      <c r="T496" s="143">
        <f ca="1" t="shared" si="256"/>
        <v>0</v>
      </c>
      <c r="U496" s="143">
        <f ca="1" t="shared" si="256"/>
        <v>0</v>
      </c>
    </row>
    <row r="497" ht="15" spans="1:21">
      <c r="A497" s="182"/>
      <c r="B497" s="184" t="s">
        <v>234</v>
      </c>
      <c r="C497" s="103" t="str">
        <f>"million "&amp;D496</f>
        <v>million LCU</v>
      </c>
      <c r="D497" s="177" t="str">
        <f>D496</f>
        <v>LCU</v>
      </c>
      <c r="E497" s="62"/>
      <c r="F497" s="189"/>
      <c r="G497" s="167"/>
      <c r="H497" s="167"/>
      <c r="I497" s="167"/>
      <c r="J497" s="167"/>
      <c r="K497" s="90"/>
      <c r="L497" s="192"/>
      <c r="M497" s="143">
        <f>L495*$C485</f>
        <v>0</v>
      </c>
      <c r="N497" s="143">
        <f ca="1" t="shared" ref="N497:U497" si="257">M495*$C485</f>
        <v>0</v>
      </c>
      <c r="O497" s="143">
        <f ca="1" t="shared" si="257"/>
        <v>0</v>
      </c>
      <c r="P497" s="143">
        <f ca="1" t="shared" si="257"/>
        <v>0</v>
      </c>
      <c r="Q497" s="143">
        <f ca="1" t="shared" si="257"/>
        <v>0</v>
      </c>
      <c r="R497" s="143">
        <f ca="1" t="shared" si="257"/>
        <v>0</v>
      </c>
      <c r="S497" s="143">
        <f ca="1" t="shared" si="257"/>
        <v>0</v>
      </c>
      <c r="T497" s="143">
        <f ca="1" t="shared" si="257"/>
        <v>0</v>
      </c>
      <c r="U497" s="143">
        <f ca="1" t="shared" si="257"/>
        <v>0</v>
      </c>
    </row>
    <row r="498" ht="15" spans="1:21">
      <c r="A498" s="182"/>
      <c r="B498" s="183" t="s">
        <v>357</v>
      </c>
      <c r="C498" s="103"/>
      <c r="D498" s="51"/>
      <c r="E498" s="116"/>
      <c r="F498" s="167"/>
      <c r="G498" s="167"/>
      <c r="H498" s="167"/>
      <c r="I498" s="167"/>
      <c r="J498" s="167"/>
      <c r="K498" s="90"/>
      <c r="L498" s="143"/>
      <c r="M498" s="143"/>
      <c r="N498" s="143"/>
      <c r="O498" s="143"/>
      <c r="P498" s="143"/>
      <c r="Q498" s="143"/>
      <c r="R498" s="143"/>
      <c r="S498" s="143"/>
      <c r="T498" s="143"/>
      <c r="U498" s="143"/>
    </row>
    <row r="499" ht="15" spans="1:21">
      <c r="A499" s="182"/>
      <c r="B499" s="184" t="s">
        <v>37</v>
      </c>
      <c r="C499" s="193" t="s">
        <v>311</v>
      </c>
      <c r="D499" s="47"/>
      <c r="E499" s="47"/>
      <c r="F499" s="48"/>
      <c r="G499" s="48"/>
      <c r="H499" s="48"/>
      <c r="I499" s="48"/>
      <c r="J499" s="48"/>
      <c r="K499" s="89"/>
      <c r="L499" s="89"/>
      <c r="M499" s="89"/>
      <c r="N499" s="89"/>
      <c r="O499" s="89"/>
      <c r="P499" s="89"/>
      <c r="Q499" s="89"/>
      <c r="R499" s="89"/>
      <c r="S499" s="89"/>
      <c r="T499" s="89"/>
      <c r="U499" s="89"/>
    </row>
    <row r="500" ht="15" spans="1:21">
      <c r="A500" s="182"/>
      <c r="B500" s="184" t="s">
        <v>345</v>
      </c>
      <c r="C500" s="194">
        <v>1</v>
      </c>
      <c r="D500" s="47"/>
      <c r="E500" s="47"/>
      <c r="F500" s="48"/>
      <c r="G500" s="48"/>
      <c r="H500" s="48"/>
      <c r="I500" s="48"/>
      <c r="J500" s="48"/>
      <c r="K500" s="89"/>
      <c r="L500" s="89"/>
      <c r="M500" s="89"/>
      <c r="N500" s="89"/>
      <c r="O500" s="89"/>
      <c r="P500" s="89"/>
      <c r="Q500" s="89"/>
      <c r="R500" s="89"/>
      <c r="S500" s="89"/>
      <c r="T500" s="89"/>
      <c r="U500" s="89"/>
    </row>
    <row r="501" ht="15" spans="1:21">
      <c r="A501" s="182"/>
      <c r="B501" s="184" t="s">
        <v>346</v>
      </c>
      <c r="C501" s="195">
        <v>0</v>
      </c>
      <c r="D501" s="47"/>
      <c r="E501" s="47"/>
      <c r="F501" s="48"/>
      <c r="G501" s="48"/>
      <c r="H501" s="48"/>
      <c r="I501" s="48"/>
      <c r="J501" s="48"/>
      <c r="K501" s="89"/>
      <c r="L501" s="89"/>
      <c r="M501" s="89"/>
      <c r="N501" s="89"/>
      <c r="O501" s="89"/>
      <c r="P501" s="89"/>
      <c r="Q501" s="89"/>
      <c r="R501" s="89"/>
      <c r="S501" s="89"/>
      <c r="T501" s="89"/>
      <c r="U501" s="89"/>
    </row>
    <row r="502" ht="15" spans="1:21">
      <c r="A502" s="182"/>
      <c r="B502" s="184" t="s">
        <v>347</v>
      </c>
      <c r="C502" s="196">
        <v>0</v>
      </c>
      <c r="D502" s="47"/>
      <c r="E502" s="47"/>
      <c r="F502" s="48"/>
      <c r="G502" s="48"/>
      <c r="H502" s="48"/>
      <c r="I502" s="48"/>
      <c r="J502" s="48"/>
      <c r="K502" s="89"/>
      <c r="L502" s="89"/>
      <c r="M502" s="89"/>
      <c r="N502" s="89"/>
      <c r="O502" s="89"/>
      <c r="P502" s="89"/>
      <c r="Q502" s="89"/>
      <c r="R502" s="89"/>
      <c r="S502" s="89"/>
      <c r="T502" s="89"/>
      <c r="U502" s="89"/>
    </row>
    <row r="503" ht="15" spans="1:21">
      <c r="A503" s="182"/>
      <c r="B503" s="184" t="s">
        <v>348</v>
      </c>
      <c r="C503" s="177"/>
      <c r="D503" s="47"/>
      <c r="E503" s="47"/>
      <c r="F503" s="48"/>
      <c r="G503" s="48"/>
      <c r="H503" s="48"/>
      <c r="I503" s="48"/>
      <c r="J503" s="48"/>
      <c r="K503" s="89"/>
      <c r="L503" s="89"/>
      <c r="M503" s="89"/>
      <c r="N503" s="89"/>
      <c r="O503" s="89"/>
      <c r="P503" s="89"/>
      <c r="Q503" s="89"/>
      <c r="R503" s="89"/>
      <c r="S503" s="89"/>
      <c r="T503" s="89"/>
      <c r="U503" s="89"/>
    </row>
    <row r="504" ht="15" spans="1:21">
      <c r="A504" s="182"/>
      <c r="B504" s="184" t="str">
        <f>"Classified as External or Domestic?"</f>
        <v>Classified as External or Domestic?</v>
      </c>
      <c r="C504" s="195" t="s">
        <v>163</v>
      </c>
      <c r="D504" s="47"/>
      <c r="E504" s="47"/>
      <c r="F504" s="48"/>
      <c r="G504" s="48"/>
      <c r="H504" s="48"/>
      <c r="I504" s="48"/>
      <c r="J504" s="48"/>
      <c r="K504" s="89"/>
      <c r="L504" s="89"/>
      <c r="M504" s="89"/>
      <c r="N504" s="89"/>
      <c r="O504" s="89"/>
      <c r="P504" s="89"/>
      <c r="Q504" s="89"/>
      <c r="R504" s="89"/>
      <c r="S504" s="89"/>
      <c r="T504" s="89"/>
      <c r="U504" s="89"/>
    </row>
    <row r="505" ht="15" spans="1:21">
      <c r="A505" s="182"/>
      <c r="B505" s="184" t="s">
        <v>350</v>
      </c>
      <c r="C505" s="47" t="s">
        <v>351</v>
      </c>
      <c r="D505" s="47"/>
      <c r="E505" s="47"/>
      <c r="F505" s="48"/>
      <c r="G505" s="48"/>
      <c r="H505" s="48"/>
      <c r="I505" s="48"/>
      <c r="J505" s="48"/>
      <c r="K505" s="89"/>
      <c r="L505" s="190">
        <f t="shared" ref="L505:U505" si="258">L506/L$101*100</f>
        <v>0</v>
      </c>
      <c r="M505" s="190">
        <f ca="1" t="shared" si="258"/>
        <v>0</v>
      </c>
      <c r="N505" s="190">
        <f ca="1" t="shared" si="258"/>
        <v>0</v>
      </c>
      <c r="O505" s="190">
        <f ca="1" t="shared" si="258"/>
        <v>0</v>
      </c>
      <c r="P505" s="190">
        <f ca="1" t="shared" si="258"/>
        <v>0</v>
      </c>
      <c r="Q505" s="190">
        <f ca="1" t="shared" si="258"/>
        <v>0</v>
      </c>
      <c r="R505" s="190">
        <f ca="1" t="shared" si="258"/>
        <v>0</v>
      </c>
      <c r="S505" s="190">
        <f ca="1" t="shared" si="258"/>
        <v>0</v>
      </c>
      <c r="T505" s="190">
        <f ca="1" t="shared" si="258"/>
        <v>0</v>
      </c>
      <c r="U505" s="190">
        <f ca="1" t="shared" si="258"/>
        <v>0</v>
      </c>
    </row>
    <row r="506" ht="15" spans="1:21">
      <c r="A506" s="182"/>
      <c r="B506" s="184" t="s">
        <v>352</v>
      </c>
      <c r="C506" s="62" t="s">
        <v>329</v>
      </c>
      <c r="D506" s="177" t="str">
        <f>C504</f>
        <v>Domestic</v>
      </c>
      <c r="E506" s="62"/>
      <c r="F506" s="178"/>
      <c r="G506" s="167"/>
      <c r="H506" s="167"/>
      <c r="I506" s="167"/>
      <c r="J506" s="167"/>
      <c r="K506" s="90"/>
      <c r="L506" s="191">
        <f>SUMIF($E$63:$E$72,$B498,L$63:L$72)*L510</f>
        <v>0</v>
      </c>
      <c r="M506" s="191">
        <f t="shared" ref="M506:U506" si="259">SUMIF($E$63:$E$72,$B498,M$63:M$72)*M510</f>
        <v>0</v>
      </c>
      <c r="N506" s="191">
        <f t="shared" si="259"/>
        <v>0</v>
      </c>
      <c r="O506" s="191">
        <f t="shared" si="259"/>
        <v>0</v>
      </c>
      <c r="P506" s="191">
        <f t="shared" si="259"/>
        <v>0</v>
      </c>
      <c r="Q506" s="191">
        <f t="shared" si="259"/>
        <v>0</v>
      </c>
      <c r="R506" s="191">
        <f t="shared" si="259"/>
        <v>0</v>
      </c>
      <c r="S506" s="191">
        <f t="shared" si="259"/>
        <v>0</v>
      </c>
      <c r="T506" s="191">
        <f t="shared" si="259"/>
        <v>0</v>
      </c>
      <c r="U506" s="191">
        <f t="shared" si="259"/>
        <v>0</v>
      </c>
    </row>
    <row r="507" ht="15" spans="1:21">
      <c r="A507" s="182"/>
      <c r="B507" s="184" t="s">
        <v>335</v>
      </c>
      <c r="C507" s="62" t="s">
        <v>329</v>
      </c>
      <c r="D507" s="177" t="str">
        <f>C504</f>
        <v>Domestic</v>
      </c>
      <c r="E507" s="62"/>
      <c r="F507" s="178"/>
      <c r="G507" s="167"/>
      <c r="H507" s="167"/>
      <c r="I507" s="167"/>
      <c r="J507" s="167"/>
      <c r="K507" s="90"/>
      <c r="L507" s="192"/>
      <c r="M507" s="143">
        <f ca="1" t="shared" ref="M507:U507" si="260">M513*M510</f>
        <v>0</v>
      </c>
      <c r="N507" s="143">
        <f ca="1" t="shared" si="260"/>
        <v>0</v>
      </c>
      <c r="O507" s="143">
        <f ca="1" t="shared" si="260"/>
        <v>0</v>
      </c>
      <c r="P507" s="143">
        <f ca="1" t="shared" si="260"/>
        <v>0</v>
      </c>
      <c r="Q507" s="143">
        <f ca="1" t="shared" si="260"/>
        <v>0</v>
      </c>
      <c r="R507" s="143">
        <f ca="1" t="shared" si="260"/>
        <v>0</v>
      </c>
      <c r="S507" s="143">
        <f ca="1" t="shared" si="260"/>
        <v>0</v>
      </c>
      <c r="T507" s="143">
        <f ca="1" t="shared" si="260"/>
        <v>0</v>
      </c>
      <c r="U507" s="143">
        <f ca="1" t="shared" si="260"/>
        <v>0</v>
      </c>
    </row>
    <row r="508" ht="15" spans="1:21">
      <c r="A508" s="182"/>
      <c r="B508" s="184" t="s">
        <v>336</v>
      </c>
      <c r="C508" s="62" t="s">
        <v>329</v>
      </c>
      <c r="D508" s="177" t="str">
        <f>C504</f>
        <v>Domestic</v>
      </c>
      <c r="E508" s="62"/>
      <c r="F508" s="178"/>
      <c r="G508" s="167"/>
      <c r="H508" s="167"/>
      <c r="I508" s="167"/>
      <c r="J508" s="167"/>
      <c r="K508" s="90"/>
      <c r="L508" s="192"/>
      <c r="M508" s="143">
        <f t="shared" ref="M508:U508" si="261">M514*M510</f>
        <v>0</v>
      </c>
      <c r="N508" s="143">
        <f ca="1" t="shared" si="261"/>
        <v>0</v>
      </c>
      <c r="O508" s="143">
        <f ca="1" t="shared" si="261"/>
        <v>0</v>
      </c>
      <c r="P508" s="143">
        <f ca="1" t="shared" si="261"/>
        <v>0</v>
      </c>
      <c r="Q508" s="143">
        <f ca="1" t="shared" si="261"/>
        <v>0</v>
      </c>
      <c r="R508" s="143">
        <f ca="1" t="shared" si="261"/>
        <v>0</v>
      </c>
      <c r="S508" s="143">
        <f ca="1" t="shared" si="261"/>
        <v>0</v>
      </c>
      <c r="T508" s="143">
        <f ca="1" t="shared" si="261"/>
        <v>0</v>
      </c>
      <c r="U508" s="143">
        <f ca="1" t="shared" si="261"/>
        <v>0</v>
      </c>
    </row>
    <row r="509" ht="15" spans="1:21">
      <c r="A509" s="182"/>
      <c r="B509" s="184" t="s">
        <v>353</v>
      </c>
      <c r="C509" s="62" t="s">
        <v>329</v>
      </c>
      <c r="D509" s="177" t="str">
        <f>C504</f>
        <v>Domestic</v>
      </c>
      <c r="E509" s="62"/>
      <c r="F509" s="178"/>
      <c r="G509" s="167"/>
      <c r="H509" s="167"/>
      <c r="I509" s="167"/>
      <c r="J509" s="167"/>
      <c r="K509" s="90"/>
      <c r="L509" s="143">
        <f>L512*L510</f>
        <v>0</v>
      </c>
      <c r="M509" s="143">
        <f ca="1" t="shared" ref="M509:U509" si="262">M512*M510</f>
        <v>0</v>
      </c>
      <c r="N509" s="143">
        <f ca="1" t="shared" si="262"/>
        <v>0</v>
      </c>
      <c r="O509" s="143">
        <f ca="1" t="shared" si="262"/>
        <v>0</v>
      </c>
      <c r="P509" s="143">
        <f ca="1" t="shared" si="262"/>
        <v>0</v>
      </c>
      <c r="Q509" s="143">
        <f ca="1" t="shared" si="262"/>
        <v>0</v>
      </c>
      <c r="R509" s="143">
        <f ca="1" t="shared" si="262"/>
        <v>0</v>
      </c>
      <c r="S509" s="143">
        <f ca="1" t="shared" si="262"/>
        <v>0</v>
      </c>
      <c r="T509" s="143">
        <f ca="1" t="shared" si="262"/>
        <v>0</v>
      </c>
      <c r="U509" s="143">
        <f ca="1" t="shared" si="262"/>
        <v>0</v>
      </c>
    </row>
    <row r="510" ht="15" spans="1:21">
      <c r="A510" s="182"/>
      <c r="B510" s="184" t="s">
        <v>333</v>
      </c>
      <c r="C510" s="103" t="str">
        <f>"LCU per unit of "&amp;D509</f>
        <v>LCU per unit of Domestic</v>
      </c>
      <c r="D510" s="177" t="str">
        <f>C499</f>
        <v>LCU</v>
      </c>
      <c r="E510" s="62"/>
      <c r="F510" s="178"/>
      <c r="G510" s="167"/>
      <c r="H510" s="167"/>
      <c r="I510" s="167"/>
      <c r="J510" s="167"/>
      <c r="K510" s="90"/>
      <c r="L510" s="143">
        <f t="shared" ref="L510:U510" si="263">INDEX($L$81:$U$85,MATCH($D510,$B$81:$B$85,0),MATCH(L$78,$L$78:$U$78,0))</f>
        <v>1</v>
      </c>
      <c r="M510" s="143">
        <f t="shared" si="263"/>
        <v>1</v>
      </c>
      <c r="N510" s="143">
        <f t="shared" si="263"/>
        <v>1</v>
      </c>
      <c r="O510" s="143">
        <f t="shared" si="263"/>
        <v>1</v>
      </c>
      <c r="P510" s="143">
        <f t="shared" si="263"/>
        <v>1</v>
      </c>
      <c r="Q510" s="143">
        <f t="shared" si="263"/>
        <v>1</v>
      </c>
      <c r="R510" s="143">
        <f t="shared" si="263"/>
        <v>1</v>
      </c>
      <c r="S510" s="143">
        <f t="shared" si="263"/>
        <v>1</v>
      </c>
      <c r="T510" s="143">
        <f t="shared" si="263"/>
        <v>1</v>
      </c>
      <c r="U510" s="143">
        <f t="shared" si="263"/>
        <v>1</v>
      </c>
    </row>
    <row r="511" ht="15" spans="1:21">
      <c r="A511" s="182"/>
      <c r="B511" s="184" t="s">
        <v>341</v>
      </c>
      <c r="C511" s="103" t="str">
        <f>"million "&amp;D510</f>
        <v>million LCU</v>
      </c>
      <c r="D511" s="177" t="str">
        <f>D510</f>
        <v>LCU</v>
      </c>
      <c r="E511" s="59"/>
      <c r="F511" s="189"/>
      <c r="G511" s="167"/>
      <c r="H511" s="167"/>
      <c r="I511" s="167"/>
      <c r="J511" s="167"/>
      <c r="K511" s="90"/>
      <c r="L511" s="190">
        <f t="shared" ref="L511:U511" si="264">L506/L510</f>
        <v>0</v>
      </c>
      <c r="M511" s="190">
        <f t="shared" si="264"/>
        <v>0</v>
      </c>
      <c r="N511" s="190">
        <f t="shared" si="264"/>
        <v>0</v>
      </c>
      <c r="O511" s="190">
        <f t="shared" si="264"/>
        <v>0</v>
      </c>
      <c r="P511" s="190">
        <f t="shared" si="264"/>
        <v>0</v>
      </c>
      <c r="Q511" s="190">
        <f t="shared" si="264"/>
        <v>0</v>
      </c>
      <c r="R511" s="190">
        <f t="shared" si="264"/>
        <v>0</v>
      </c>
      <c r="S511" s="190">
        <f t="shared" si="264"/>
        <v>0</v>
      </c>
      <c r="T511" s="190">
        <f t="shared" si="264"/>
        <v>0</v>
      </c>
      <c r="U511" s="190">
        <f t="shared" si="264"/>
        <v>0</v>
      </c>
    </row>
    <row r="512" ht="15" spans="1:21">
      <c r="A512" s="182"/>
      <c r="B512" s="184" t="s">
        <v>343</v>
      </c>
      <c r="C512" s="103" t="str">
        <f>"million "&amp;D511</f>
        <v>million LCU</v>
      </c>
      <c r="D512" s="177" t="str">
        <f>D511</f>
        <v>LCU</v>
      </c>
      <c r="E512" s="62"/>
      <c r="F512" s="189"/>
      <c r="G512" s="167"/>
      <c r="H512" s="167"/>
      <c r="I512" s="167"/>
      <c r="J512" s="167"/>
      <c r="K512" s="90"/>
      <c r="L512" s="143">
        <f>L511</f>
        <v>0</v>
      </c>
      <c r="M512" s="143">
        <f ca="1" t="shared" ref="M512:U512" si="265">L512+M511-M513</f>
        <v>0</v>
      </c>
      <c r="N512" s="143">
        <f ca="1" t="shared" si="265"/>
        <v>0</v>
      </c>
      <c r="O512" s="143">
        <f ca="1" t="shared" si="265"/>
        <v>0</v>
      </c>
      <c r="P512" s="143">
        <f ca="1" t="shared" si="265"/>
        <v>0</v>
      </c>
      <c r="Q512" s="143">
        <f ca="1" t="shared" si="265"/>
        <v>0</v>
      </c>
      <c r="R512" s="143">
        <f ca="1" t="shared" si="265"/>
        <v>0</v>
      </c>
      <c r="S512" s="143">
        <f ca="1" t="shared" si="265"/>
        <v>0</v>
      </c>
      <c r="T512" s="143">
        <f ca="1" t="shared" si="265"/>
        <v>0</v>
      </c>
      <c r="U512" s="143">
        <f ca="1" t="shared" si="265"/>
        <v>0</v>
      </c>
    </row>
    <row r="513" ht="15" spans="1:21">
      <c r="A513" s="182"/>
      <c r="B513" s="184" t="s">
        <v>328</v>
      </c>
      <c r="C513" s="103" t="str">
        <f>"million "&amp;D512</f>
        <v>million LCU</v>
      </c>
      <c r="D513" s="177" t="str">
        <f>D512</f>
        <v>LCU</v>
      </c>
      <c r="E513" s="62"/>
      <c r="F513" s="189"/>
      <c r="G513" s="167"/>
      <c r="H513" s="167"/>
      <c r="I513" s="167"/>
      <c r="J513" s="167"/>
      <c r="K513" s="90"/>
      <c r="L513" s="192"/>
      <c r="M513" s="143">
        <f ca="1" t="shared" ref="M513:U513" si="266">IF(M$241&gt;$C500-1,SUM(OFFSET($L511,0,M$241-$C500,1,$C500-$C501))/($C500-$C501),IF(M$241&lt;$C501+1,0,SUM(OFFSET($L511,0,0,1,M$241-$C501))/($C500-$C501)))</f>
        <v>0</v>
      </c>
      <c r="N513" s="143">
        <f ca="1" t="shared" si="266"/>
        <v>0</v>
      </c>
      <c r="O513" s="143">
        <f ca="1" t="shared" si="266"/>
        <v>0</v>
      </c>
      <c r="P513" s="143">
        <f ca="1" t="shared" si="266"/>
        <v>0</v>
      </c>
      <c r="Q513" s="143">
        <f ca="1" t="shared" si="266"/>
        <v>0</v>
      </c>
      <c r="R513" s="143">
        <f ca="1" t="shared" si="266"/>
        <v>0</v>
      </c>
      <c r="S513" s="143">
        <f ca="1" t="shared" si="266"/>
        <v>0</v>
      </c>
      <c r="T513" s="143">
        <f ca="1" t="shared" si="266"/>
        <v>0</v>
      </c>
      <c r="U513" s="143">
        <f ca="1" t="shared" si="266"/>
        <v>0</v>
      </c>
    </row>
    <row r="514" ht="15" spans="1:21">
      <c r="A514" s="182"/>
      <c r="B514" s="197" t="s">
        <v>234</v>
      </c>
      <c r="C514" s="103" t="str">
        <f>"million "&amp;D513</f>
        <v>million LCU</v>
      </c>
      <c r="D514" s="177" t="str">
        <f>D513</f>
        <v>LCU</v>
      </c>
      <c r="E514" s="62"/>
      <c r="F514" s="189"/>
      <c r="G514" s="167"/>
      <c r="H514" s="167"/>
      <c r="I514" s="167"/>
      <c r="J514" s="167"/>
      <c r="K514" s="90"/>
      <c r="L514" s="192"/>
      <c r="M514" s="143">
        <f>L512*$C502</f>
        <v>0</v>
      </c>
      <c r="N514" s="143">
        <f ca="1" t="shared" ref="N514:U514" si="267">M512*$C502</f>
        <v>0</v>
      </c>
      <c r="O514" s="143">
        <f ca="1" t="shared" si="267"/>
        <v>0</v>
      </c>
      <c r="P514" s="143">
        <f ca="1" t="shared" si="267"/>
        <v>0</v>
      </c>
      <c r="Q514" s="143">
        <f ca="1" t="shared" si="267"/>
        <v>0</v>
      </c>
      <c r="R514" s="143">
        <f ca="1" t="shared" si="267"/>
        <v>0</v>
      </c>
      <c r="S514" s="143">
        <f ca="1" t="shared" si="267"/>
        <v>0</v>
      </c>
      <c r="T514" s="143">
        <f ca="1" t="shared" si="267"/>
        <v>0</v>
      </c>
      <c r="U514" s="143">
        <f ca="1" t="shared" si="267"/>
        <v>0</v>
      </c>
    </row>
    <row r="515" ht="15" spans="1:21">
      <c r="A515" s="182"/>
      <c r="B515" s="198" t="s">
        <v>358</v>
      </c>
      <c r="C515" s="199"/>
      <c r="D515" s="200"/>
      <c r="E515" s="116"/>
      <c r="F515" s="167"/>
      <c r="G515" s="167"/>
      <c r="H515" s="167"/>
      <c r="I515" s="167"/>
      <c r="J515" s="167"/>
      <c r="K515" s="90"/>
      <c r="L515" s="143"/>
      <c r="M515" s="143"/>
      <c r="N515" s="143"/>
      <c r="O515" s="143"/>
      <c r="P515" s="143"/>
      <c r="Q515" s="143"/>
      <c r="R515" s="143"/>
      <c r="S515" s="143"/>
      <c r="T515" s="143"/>
      <c r="U515" s="143"/>
    </row>
    <row r="516" ht="15" spans="1:21">
      <c r="A516" s="182"/>
      <c r="B516" s="201" t="s">
        <v>37</v>
      </c>
      <c r="C516" s="193" t="s">
        <v>311</v>
      </c>
      <c r="D516" s="202"/>
      <c r="E516" s="47"/>
      <c r="F516" s="48"/>
      <c r="G516" s="48"/>
      <c r="H516" s="48"/>
      <c r="I516" s="48"/>
      <c r="J516" s="48"/>
      <c r="K516" s="89"/>
      <c r="L516" s="89"/>
      <c r="M516" s="89"/>
      <c r="N516" s="89"/>
      <c r="O516" s="89"/>
      <c r="P516" s="89"/>
      <c r="Q516" s="89"/>
      <c r="R516" s="89"/>
      <c r="S516" s="89"/>
      <c r="T516" s="89"/>
      <c r="U516" s="89"/>
    </row>
    <row r="517" ht="15" spans="1:21">
      <c r="A517" s="182"/>
      <c r="B517" s="201" t="s">
        <v>345</v>
      </c>
      <c r="C517" s="194">
        <v>5</v>
      </c>
      <c r="D517" s="202"/>
      <c r="E517" s="47"/>
      <c r="F517" s="48"/>
      <c r="G517" s="48"/>
      <c r="H517" s="48"/>
      <c r="I517" s="48"/>
      <c r="J517" s="48"/>
      <c r="K517" s="89"/>
      <c r="L517" s="89"/>
      <c r="M517" s="89"/>
      <c r="N517" s="89"/>
      <c r="O517" s="89"/>
      <c r="P517" s="89"/>
      <c r="Q517" s="89"/>
      <c r="R517" s="89"/>
      <c r="S517" s="89"/>
      <c r="T517" s="89"/>
      <c r="U517" s="89"/>
    </row>
    <row r="518" ht="15" spans="1:21">
      <c r="A518" s="182"/>
      <c r="B518" s="201" t="s">
        <v>346</v>
      </c>
      <c r="C518" s="195">
        <v>4</v>
      </c>
      <c r="D518" s="202"/>
      <c r="E518" s="47"/>
      <c r="F518" s="48"/>
      <c r="G518" s="48"/>
      <c r="H518" s="48"/>
      <c r="I518" s="48"/>
      <c r="J518" s="48"/>
      <c r="K518" s="89"/>
      <c r="L518" s="89"/>
      <c r="M518" s="89"/>
      <c r="N518" s="89"/>
      <c r="O518" s="89"/>
      <c r="P518" s="89"/>
      <c r="Q518" s="89"/>
      <c r="R518" s="89"/>
      <c r="S518" s="89"/>
      <c r="T518" s="89"/>
      <c r="U518" s="89"/>
    </row>
    <row r="519" ht="15" spans="1:21">
      <c r="A519" s="182"/>
      <c r="B519" s="201" t="s">
        <v>347</v>
      </c>
      <c r="C519" s="196">
        <v>0.08</v>
      </c>
      <c r="D519" s="202"/>
      <c r="E519" s="47"/>
      <c r="F519" s="48"/>
      <c r="G519" s="48"/>
      <c r="H519" s="48"/>
      <c r="I519" s="48"/>
      <c r="J519" s="48"/>
      <c r="K519" s="89"/>
      <c r="L519" s="89"/>
      <c r="M519" s="89"/>
      <c r="N519" s="89"/>
      <c r="O519" s="89"/>
      <c r="P519" s="89"/>
      <c r="Q519" s="89"/>
      <c r="R519" s="89"/>
      <c r="S519" s="89"/>
      <c r="T519" s="89"/>
      <c r="U519" s="89"/>
    </row>
    <row r="520" ht="15" spans="1:21">
      <c r="A520" s="182"/>
      <c r="B520" s="201" t="s">
        <v>348</v>
      </c>
      <c r="C520" s="203" t="s">
        <v>349</v>
      </c>
      <c r="D520" s="202"/>
      <c r="E520" s="47"/>
      <c r="F520" s="48"/>
      <c r="G520" s="48"/>
      <c r="H520" s="48"/>
      <c r="I520" s="48"/>
      <c r="J520" s="48"/>
      <c r="K520" s="89"/>
      <c r="L520" s="89"/>
      <c r="M520" s="89"/>
      <c r="N520" s="89"/>
      <c r="O520" s="89"/>
      <c r="P520" s="89"/>
      <c r="Q520" s="89"/>
      <c r="R520" s="89"/>
      <c r="S520" s="89"/>
      <c r="T520" s="89"/>
      <c r="U520" s="89"/>
    </row>
    <row r="521" ht="15" spans="1:21">
      <c r="A521" s="182"/>
      <c r="B521" s="201" t="str">
        <f>"Classified as External or Domestic?"</f>
        <v>Classified as External or Domestic?</v>
      </c>
      <c r="C521" s="195" t="s">
        <v>163</v>
      </c>
      <c r="D521" s="202"/>
      <c r="E521" s="47"/>
      <c r="F521" s="48"/>
      <c r="G521" s="48"/>
      <c r="H521" s="48"/>
      <c r="I521" s="48"/>
      <c r="J521" s="48"/>
      <c r="K521" s="89"/>
      <c r="L521" s="89"/>
      <c r="M521" s="89"/>
      <c r="N521" s="89"/>
      <c r="O521" s="89"/>
      <c r="P521" s="89"/>
      <c r="Q521" s="89"/>
      <c r="R521" s="89"/>
      <c r="S521" s="89"/>
      <c r="T521" s="89"/>
      <c r="U521" s="89"/>
    </row>
    <row r="522" ht="15" spans="1:21">
      <c r="A522" s="182"/>
      <c r="B522" s="201" t="s">
        <v>350</v>
      </c>
      <c r="C522" s="202" t="s">
        <v>351</v>
      </c>
      <c r="D522" s="202"/>
      <c r="E522" s="47"/>
      <c r="F522" s="48"/>
      <c r="G522" s="48"/>
      <c r="H522" s="48"/>
      <c r="I522" s="48"/>
      <c r="J522" s="48"/>
      <c r="K522" s="89"/>
      <c r="L522" s="190">
        <f t="shared" ref="L522:U522" si="268">L523/L$101*100</f>
        <v>-1751.51535271019</v>
      </c>
      <c r="M522" s="190">
        <f ca="1" t="shared" si="268"/>
        <v>-2517.72400553497</v>
      </c>
      <c r="N522" s="190">
        <f ca="1" t="shared" si="268"/>
        <v>-1960.2589351215</v>
      </c>
      <c r="O522" s="190">
        <f ca="1" t="shared" si="268"/>
        <v>-1390.8140875593</v>
      </c>
      <c r="P522" s="190">
        <f ca="1" t="shared" si="268"/>
        <v>-1165.37955145753</v>
      </c>
      <c r="Q522" s="190">
        <f ca="1" t="shared" si="268"/>
        <v>541.474113256608</v>
      </c>
      <c r="R522" s="190">
        <f ca="1" t="shared" si="268"/>
        <v>258.670518997295</v>
      </c>
      <c r="S522" s="190">
        <f ca="1" t="shared" si="268"/>
        <v>335.374131893014</v>
      </c>
      <c r="T522" s="190">
        <f ca="1" t="shared" si="268"/>
        <v>561.061577876248</v>
      </c>
      <c r="U522" s="190">
        <f ca="1" t="shared" si="268"/>
        <v>1947.50465785433</v>
      </c>
    </row>
    <row r="523" ht="15" spans="1:21">
      <c r="A523" s="182"/>
      <c r="B523" s="201" t="s">
        <v>352</v>
      </c>
      <c r="C523" s="180" t="s">
        <v>329</v>
      </c>
      <c r="D523" s="203" t="str">
        <f>C521</f>
        <v>Domestic</v>
      </c>
      <c r="E523" s="62"/>
      <c r="F523" s="178"/>
      <c r="G523" s="167"/>
      <c r="H523" s="167"/>
      <c r="I523" s="167"/>
      <c r="J523" s="167"/>
      <c r="K523" s="90"/>
      <c r="L523" s="223">
        <f t="shared" ref="L523:U523" si="269">L101-SUM(L285,L302,L319,L336,L353,L370,L387,L404,L421,L438,L455,L472,L489,L506)</f>
        <v>-1047874.39600026</v>
      </c>
      <c r="M523" s="223">
        <f ca="1" t="shared" si="269"/>
        <v>-2824910.18084936</v>
      </c>
      <c r="N523" s="223">
        <f ca="1" t="shared" si="269"/>
        <v>-2808920.65227204</v>
      </c>
      <c r="O523" s="223">
        <f ca="1" t="shared" si="269"/>
        <v>-2665266.44730952</v>
      </c>
      <c r="P523" s="223">
        <f ca="1" t="shared" si="269"/>
        <v>-2667227.95945974</v>
      </c>
      <c r="Q523" s="223">
        <f ca="1" t="shared" si="269"/>
        <v>-4156655.42944307</v>
      </c>
      <c r="R523" s="223">
        <f ca="1" t="shared" si="269"/>
        <v>-5865184.44386246</v>
      </c>
      <c r="S523" s="223">
        <f ca="1" t="shared" si="269"/>
        <v>-5423712.54981843</v>
      </c>
      <c r="T523" s="223">
        <f ca="1" t="shared" si="269"/>
        <v>-4761839.60444518</v>
      </c>
      <c r="U523" s="223">
        <f ca="1" t="shared" si="269"/>
        <v>-4592357.25393459</v>
      </c>
    </row>
    <row r="524" ht="15" spans="1:21">
      <c r="A524" s="182"/>
      <c r="B524" s="201" t="s">
        <v>335</v>
      </c>
      <c r="C524" s="180" t="s">
        <v>329</v>
      </c>
      <c r="D524" s="203" t="str">
        <f>C521</f>
        <v>Domestic</v>
      </c>
      <c r="E524" s="62"/>
      <c r="F524" s="178"/>
      <c r="G524" s="167"/>
      <c r="H524" s="167"/>
      <c r="I524" s="167"/>
      <c r="J524" s="167"/>
      <c r="K524" s="90"/>
      <c r="L524" s="192"/>
      <c r="M524" s="143">
        <f ca="1" t="shared" ref="M524:U524" si="270">M530*M527</f>
        <v>0</v>
      </c>
      <c r="N524" s="143">
        <f ca="1" t="shared" si="270"/>
        <v>0</v>
      </c>
      <c r="O524" s="143">
        <f ca="1" t="shared" si="270"/>
        <v>0</v>
      </c>
      <c r="P524" s="143">
        <f ca="1" t="shared" si="270"/>
        <v>0</v>
      </c>
      <c r="Q524" s="143">
        <f ca="1" t="shared" si="270"/>
        <v>-1047874.39600026</v>
      </c>
      <c r="R524" s="143">
        <f ca="1" t="shared" si="270"/>
        <v>-2824910.18084936</v>
      </c>
      <c r="S524" s="143">
        <f ca="1" t="shared" si="270"/>
        <v>-2808920.65227204</v>
      </c>
      <c r="T524" s="143">
        <f ca="1" t="shared" si="270"/>
        <v>-2665266.44730952</v>
      </c>
      <c r="U524" s="143">
        <f ca="1" t="shared" si="270"/>
        <v>-2667227.95945974</v>
      </c>
    </row>
    <row r="525" ht="15" spans="1:21">
      <c r="A525" s="182"/>
      <c r="B525" s="201" t="s">
        <v>336</v>
      </c>
      <c r="C525" s="180" t="s">
        <v>329</v>
      </c>
      <c r="D525" s="203" t="str">
        <f>C521</f>
        <v>Domestic</v>
      </c>
      <c r="E525" s="62"/>
      <c r="F525" s="178"/>
      <c r="G525" s="167"/>
      <c r="H525" s="167"/>
      <c r="I525" s="167"/>
      <c r="J525" s="167"/>
      <c r="K525" s="90"/>
      <c r="L525" s="192"/>
      <c r="M525" s="143">
        <f t="shared" ref="M525:U525" si="271">M531*M527</f>
        <v>-83829.9516800206</v>
      </c>
      <c r="N525" s="143">
        <f ca="1" t="shared" si="271"/>
        <v>-309822.766147969</v>
      </c>
      <c r="O525" s="143">
        <f ca="1" t="shared" si="271"/>
        <v>-534536.418329732</v>
      </c>
      <c r="P525" s="143">
        <f ca="1" t="shared" si="271"/>
        <v>-747757.734114494</v>
      </c>
      <c r="Q525" s="143">
        <f ca="1" t="shared" si="271"/>
        <v>-961135.970871274</v>
      </c>
      <c r="R525" s="143">
        <f ca="1" t="shared" si="271"/>
        <v>-1209838.4535467</v>
      </c>
      <c r="S525" s="143">
        <f ca="1" t="shared" si="271"/>
        <v>-1453060.39458775</v>
      </c>
      <c r="T525" s="143">
        <f ca="1" t="shared" si="271"/>
        <v>-1662243.74639146</v>
      </c>
      <c r="U525" s="143">
        <f ca="1" t="shared" si="271"/>
        <v>-1829969.59896231</v>
      </c>
    </row>
    <row r="526" ht="15" spans="1:21">
      <c r="A526" s="182"/>
      <c r="B526" s="201" t="s">
        <v>353</v>
      </c>
      <c r="C526" s="180" t="s">
        <v>329</v>
      </c>
      <c r="D526" s="203" t="str">
        <f>C521</f>
        <v>Domestic</v>
      </c>
      <c r="E526" s="62"/>
      <c r="F526" s="178"/>
      <c r="G526" s="167"/>
      <c r="H526" s="167"/>
      <c r="I526" s="167"/>
      <c r="J526" s="167"/>
      <c r="K526" s="90"/>
      <c r="L526" s="143">
        <f>L529*L527</f>
        <v>-1047874.39600026</v>
      </c>
      <c r="M526" s="143">
        <f ca="1" t="shared" ref="M526:U526" si="272">M529*M527</f>
        <v>-3872784.57684961</v>
      </c>
      <c r="N526" s="143">
        <f ca="1" t="shared" si="272"/>
        <v>-6681705.22912166</v>
      </c>
      <c r="O526" s="143">
        <f ca="1" t="shared" si="272"/>
        <v>-9346971.67643118</v>
      </c>
      <c r="P526" s="143">
        <f ca="1" t="shared" si="272"/>
        <v>-12014199.6358909</v>
      </c>
      <c r="Q526" s="143">
        <f ca="1" t="shared" si="272"/>
        <v>-15122980.6693337</v>
      </c>
      <c r="R526" s="143">
        <f ca="1" t="shared" si="272"/>
        <v>-18163254.9323468</v>
      </c>
      <c r="S526" s="143">
        <f ca="1" t="shared" si="272"/>
        <v>-20778046.8298932</v>
      </c>
      <c r="T526" s="143">
        <f ca="1" t="shared" si="272"/>
        <v>-22874619.9870289</v>
      </c>
      <c r="U526" s="143">
        <f ca="1" t="shared" si="272"/>
        <v>-24799749.2815037</v>
      </c>
    </row>
    <row r="527" ht="15" spans="1:21">
      <c r="A527" s="182"/>
      <c r="B527" s="201" t="s">
        <v>333</v>
      </c>
      <c r="C527" s="199" t="str">
        <f>"LCU per unit of "&amp;D526</f>
        <v>LCU per unit of Domestic</v>
      </c>
      <c r="D527" s="203" t="str">
        <f>C516</f>
        <v>LCU</v>
      </c>
      <c r="E527" s="62"/>
      <c r="F527" s="178"/>
      <c r="G527" s="167"/>
      <c r="H527" s="167"/>
      <c r="I527" s="167"/>
      <c r="J527" s="167"/>
      <c r="K527" s="90"/>
      <c r="L527" s="143">
        <f t="shared" ref="L527:U527" si="273">INDEX($L$81:$U$85,MATCH($D527,$B$81:$B$85,0),MATCH(L$78,$L$78:$U$78,0))</f>
        <v>1</v>
      </c>
      <c r="M527" s="143">
        <f t="shared" si="273"/>
        <v>1</v>
      </c>
      <c r="N527" s="143">
        <f t="shared" si="273"/>
        <v>1</v>
      </c>
      <c r="O527" s="143">
        <f t="shared" si="273"/>
        <v>1</v>
      </c>
      <c r="P527" s="143">
        <f t="shared" si="273"/>
        <v>1</v>
      </c>
      <c r="Q527" s="143">
        <f t="shared" si="273"/>
        <v>1</v>
      </c>
      <c r="R527" s="143">
        <f t="shared" si="273"/>
        <v>1</v>
      </c>
      <c r="S527" s="143">
        <f t="shared" si="273"/>
        <v>1</v>
      </c>
      <c r="T527" s="143">
        <f t="shared" si="273"/>
        <v>1</v>
      </c>
      <c r="U527" s="143">
        <f t="shared" si="273"/>
        <v>1</v>
      </c>
    </row>
    <row r="528" ht="15" spans="1:21">
      <c r="A528" s="182"/>
      <c r="B528" s="201" t="s">
        <v>341</v>
      </c>
      <c r="C528" s="199" t="str">
        <f>"million "&amp;D527</f>
        <v>million LCU</v>
      </c>
      <c r="D528" s="203" t="str">
        <f>D527</f>
        <v>LCU</v>
      </c>
      <c r="E528" s="59"/>
      <c r="F528" s="189"/>
      <c r="G528" s="167"/>
      <c r="H528" s="167"/>
      <c r="I528" s="167"/>
      <c r="J528" s="167"/>
      <c r="K528" s="90"/>
      <c r="L528" s="190">
        <f t="shared" ref="L528:U528" si="274">L523/L527</f>
        <v>-1047874.39600026</v>
      </c>
      <c r="M528" s="190">
        <f ca="1" t="shared" si="274"/>
        <v>-2824910.18084936</v>
      </c>
      <c r="N528" s="190">
        <f ca="1" t="shared" si="274"/>
        <v>-2808920.65227204</v>
      </c>
      <c r="O528" s="190">
        <f ca="1" t="shared" si="274"/>
        <v>-2665266.44730952</v>
      </c>
      <c r="P528" s="190">
        <f ca="1" t="shared" si="274"/>
        <v>-2667227.95945974</v>
      </c>
      <c r="Q528" s="190">
        <f ca="1" t="shared" si="274"/>
        <v>-4156655.42944307</v>
      </c>
      <c r="R528" s="190">
        <f ca="1" t="shared" si="274"/>
        <v>-5865184.44386246</v>
      </c>
      <c r="S528" s="190">
        <f ca="1" t="shared" si="274"/>
        <v>-5423712.54981843</v>
      </c>
      <c r="T528" s="190">
        <f ca="1" t="shared" si="274"/>
        <v>-4761839.60444518</v>
      </c>
      <c r="U528" s="190">
        <f ca="1" t="shared" si="274"/>
        <v>-4592357.25393459</v>
      </c>
    </row>
    <row r="529" ht="15" spans="1:21">
      <c r="A529" s="182"/>
      <c r="B529" s="201" t="s">
        <v>343</v>
      </c>
      <c r="C529" s="199" t="str">
        <f>"million "&amp;D528</f>
        <v>million LCU</v>
      </c>
      <c r="D529" s="203" t="str">
        <f>D528</f>
        <v>LCU</v>
      </c>
      <c r="E529" s="62"/>
      <c r="F529" s="189"/>
      <c r="G529" s="167"/>
      <c r="H529" s="167"/>
      <c r="I529" s="167"/>
      <c r="J529" s="167"/>
      <c r="K529" s="90"/>
      <c r="L529" s="143">
        <f>L528</f>
        <v>-1047874.39600026</v>
      </c>
      <c r="M529" s="143">
        <f ca="1" t="shared" ref="M529:U529" si="275">L529+M528-M530</f>
        <v>-3872784.57684961</v>
      </c>
      <c r="N529" s="143">
        <f ca="1" t="shared" si="275"/>
        <v>-6681705.22912166</v>
      </c>
      <c r="O529" s="143">
        <f ca="1" t="shared" si="275"/>
        <v>-9346971.67643118</v>
      </c>
      <c r="P529" s="143">
        <f ca="1" t="shared" si="275"/>
        <v>-12014199.6358909</v>
      </c>
      <c r="Q529" s="143">
        <f ca="1" t="shared" si="275"/>
        <v>-15122980.6693337</v>
      </c>
      <c r="R529" s="143">
        <f ca="1" t="shared" si="275"/>
        <v>-18163254.9323468</v>
      </c>
      <c r="S529" s="143">
        <f ca="1" t="shared" si="275"/>
        <v>-20778046.8298932</v>
      </c>
      <c r="T529" s="143">
        <f ca="1" t="shared" si="275"/>
        <v>-22874619.9870289</v>
      </c>
      <c r="U529" s="143">
        <f ca="1" t="shared" si="275"/>
        <v>-24799749.2815037</v>
      </c>
    </row>
    <row r="530" ht="15" spans="1:21">
      <c r="A530" s="182"/>
      <c r="B530" s="201" t="s">
        <v>328</v>
      </c>
      <c r="C530" s="199" t="str">
        <f>"million "&amp;D529</f>
        <v>million LCU</v>
      </c>
      <c r="D530" s="203" t="str">
        <f>D529</f>
        <v>LCU</v>
      </c>
      <c r="E530" s="62"/>
      <c r="F530" s="189"/>
      <c r="G530" s="167"/>
      <c r="H530" s="167"/>
      <c r="I530" s="167"/>
      <c r="J530" s="167"/>
      <c r="K530" s="90"/>
      <c r="L530" s="192"/>
      <c r="M530" s="143">
        <f ca="1" t="shared" ref="M530:U530" si="276">IF(M$241&gt;$C517-1,SUM(OFFSET($L528,0,M$241-$C517,1,$C517-$C518))/($C517-$C518),IF(M$241&lt;$C518+1,0,SUM(OFFSET($L528,0,0,1,M$241-$C518))/($C517-$C518)))</f>
        <v>0</v>
      </c>
      <c r="N530" s="143">
        <f ca="1" t="shared" si="276"/>
        <v>0</v>
      </c>
      <c r="O530" s="143">
        <f ca="1" t="shared" si="276"/>
        <v>0</v>
      </c>
      <c r="P530" s="143">
        <f ca="1" t="shared" si="276"/>
        <v>0</v>
      </c>
      <c r="Q530" s="143">
        <f ca="1" t="shared" si="276"/>
        <v>-1047874.39600026</v>
      </c>
      <c r="R530" s="143">
        <f ca="1" t="shared" si="276"/>
        <v>-2824910.18084936</v>
      </c>
      <c r="S530" s="143">
        <f ca="1" t="shared" si="276"/>
        <v>-2808920.65227204</v>
      </c>
      <c r="T530" s="143">
        <f ca="1" t="shared" si="276"/>
        <v>-2665266.44730952</v>
      </c>
      <c r="U530" s="143">
        <f ca="1" t="shared" si="276"/>
        <v>-2667227.95945974</v>
      </c>
    </row>
    <row r="531" ht="15" spans="1:21">
      <c r="A531" s="182"/>
      <c r="B531" s="201" t="s">
        <v>234</v>
      </c>
      <c r="C531" s="199" t="str">
        <f>"million "&amp;D530</f>
        <v>million LCU</v>
      </c>
      <c r="D531" s="203" t="str">
        <f>D530</f>
        <v>LCU</v>
      </c>
      <c r="E531" s="62"/>
      <c r="F531" s="189"/>
      <c r="G531" s="167"/>
      <c r="H531" s="167"/>
      <c r="I531" s="167"/>
      <c r="J531" s="167"/>
      <c r="K531" s="90"/>
      <c r="L531" s="192"/>
      <c r="M531" s="143">
        <f>L529*$C519</f>
        <v>-83829.9516800206</v>
      </c>
      <c r="N531" s="143">
        <f ca="1" t="shared" ref="N531:U531" si="277">M529*$C519</f>
        <v>-309822.766147969</v>
      </c>
      <c r="O531" s="143">
        <f ca="1" t="shared" si="277"/>
        <v>-534536.418329732</v>
      </c>
      <c r="P531" s="143">
        <f ca="1" t="shared" si="277"/>
        <v>-747757.734114494</v>
      </c>
      <c r="Q531" s="143">
        <f ca="1" t="shared" si="277"/>
        <v>-961135.970871274</v>
      </c>
      <c r="R531" s="143">
        <f ca="1" t="shared" si="277"/>
        <v>-1209838.4535467</v>
      </c>
      <c r="S531" s="143">
        <f ca="1" t="shared" si="277"/>
        <v>-1453060.39458775</v>
      </c>
      <c r="T531" s="143">
        <f ca="1" t="shared" si="277"/>
        <v>-1662243.74639146</v>
      </c>
      <c r="U531" s="143">
        <f ca="1" t="shared" si="277"/>
        <v>-1829969.59896231</v>
      </c>
    </row>
    <row r="534" spans="2:21">
      <c r="B534" s="44" t="s">
        <v>359</v>
      </c>
      <c r="C534" s="29"/>
      <c r="D534" s="29"/>
      <c r="E534" s="28"/>
      <c r="F534" s="28"/>
      <c r="G534" s="28"/>
      <c r="H534" s="28"/>
      <c r="I534" s="28"/>
      <c r="J534" s="28"/>
      <c r="K534" s="28"/>
      <c r="L534" s="77"/>
      <c r="M534" s="77"/>
      <c r="N534" s="77"/>
      <c r="O534" s="77"/>
      <c r="P534" s="77"/>
      <c r="Q534" s="77"/>
      <c r="R534" s="77"/>
      <c r="S534" s="77"/>
      <c r="T534" s="77"/>
      <c r="U534" s="77"/>
    </row>
    <row r="536" spans="1:22">
      <c r="A536" s="204"/>
      <c r="B536" s="205" t="s">
        <v>360</v>
      </c>
      <c r="C536" s="206"/>
      <c r="D536" s="206"/>
      <c r="E536" s="207"/>
      <c r="F536" s="207"/>
      <c r="G536" s="208">
        <f>DataInput!G10</f>
        <v>2015</v>
      </c>
      <c r="H536" s="208">
        <f>DataInput!H10</f>
        <v>2016</v>
      </c>
      <c r="I536" s="208">
        <f>DataInput!I10</f>
        <v>2017</v>
      </c>
      <c r="J536" s="208">
        <f>DataInput!J10</f>
        <v>2018</v>
      </c>
      <c r="K536" s="208">
        <f>DataInput!K10</f>
        <v>2019</v>
      </c>
      <c r="L536" s="208">
        <f>DataInput!L10</f>
        <v>2020</v>
      </c>
      <c r="M536" s="208">
        <f>DataInput!M10</f>
        <v>2021</v>
      </c>
      <c r="N536" s="208">
        <f>DataInput!N10</f>
        <v>2022</v>
      </c>
      <c r="O536" s="208">
        <f>DataInput!O10</f>
        <v>2023</v>
      </c>
      <c r="P536" s="208">
        <f>DataInput!P10</f>
        <v>2024</v>
      </c>
      <c r="Q536" s="208">
        <f>DataInput!Q10</f>
        <v>2025</v>
      </c>
      <c r="R536" s="208">
        <f>DataInput!R10</f>
        <v>2026</v>
      </c>
      <c r="S536" s="208">
        <f>DataInput!S10</f>
        <v>2027</v>
      </c>
      <c r="T536" s="208">
        <f>DataInput!T10</f>
        <v>2028</v>
      </c>
      <c r="U536" s="208">
        <f>DataInput!U10</f>
        <v>2029</v>
      </c>
      <c r="V536" s="209"/>
    </row>
    <row r="537" spans="1:22">
      <c r="A537" s="204"/>
      <c r="G537" s="209"/>
      <c r="H537" s="209"/>
      <c r="I537" s="209"/>
      <c r="J537" s="209"/>
      <c r="K537" s="209"/>
      <c r="L537" s="209"/>
      <c r="M537" s="209"/>
      <c r="N537" s="209"/>
      <c r="O537" s="209"/>
      <c r="P537" s="209"/>
      <c r="Q537" s="209"/>
      <c r="R537" s="209"/>
      <c r="S537" s="209"/>
      <c r="T537" s="209"/>
      <c r="U537" s="209"/>
      <c r="V537" s="209"/>
    </row>
    <row r="538" spans="1:22">
      <c r="A538" s="269">
        <v>11</v>
      </c>
      <c r="B538" s="211" t="s">
        <v>361</v>
      </c>
      <c r="C538" s="20" t="str">
        <f>'Data Request'!$C$6</f>
        <v>Naira</v>
      </c>
      <c r="D538" s="20" t="str">
        <f>'Data Request'!$C$7</f>
        <v>Million</v>
      </c>
      <c r="G538" s="212">
        <f t="shared" ref="G538:U538" si="278">G107</f>
        <v>48644.8881503252</v>
      </c>
      <c r="H538" s="212">
        <f t="shared" si="278"/>
        <v>79470.0161754744</v>
      </c>
      <c r="I538" s="212">
        <f t="shared" si="278"/>
        <v>112459.323187438</v>
      </c>
      <c r="J538" s="212">
        <f t="shared" si="278"/>
        <v>113636.86082904</v>
      </c>
      <c r="K538" s="212">
        <f t="shared" si="278"/>
        <v>81600.28445008</v>
      </c>
      <c r="L538" s="212">
        <f t="shared" si="278"/>
        <v>124632.803967782</v>
      </c>
      <c r="M538" s="212">
        <f ca="1" t="shared" si="278"/>
        <v>210056.454794125</v>
      </c>
      <c r="N538" s="212">
        <f ca="1" t="shared" si="278"/>
        <v>329671.305645615</v>
      </c>
      <c r="O538" s="212">
        <f ca="1" t="shared" si="278"/>
        <v>497778.954290872</v>
      </c>
      <c r="P538" s="212">
        <f ca="1" t="shared" si="278"/>
        <v>701637.788984351</v>
      </c>
      <c r="Q538" s="212">
        <f ca="1" t="shared" si="278"/>
        <v>950408.342319113</v>
      </c>
      <c r="R538" s="212">
        <f ca="1" t="shared" si="278"/>
        <v>1250971.4169068</v>
      </c>
      <c r="S538" s="212">
        <f ca="1" t="shared" si="278"/>
        <v>1599435.2468653</v>
      </c>
      <c r="T538" s="212">
        <f ca="1" t="shared" si="278"/>
        <v>1985752.61929558</v>
      </c>
      <c r="U538" s="212">
        <f ca="1" t="shared" si="278"/>
        <v>2417589.7191526</v>
      </c>
      <c r="V538" s="212"/>
    </row>
    <row r="539" spans="1:22">
      <c r="A539" s="269">
        <v>12</v>
      </c>
      <c r="B539" s="213" t="s">
        <v>162</v>
      </c>
      <c r="C539" s="20" t="str">
        <f>'Data Request'!$C$6</f>
        <v>Naira</v>
      </c>
      <c r="D539" s="20" t="str">
        <f>'Data Request'!$C$7</f>
        <v>Million</v>
      </c>
      <c r="G539" s="212">
        <f t="shared" ref="G539:U539" si="279">G108</f>
        <v>6608.25492328522</v>
      </c>
      <c r="H539" s="212">
        <f t="shared" si="279"/>
        <v>8088.75772608435</v>
      </c>
      <c r="I539" s="212">
        <f t="shared" si="279"/>
        <v>10100.1301177775</v>
      </c>
      <c r="J539" s="212">
        <f t="shared" si="279"/>
        <v>9680.54453734</v>
      </c>
      <c r="K539" s="212">
        <f t="shared" si="279"/>
        <v>186.14593154</v>
      </c>
      <c r="L539" s="212">
        <f t="shared" si="279"/>
        <v>1091632.99812232</v>
      </c>
      <c r="M539" s="212">
        <f ca="1" t="shared" si="279"/>
        <v>3988607.75649662</v>
      </c>
      <c r="N539" s="212">
        <f ca="1" t="shared" si="279"/>
        <v>6904532.51487092</v>
      </c>
      <c r="O539" s="212">
        <f ca="1" t="shared" si="279"/>
        <v>9725707.27324522</v>
      </c>
      <c r="P539" s="212">
        <f ca="1" t="shared" si="279"/>
        <v>12584782.0316195</v>
      </c>
      <c r="Q539" s="212">
        <f ca="1" t="shared" si="279"/>
        <v>15936556.7899938</v>
      </c>
      <c r="R539" s="212">
        <f ca="1" t="shared" si="279"/>
        <v>19276203.5483681</v>
      </c>
      <c r="S539" s="212">
        <f ca="1" t="shared" si="279"/>
        <v>22240640.3067424</v>
      </c>
      <c r="T539" s="212">
        <f ca="1" t="shared" si="279"/>
        <v>24723747.0651167</v>
      </c>
      <c r="U539" s="212">
        <f ca="1" t="shared" si="279"/>
        <v>27081783.823491</v>
      </c>
      <c r="V539" s="212"/>
    </row>
    <row r="540" spans="1:22">
      <c r="A540" s="269">
        <v>13</v>
      </c>
      <c r="B540" s="213" t="s">
        <v>163</v>
      </c>
      <c r="C540" s="20" t="str">
        <f>'Data Request'!$C$6</f>
        <v>Naira</v>
      </c>
      <c r="D540" s="20" t="str">
        <f>'Data Request'!$C$7</f>
        <v>Million</v>
      </c>
      <c r="G540" s="212">
        <f t="shared" ref="G540:U540" si="280">G109</f>
        <v>42036.63322704</v>
      </c>
      <c r="H540" s="212">
        <f t="shared" si="280"/>
        <v>71381.25844939</v>
      </c>
      <c r="I540" s="212">
        <f t="shared" si="280"/>
        <v>102359.19306966</v>
      </c>
      <c r="J540" s="212">
        <f t="shared" si="280"/>
        <v>103956.3162917</v>
      </c>
      <c r="K540" s="212">
        <f t="shared" si="280"/>
        <v>81414.13851854</v>
      </c>
      <c r="L540" s="212">
        <f t="shared" si="280"/>
        <v>-967000.194154538</v>
      </c>
      <c r="M540" s="212">
        <f ca="1" t="shared" si="280"/>
        <v>-3778551.30170249</v>
      </c>
      <c r="N540" s="212">
        <f ca="1" t="shared" si="280"/>
        <v>-6574861.20922531</v>
      </c>
      <c r="O540" s="212">
        <f ca="1" t="shared" si="280"/>
        <v>-9227928.31895435</v>
      </c>
      <c r="P540" s="212">
        <f ca="1" t="shared" si="280"/>
        <v>-11883144.2426352</v>
      </c>
      <c r="Q540" s="212">
        <f ca="1" t="shared" si="280"/>
        <v>-14986148.4476747</v>
      </c>
      <c r="R540" s="212">
        <f ca="1" t="shared" si="280"/>
        <v>-18025232.1314613</v>
      </c>
      <c r="S540" s="212">
        <f ca="1" t="shared" si="280"/>
        <v>-20641205.0598771</v>
      </c>
      <c r="T540" s="212">
        <f ca="1" t="shared" si="280"/>
        <v>-22737994.4458211</v>
      </c>
      <c r="U540" s="212">
        <f ca="1" t="shared" si="280"/>
        <v>-24664194.1043384</v>
      </c>
      <c r="V540" s="212"/>
    </row>
    <row r="541" spans="1:22">
      <c r="A541" s="269"/>
      <c r="B541" s="211" t="s">
        <v>362</v>
      </c>
      <c r="C541" s="20" t="str">
        <f>'Data Request'!$C$6</f>
        <v>Naira</v>
      </c>
      <c r="D541" s="20" t="str">
        <f>'Data Request'!$C$7</f>
        <v>Million</v>
      </c>
      <c r="G541" s="212">
        <f t="shared" ref="G541:L541" si="281">G544+G547</f>
        <v>11450.2869588025</v>
      </c>
      <c r="H541" s="212">
        <f t="shared" si="281"/>
        <v>21487.5951818046</v>
      </c>
      <c r="I541" s="212">
        <f t="shared" si="281"/>
        <v>54451.978074057</v>
      </c>
      <c r="J541" s="212">
        <f t="shared" si="281"/>
        <v>62431.261789315</v>
      </c>
      <c r="K541" s="212">
        <f t="shared" si="281"/>
        <v>83160.09649789</v>
      </c>
      <c r="L541" s="212">
        <f t="shared" si="281"/>
        <v>42302.51557976</v>
      </c>
      <c r="M541" s="212">
        <f ca="1" t="shared" ref="M541:U541" si="282">M544+M547</f>
        <v>80881.9340342693</v>
      </c>
      <c r="N541" s="212">
        <f ca="1" t="shared" si="282"/>
        <v>113855.287255461</v>
      </c>
      <c r="O541" s="212">
        <f ca="1" t="shared" si="282"/>
        <v>153119.298414408</v>
      </c>
      <c r="P541" s="212">
        <f ca="1" t="shared" si="282"/>
        <v>197333.646132582</v>
      </c>
      <c r="Q541" s="212">
        <f ca="1" t="shared" si="282"/>
        <v>-798261.167025185</v>
      </c>
      <c r="R541" s="212">
        <f ca="1" t="shared" si="282"/>
        <v>-2295504.72564068</v>
      </c>
      <c r="S541" s="212">
        <f ca="1" t="shared" si="282"/>
        <v>-1634884.36903136</v>
      </c>
      <c r="T541" s="212">
        <f ca="1" t="shared" si="282"/>
        <v>-845853.847403677</v>
      </c>
      <c r="U541" s="212">
        <f ca="1" t="shared" si="282"/>
        <v>-222146.780219496</v>
      </c>
      <c r="V541" s="212"/>
    </row>
    <row r="542" spans="1:22">
      <c r="A542" s="269"/>
      <c r="B542" s="213" t="s">
        <v>162</v>
      </c>
      <c r="C542" s="20" t="str">
        <f>'Data Request'!$C$6</f>
        <v>Naira</v>
      </c>
      <c r="D542" s="20" t="str">
        <f>'Data Request'!$C$7</f>
        <v>Million</v>
      </c>
      <c r="G542" s="212">
        <f t="shared" ref="G542:L542" si="283">G545+G548</f>
        <v>56.2157700825</v>
      </c>
      <c r="H542" s="212">
        <f t="shared" si="283"/>
        <v>148.086217114559</v>
      </c>
      <c r="I542" s="212">
        <f t="shared" si="283"/>
        <v>173.104127566998</v>
      </c>
      <c r="J542" s="212">
        <f t="shared" si="283"/>
        <v>196.846955385</v>
      </c>
      <c r="K542" s="212">
        <f t="shared" si="283"/>
        <v>116.8498752</v>
      </c>
      <c r="L542" s="212">
        <f t="shared" si="283"/>
        <v>28390.18671244</v>
      </c>
      <c r="M542" s="212">
        <f ca="1" t="shared" ref="M542:U542" si="284">M545+M548</f>
        <v>150933.3512796</v>
      </c>
      <c r="N542" s="212">
        <f ca="1" t="shared" si="284"/>
        <v>413020.4014817</v>
      </c>
      <c r="O542" s="212">
        <f ca="1" t="shared" si="284"/>
        <v>676480.8328089</v>
      </c>
      <c r="P542" s="212">
        <f ca="1" t="shared" si="284"/>
        <v>931339.8113063</v>
      </c>
      <c r="Q542" s="212">
        <f ca="1" t="shared" si="284"/>
        <v>1189504.7390006</v>
      </c>
      <c r="R542" s="212">
        <f ca="1" t="shared" si="284"/>
        <v>1712631.339421</v>
      </c>
      <c r="S542" s="212">
        <f ca="1" t="shared" si="284"/>
        <v>2597748.4197656</v>
      </c>
      <c r="T542" s="212">
        <f ca="1" t="shared" si="284"/>
        <v>3452927.7822123</v>
      </c>
      <c r="U542" s="212">
        <f ca="1" t="shared" si="284"/>
        <v>4245541.6267831</v>
      </c>
      <c r="V542" s="212"/>
    </row>
    <row r="543" spans="1:22">
      <c r="A543" s="269"/>
      <c r="B543" s="213" t="s">
        <v>163</v>
      </c>
      <c r="C543" s="20" t="str">
        <f>'Data Request'!$C$6</f>
        <v>Naira</v>
      </c>
      <c r="D543" s="20" t="str">
        <f>'Data Request'!$C$7</f>
        <v>Million</v>
      </c>
      <c r="G543" s="212">
        <f t="shared" ref="G543:L543" si="285">G546+G549</f>
        <v>11394.07118872</v>
      </c>
      <c r="H543" s="212">
        <f t="shared" si="285"/>
        <v>21339.50896469</v>
      </c>
      <c r="I543" s="212">
        <f t="shared" si="285"/>
        <v>54278.87394649</v>
      </c>
      <c r="J543" s="212">
        <f t="shared" si="285"/>
        <v>62234.41483393</v>
      </c>
      <c r="K543" s="212">
        <f t="shared" si="285"/>
        <v>83043.24662269</v>
      </c>
      <c r="L543" s="212">
        <f t="shared" si="285"/>
        <v>13912.32886732</v>
      </c>
      <c r="M543" s="212">
        <f ca="1" t="shared" ref="M543:U543" si="286">M546+M549</f>
        <v>-70051.4172453306</v>
      </c>
      <c r="N543" s="212">
        <f ca="1" t="shared" si="286"/>
        <v>-299165.114226239</v>
      </c>
      <c r="O543" s="212">
        <f ca="1" t="shared" si="286"/>
        <v>-523361.534394492</v>
      </c>
      <c r="P543" s="212">
        <f ca="1" t="shared" si="286"/>
        <v>-734006.165173718</v>
      </c>
      <c r="Q543" s="212">
        <f ca="1" t="shared" si="286"/>
        <v>-1987765.90602579</v>
      </c>
      <c r="R543" s="212">
        <f ca="1" t="shared" si="286"/>
        <v>-4008136.06506168</v>
      </c>
      <c r="S543" s="212">
        <f ca="1" t="shared" si="286"/>
        <v>-4232632.78879696</v>
      </c>
      <c r="T543" s="212">
        <f ca="1" t="shared" si="286"/>
        <v>-4298781.62961598</v>
      </c>
      <c r="U543" s="212">
        <f ca="1" t="shared" si="286"/>
        <v>-4467688.4070026</v>
      </c>
      <c r="V543" s="212"/>
    </row>
    <row r="544" spans="1:22">
      <c r="A544" s="269">
        <v>14</v>
      </c>
      <c r="B544" s="211" t="s">
        <v>363</v>
      </c>
      <c r="C544" s="20" t="str">
        <f>'Data Request'!$C$6</f>
        <v>Naira</v>
      </c>
      <c r="D544" s="20" t="str">
        <f>'Data Request'!$C$7</f>
        <v>Million</v>
      </c>
      <c r="G544" s="212">
        <f t="shared" ref="G544:U544" si="287">G113</f>
        <v>10619.7580545195</v>
      </c>
      <c r="H544" s="212">
        <f t="shared" si="287"/>
        <v>18155.3841208789</v>
      </c>
      <c r="I544" s="212">
        <f t="shared" si="287"/>
        <v>50041.982957544</v>
      </c>
      <c r="J544" s="212">
        <f t="shared" si="287"/>
        <v>57296.36455197</v>
      </c>
      <c r="K544" s="212">
        <f t="shared" si="287"/>
        <v>75681.25857344</v>
      </c>
      <c r="L544" s="212">
        <f t="shared" si="287"/>
        <v>16824.47547091</v>
      </c>
      <c r="M544" s="212">
        <f ca="1" t="shared" si="287"/>
        <v>26777.2963243</v>
      </c>
      <c r="N544" s="212">
        <f ca="1" t="shared" si="287"/>
        <v>23678.49687647</v>
      </c>
      <c r="O544" s="212">
        <f ca="1" t="shared" si="287"/>
        <v>23525.90404522</v>
      </c>
      <c r="P544" s="212">
        <f ca="1" t="shared" si="287"/>
        <v>25013.2058467767</v>
      </c>
      <c r="Q544" s="212">
        <f ca="1" t="shared" si="287"/>
        <v>-1016425.98277783</v>
      </c>
      <c r="R544" s="212">
        <f ca="1" t="shared" si="287"/>
        <v>-2567997.51845015</v>
      </c>
      <c r="S544" s="212">
        <f ca="1" t="shared" si="287"/>
        <v>-1965676.37977692</v>
      </c>
      <c r="T544" s="212">
        <f ca="1" t="shared" si="287"/>
        <v>-1235036.97687546</v>
      </c>
      <c r="U544" s="212">
        <f ca="1" t="shared" si="287"/>
        <v>-667644.353791616</v>
      </c>
      <c r="V544" s="212"/>
    </row>
    <row r="545" spans="1:22">
      <c r="A545" s="269">
        <v>15</v>
      </c>
      <c r="B545" s="213" t="s">
        <v>162</v>
      </c>
      <c r="C545" s="20" t="str">
        <f>'Data Request'!$C$6</f>
        <v>Naira</v>
      </c>
      <c r="D545" s="20" t="str">
        <f>'Data Request'!$C$7</f>
        <v>Million</v>
      </c>
      <c r="G545" s="212">
        <f t="shared" ref="G545:U545" si="288">G114</f>
        <v>37.36373529945</v>
      </c>
      <c r="H545" s="212">
        <f t="shared" si="288"/>
        <v>96.292739578935</v>
      </c>
      <c r="I545" s="212">
        <f t="shared" si="288"/>
        <v>116.29616419401</v>
      </c>
      <c r="J545" s="212">
        <f t="shared" si="288"/>
        <v>141.36879722</v>
      </c>
      <c r="K545" s="212">
        <f t="shared" si="288"/>
        <v>88.3709716</v>
      </c>
      <c r="L545" s="212">
        <f t="shared" si="288"/>
        <v>11473.41079809</v>
      </c>
      <c r="M545" s="212">
        <f ca="1" t="shared" si="288"/>
        <v>21325.2416257</v>
      </c>
      <c r="N545" s="212">
        <f ca="1" t="shared" si="288"/>
        <v>21325.2416257</v>
      </c>
      <c r="O545" s="212">
        <f ca="1" t="shared" si="288"/>
        <v>21325.2416257</v>
      </c>
      <c r="P545" s="212">
        <f ca="1" t="shared" si="288"/>
        <v>21325.2416257</v>
      </c>
      <c r="Q545" s="212">
        <f ca="1" t="shared" si="288"/>
        <v>21325.2416257</v>
      </c>
      <c r="R545" s="212">
        <f ca="1" t="shared" si="288"/>
        <v>241903.2416257</v>
      </c>
      <c r="S545" s="212">
        <f ca="1" t="shared" si="288"/>
        <v>825563.2416257</v>
      </c>
      <c r="T545" s="212">
        <f ca="1" t="shared" si="288"/>
        <v>1413013.2416257</v>
      </c>
      <c r="U545" s="212">
        <f ca="1" t="shared" si="288"/>
        <v>1981513.2416257</v>
      </c>
      <c r="V545" s="212"/>
    </row>
    <row r="546" spans="1:22">
      <c r="A546" s="269">
        <v>16</v>
      </c>
      <c r="B546" s="213" t="s">
        <v>163</v>
      </c>
      <c r="C546" s="20" t="str">
        <f>'Data Request'!$C$6</f>
        <v>Naira</v>
      </c>
      <c r="D546" s="20" t="str">
        <f>'Data Request'!$C$7</f>
        <v>Million</v>
      </c>
      <c r="G546" s="212">
        <f t="shared" ref="G546:U546" si="289">G115</f>
        <v>10582.39431922</v>
      </c>
      <c r="H546" s="212">
        <f t="shared" si="289"/>
        <v>18059.0913813</v>
      </c>
      <c r="I546" s="212">
        <f t="shared" si="289"/>
        <v>49925.68679335</v>
      </c>
      <c r="J546" s="212">
        <f t="shared" si="289"/>
        <v>57154.99575475</v>
      </c>
      <c r="K546" s="212">
        <f t="shared" si="289"/>
        <v>75592.88760184</v>
      </c>
      <c r="L546" s="212">
        <f t="shared" si="289"/>
        <v>5351.06467282</v>
      </c>
      <c r="M546" s="212">
        <f ca="1" t="shared" si="289"/>
        <v>5452.0546986</v>
      </c>
      <c r="N546" s="212">
        <f ca="1" t="shared" si="289"/>
        <v>2353.25525077</v>
      </c>
      <c r="O546" s="212">
        <f ca="1" t="shared" si="289"/>
        <v>2200.66241952</v>
      </c>
      <c r="P546" s="212">
        <f ca="1" t="shared" si="289"/>
        <v>3687.96422107667</v>
      </c>
      <c r="Q546" s="212">
        <f ca="1" t="shared" si="289"/>
        <v>-1037751.22440353</v>
      </c>
      <c r="R546" s="212">
        <f ca="1" t="shared" si="289"/>
        <v>-2809900.76007585</v>
      </c>
      <c r="S546" s="212">
        <f ca="1" t="shared" si="289"/>
        <v>-2791239.62140262</v>
      </c>
      <c r="T546" s="212">
        <f ca="1" t="shared" si="289"/>
        <v>-2648050.21850116</v>
      </c>
      <c r="U546" s="212">
        <f ca="1" t="shared" si="289"/>
        <v>-2649157.59541732</v>
      </c>
      <c r="V546" s="212"/>
    </row>
    <row r="547" spans="1:22">
      <c r="A547" s="269">
        <v>17</v>
      </c>
      <c r="B547" s="211" t="s">
        <v>364</v>
      </c>
      <c r="C547" s="20" t="str">
        <f>'Data Request'!$C$6</f>
        <v>Naira</v>
      </c>
      <c r="D547" s="20" t="str">
        <f>'Data Request'!$C$7</f>
        <v>Million</v>
      </c>
      <c r="G547" s="212">
        <f t="shared" ref="G547:U547" si="290">G116</f>
        <v>830.52890428305</v>
      </c>
      <c r="H547" s="212">
        <f t="shared" si="290"/>
        <v>3332.21106092562</v>
      </c>
      <c r="I547" s="212">
        <f t="shared" si="290"/>
        <v>4409.99511651299</v>
      </c>
      <c r="J547" s="212">
        <f t="shared" si="290"/>
        <v>5134.897237345</v>
      </c>
      <c r="K547" s="212">
        <f t="shared" si="290"/>
        <v>7478.83792445</v>
      </c>
      <c r="L547" s="212">
        <f t="shared" si="290"/>
        <v>25478.04010885</v>
      </c>
      <c r="M547" s="212">
        <f ca="1" t="shared" si="290"/>
        <v>54104.6377099693</v>
      </c>
      <c r="N547" s="212">
        <f ca="1" t="shared" si="290"/>
        <v>90176.7903789908</v>
      </c>
      <c r="O547" s="212">
        <f ca="1" t="shared" si="290"/>
        <v>129593.394369188</v>
      </c>
      <c r="P547" s="212">
        <f ca="1" t="shared" si="290"/>
        <v>172320.440285806</v>
      </c>
      <c r="Q547" s="212">
        <f ca="1" t="shared" si="290"/>
        <v>218164.815752646</v>
      </c>
      <c r="R547" s="212">
        <f ca="1" t="shared" si="290"/>
        <v>272492.792809471</v>
      </c>
      <c r="S547" s="212">
        <f ca="1" t="shared" si="290"/>
        <v>330792.010745563</v>
      </c>
      <c r="T547" s="212">
        <f ca="1" t="shared" si="290"/>
        <v>389183.129471782</v>
      </c>
      <c r="U547" s="212">
        <f ca="1" t="shared" si="290"/>
        <v>445497.573572119</v>
      </c>
      <c r="V547" s="212"/>
    </row>
    <row r="548" spans="1:22">
      <c r="A548" s="269">
        <v>18</v>
      </c>
      <c r="B548" s="213" t="s">
        <v>162</v>
      </c>
      <c r="C548" s="20" t="str">
        <f>'Data Request'!$C$6</f>
        <v>Naira</v>
      </c>
      <c r="D548" s="20" t="str">
        <f>'Data Request'!$C$7</f>
        <v>Million</v>
      </c>
      <c r="G548" s="212">
        <f t="shared" ref="G548:U548" si="291">G117</f>
        <v>18.85203478305</v>
      </c>
      <c r="H548" s="212">
        <f t="shared" si="291"/>
        <v>51.793477535624</v>
      </c>
      <c r="I548" s="212">
        <f t="shared" si="291"/>
        <v>56.807963372988</v>
      </c>
      <c r="J548" s="212">
        <f t="shared" si="291"/>
        <v>55.478158165</v>
      </c>
      <c r="K548" s="212">
        <f t="shared" si="291"/>
        <v>28.4789036</v>
      </c>
      <c r="L548" s="212">
        <f t="shared" si="291"/>
        <v>16916.77591435</v>
      </c>
      <c r="M548" s="212">
        <f ca="1" t="shared" si="291"/>
        <v>129608.1096539</v>
      </c>
      <c r="N548" s="212">
        <f ca="1" t="shared" si="291"/>
        <v>391695.159856</v>
      </c>
      <c r="O548" s="212">
        <f ca="1" t="shared" si="291"/>
        <v>655155.5911832</v>
      </c>
      <c r="P548" s="212">
        <f ca="1" t="shared" si="291"/>
        <v>910014.5696806</v>
      </c>
      <c r="Q548" s="212">
        <f ca="1" t="shared" si="291"/>
        <v>1168179.4973749</v>
      </c>
      <c r="R548" s="212">
        <f ca="1" t="shared" si="291"/>
        <v>1470728.0977953</v>
      </c>
      <c r="S548" s="212">
        <f ca="1" t="shared" si="291"/>
        <v>1772185.1781399</v>
      </c>
      <c r="T548" s="212">
        <f ca="1" t="shared" si="291"/>
        <v>2039914.5405866</v>
      </c>
      <c r="U548" s="212">
        <f ca="1" t="shared" si="291"/>
        <v>2264028.3851574</v>
      </c>
      <c r="V548" s="212"/>
    </row>
    <row r="549" spans="1:22">
      <c r="A549" s="269">
        <v>19</v>
      </c>
      <c r="B549" s="213" t="s">
        <v>163</v>
      </c>
      <c r="C549" s="20" t="str">
        <f>'Data Request'!$C$6</f>
        <v>Naira</v>
      </c>
      <c r="D549" s="20" t="str">
        <f>'Data Request'!$C$7</f>
        <v>Million</v>
      </c>
      <c r="G549" s="212">
        <f t="shared" ref="G549:U549" si="292">G118</f>
        <v>811.6768695</v>
      </c>
      <c r="H549" s="212">
        <f t="shared" si="292"/>
        <v>3280.41758339</v>
      </c>
      <c r="I549" s="212">
        <f t="shared" si="292"/>
        <v>4353.18715314</v>
      </c>
      <c r="J549" s="212">
        <f t="shared" si="292"/>
        <v>5079.41907918</v>
      </c>
      <c r="K549" s="212">
        <f t="shared" si="292"/>
        <v>7450.35902085</v>
      </c>
      <c r="L549" s="212">
        <f t="shared" si="292"/>
        <v>8561.2641945</v>
      </c>
      <c r="M549" s="212">
        <f ca="1" t="shared" si="292"/>
        <v>-75503.4719439306</v>
      </c>
      <c r="N549" s="212">
        <f ca="1" t="shared" si="292"/>
        <v>-301518.369477009</v>
      </c>
      <c r="O549" s="212">
        <f ca="1" t="shared" si="292"/>
        <v>-525562.196814012</v>
      </c>
      <c r="P549" s="212">
        <f ca="1" t="shared" si="292"/>
        <v>-737694.129394794</v>
      </c>
      <c r="Q549" s="212">
        <f ca="1" t="shared" si="292"/>
        <v>-950014.681622254</v>
      </c>
      <c r="R549" s="212">
        <f ca="1" t="shared" si="292"/>
        <v>-1198235.30498583</v>
      </c>
      <c r="S549" s="212">
        <f ca="1" t="shared" si="292"/>
        <v>-1441393.16739434</v>
      </c>
      <c r="T549" s="212">
        <f ca="1" t="shared" si="292"/>
        <v>-1650731.41111482</v>
      </c>
      <c r="U549" s="212">
        <f ca="1" t="shared" si="292"/>
        <v>-1818530.81158528</v>
      </c>
      <c r="V549" s="212"/>
    </row>
    <row r="550" spans="1:22">
      <c r="A550" s="269" t="s">
        <v>148</v>
      </c>
      <c r="B550" s="214" t="s">
        <v>365</v>
      </c>
      <c r="C550" s="215" t="str">
        <f>'Data Request'!$C$6</f>
        <v>Naira</v>
      </c>
      <c r="D550" s="215" t="str">
        <f>'Data Request'!$C$7</f>
        <v>Million</v>
      </c>
      <c r="E550" s="216"/>
      <c r="F550" s="216"/>
      <c r="G550" s="217">
        <f t="shared" ref="G550:U550" si="293">G6</f>
        <v>1.58774</v>
      </c>
      <c r="H550" s="217">
        <f t="shared" si="293"/>
        <v>1.635779</v>
      </c>
      <c r="I550" s="217">
        <f t="shared" si="293"/>
        <v>1.817777</v>
      </c>
      <c r="J550" s="217">
        <f t="shared" si="293"/>
        <v>2.036732</v>
      </c>
      <c r="K550" s="217">
        <f t="shared" si="293"/>
        <v>2.2994</v>
      </c>
      <c r="L550" s="217">
        <f t="shared" si="293"/>
        <v>2.410201</v>
      </c>
      <c r="M550" s="217">
        <f t="shared" si="293"/>
        <v>2.648707</v>
      </c>
      <c r="N550" s="217">
        <f t="shared" si="293"/>
        <v>2.928273</v>
      </c>
      <c r="O550" s="217">
        <f t="shared" si="293"/>
        <v>3.241757</v>
      </c>
      <c r="P550" s="217">
        <f t="shared" si="293"/>
        <v>3.47257</v>
      </c>
      <c r="Q550" s="217">
        <f t="shared" si="293"/>
        <v>3.719817</v>
      </c>
      <c r="R550" s="217">
        <f t="shared" si="293"/>
        <v>3.984667</v>
      </c>
      <c r="S550" s="217">
        <f t="shared" si="293"/>
        <v>4.268376</v>
      </c>
      <c r="T550" s="217">
        <f t="shared" si="293"/>
        <v>4.572284</v>
      </c>
      <c r="U550" s="217">
        <f t="shared" si="293"/>
        <v>4.897831</v>
      </c>
      <c r="V550" s="212"/>
    </row>
    <row r="551" spans="1:22">
      <c r="A551" s="269"/>
      <c r="B551" s="211" t="s">
        <v>152</v>
      </c>
      <c r="C551" s="20" t="str">
        <f>'Data Request'!$C$6</f>
        <v>Naira</v>
      </c>
      <c r="D551" s="20" t="str">
        <f>'Data Request'!$C$7</f>
        <v>Million</v>
      </c>
      <c r="G551" s="212">
        <f t="shared" ref="G551:U551" si="294">G13</f>
        <v>59667.04942855</v>
      </c>
      <c r="H551" s="212">
        <f t="shared" si="294"/>
        <v>81291.530078</v>
      </c>
      <c r="I551" s="212">
        <f t="shared" si="294"/>
        <v>76433.49753731</v>
      </c>
      <c r="J551" s="212">
        <f t="shared" si="294"/>
        <v>107869.95199021</v>
      </c>
      <c r="K551" s="212">
        <f t="shared" si="294"/>
        <v>103201.2201011</v>
      </c>
      <c r="L551" s="212">
        <f t="shared" si="294"/>
        <v>122657.259140301</v>
      </c>
      <c r="M551" s="212">
        <f ca="1" t="shared" si="294"/>
        <v>184061.251499731</v>
      </c>
      <c r="N551" s="212">
        <f ca="1" t="shared" si="294"/>
        <v>225158.278545042</v>
      </c>
      <c r="O551" s="212">
        <f ca="1" t="shared" si="294"/>
        <v>278570.157787592</v>
      </c>
      <c r="P551" s="212">
        <f ca="1" t="shared" si="294"/>
        <v>332217.437867277</v>
      </c>
      <c r="Q551" s="212">
        <f ca="1" t="shared" si="294"/>
        <v>-653644.720758588</v>
      </c>
      <c r="R551" s="212">
        <f ca="1" t="shared" si="294"/>
        <v>-2142022.3509854</v>
      </c>
      <c r="S551" s="212">
        <f ca="1" t="shared" si="294"/>
        <v>-1468805.33733092</v>
      </c>
      <c r="T551" s="212">
        <f ca="1" t="shared" si="294"/>
        <v>-668471.66383776</v>
      </c>
      <c r="U551" s="212">
        <f ca="1" t="shared" si="294"/>
        <v>-37535.8213645982</v>
      </c>
      <c r="V551" s="212"/>
    </row>
    <row r="552" spans="1:22">
      <c r="A552" s="269"/>
      <c r="B552" s="213" t="s">
        <v>366</v>
      </c>
      <c r="C552" s="20" t="str">
        <f>'Data Request'!$C$6</f>
        <v>Naira</v>
      </c>
      <c r="D552" s="20" t="str">
        <f>'Data Request'!$C$7</f>
        <v>Million</v>
      </c>
      <c r="G552" s="212">
        <f t="shared" ref="G552:U552" si="295">G14</f>
        <v>32826.44959462</v>
      </c>
      <c r="H552" s="212">
        <f t="shared" si="295"/>
        <v>23974.675189</v>
      </c>
      <c r="I552" s="212">
        <f t="shared" si="295"/>
        <v>31338.35611266</v>
      </c>
      <c r="J552" s="212">
        <f t="shared" si="295"/>
        <v>46996.00020615</v>
      </c>
      <c r="K552" s="212">
        <f t="shared" si="295"/>
        <v>45509.546427</v>
      </c>
      <c r="L552" s="212">
        <f t="shared" si="295"/>
        <v>29189.5577833762</v>
      </c>
      <c r="M552" s="212">
        <f t="shared" si="295"/>
        <v>33567.9914508827</v>
      </c>
      <c r="N552" s="212">
        <f t="shared" si="295"/>
        <v>38603.1901685151</v>
      </c>
      <c r="O552" s="212">
        <f t="shared" si="295"/>
        <v>39954.6686937923</v>
      </c>
      <c r="P552" s="212">
        <f t="shared" si="295"/>
        <v>48833.7189978612</v>
      </c>
      <c r="Q552" s="212">
        <f t="shared" si="295"/>
        <v>53716.6268475403</v>
      </c>
      <c r="R552" s="212">
        <f t="shared" si="295"/>
        <v>59088.2208746714</v>
      </c>
      <c r="S552" s="212">
        <f t="shared" si="295"/>
        <v>69880.8040058721</v>
      </c>
      <c r="T552" s="212">
        <f t="shared" si="295"/>
        <v>85409.524606752</v>
      </c>
      <c r="U552" s="212">
        <f t="shared" si="295"/>
        <v>93950.253297766</v>
      </c>
      <c r="V552" s="212"/>
    </row>
    <row r="553" spans="1:22">
      <c r="A553" s="269"/>
      <c r="B553" s="218" t="s">
        <v>367</v>
      </c>
      <c r="C553" s="20" t="str">
        <f>'Data Request'!$C$6</f>
        <v>Naira</v>
      </c>
      <c r="D553" s="20" t="str">
        <f>'Data Request'!$C$7</f>
        <v>Million</v>
      </c>
      <c r="G553" s="212">
        <f t="shared" ref="G553:U553" si="296">G15</f>
        <v>0</v>
      </c>
      <c r="H553" s="212">
        <f t="shared" si="296"/>
        <v>0</v>
      </c>
      <c r="I553" s="212">
        <f t="shared" si="296"/>
        <v>0</v>
      </c>
      <c r="J553" s="212">
        <f t="shared" si="296"/>
        <v>0</v>
      </c>
      <c r="K553" s="212">
        <f t="shared" si="296"/>
        <v>0</v>
      </c>
      <c r="L553" s="212">
        <f t="shared" si="296"/>
        <v>0</v>
      </c>
      <c r="M553" s="212">
        <f t="shared" si="296"/>
        <v>0</v>
      </c>
      <c r="N553" s="212">
        <f t="shared" si="296"/>
        <v>0</v>
      </c>
      <c r="O553" s="212">
        <f t="shared" si="296"/>
        <v>0</v>
      </c>
      <c r="P553" s="212">
        <f t="shared" si="296"/>
        <v>0</v>
      </c>
      <c r="Q553" s="212">
        <f t="shared" si="296"/>
        <v>0</v>
      </c>
      <c r="R553" s="212">
        <f t="shared" si="296"/>
        <v>0</v>
      </c>
      <c r="S553" s="212">
        <f t="shared" si="296"/>
        <v>0</v>
      </c>
      <c r="T553" s="212">
        <f t="shared" si="296"/>
        <v>0</v>
      </c>
      <c r="U553" s="212">
        <f t="shared" si="296"/>
        <v>0</v>
      </c>
      <c r="V553" s="212"/>
    </row>
    <row r="554" spans="1:22">
      <c r="A554" s="269"/>
      <c r="B554" s="218" t="s">
        <v>368</v>
      </c>
      <c r="C554" s="20" t="str">
        <f>'Data Request'!$C$6</f>
        <v>Naira</v>
      </c>
      <c r="D554" s="20" t="str">
        <f>'Data Request'!$C$7</f>
        <v>Million</v>
      </c>
      <c r="G554" s="212">
        <f t="shared" ref="G554:U554" si="297">G16</f>
        <v>0</v>
      </c>
      <c r="H554" s="212">
        <f t="shared" si="297"/>
        <v>0</v>
      </c>
      <c r="I554" s="212">
        <f t="shared" si="297"/>
        <v>0</v>
      </c>
      <c r="J554" s="212">
        <f t="shared" si="297"/>
        <v>0</v>
      </c>
      <c r="K554" s="212">
        <f t="shared" si="297"/>
        <v>0</v>
      </c>
      <c r="L554" s="212">
        <f t="shared" si="297"/>
        <v>0</v>
      </c>
      <c r="M554" s="212">
        <f t="shared" si="297"/>
        <v>0</v>
      </c>
      <c r="N554" s="212">
        <f t="shared" si="297"/>
        <v>0</v>
      </c>
      <c r="O554" s="212">
        <f t="shared" si="297"/>
        <v>0</v>
      </c>
      <c r="P554" s="212">
        <f t="shared" si="297"/>
        <v>0</v>
      </c>
      <c r="Q554" s="212">
        <f t="shared" si="297"/>
        <v>0</v>
      </c>
      <c r="R554" s="212">
        <f t="shared" si="297"/>
        <v>0</v>
      </c>
      <c r="S554" s="212">
        <f t="shared" si="297"/>
        <v>0</v>
      </c>
      <c r="T554" s="212">
        <f t="shared" si="297"/>
        <v>0</v>
      </c>
      <c r="U554" s="212">
        <f t="shared" si="297"/>
        <v>0</v>
      </c>
      <c r="V554" s="212"/>
    </row>
    <row r="555" spans="1:22">
      <c r="A555" s="269"/>
      <c r="B555" s="219" t="s">
        <v>369</v>
      </c>
      <c r="C555" s="20" t="str">
        <f>'Data Request'!$C$6</f>
        <v>Naira</v>
      </c>
      <c r="D555" s="20" t="str">
        <f>'Data Request'!$C$7</f>
        <v>Million</v>
      </c>
      <c r="G555" s="212">
        <f t="shared" ref="G555:U555" si="298">G17</f>
        <v>0</v>
      </c>
      <c r="H555" s="212">
        <f t="shared" si="298"/>
        <v>0</v>
      </c>
      <c r="I555" s="212">
        <f t="shared" si="298"/>
        <v>0</v>
      </c>
      <c r="J555" s="212">
        <f t="shared" si="298"/>
        <v>0</v>
      </c>
      <c r="K555" s="212">
        <f t="shared" si="298"/>
        <v>0</v>
      </c>
      <c r="L555" s="212">
        <f t="shared" si="298"/>
        <v>0</v>
      </c>
      <c r="M555" s="212">
        <f t="shared" si="298"/>
        <v>0</v>
      </c>
      <c r="N555" s="212">
        <f t="shared" si="298"/>
        <v>0</v>
      </c>
      <c r="O555" s="212">
        <f t="shared" si="298"/>
        <v>0</v>
      </c>
      <c r="P555" s="212">
        <f t="shared" si="298"/>
        <v>0</v>
      </c>
      <c r="Q555" s="212">
        <f t="shared" si="298"/>
        <v>0</v>
      </c>
      <c r="R555" s="212">
        <f t="shared" si="298"/>
        <v>0</v>
      </c>
      <c r="S555" s="212">
        <f t="shared" si="298"/>
        <v>0</v>
      </c>
      <c r="T555" s="212">
        <f t="shared" si="298"/>
        <v>0</v>
      </c>
      <c r="U555" s="212">
        <f t="shared" si="298"/>
        <v>0</v>
      </c>
      <c r="V555" s="212"/>
    </row>
    <row r="556" spans="1:22">
      <c r="A556" s="269"/>
      <c r="B556" s="219" t="s">
        <v>370</v>
      </c>
      <c r="C556" s="20" t="str">
        <f>'Data Request'!$C$6</f>
        <v>Naira</v>
      </c>
      <c r="D556" s="20" t="str">
        <f>'Data Request'!$C$7</f>
        <v>Million</v>
      </c>
      <c r="G556" s="212">
        <f t="shared" ref="G556:U556" si="299">G18</f>
        <v>4424.49278956</v>
      </c>
      <c r="H556" s="212">
        <f t="shared" si="299"/>
        <v>19409.246875</v>
      </c>
      <c r="I556" s="212">
        <f t="shared" si="299"/>
        <v>18069.17347683</v>
      </c>
      <c r="J556" s="212">
        <f t="shared" si="299"/>
        <v>16026.94724276</v>
      </c>
      <c r="K556" s="212">
        <f t="shared" si="299"/>
        <v>3231.488448</v>
      </c>
      <c r="L556" s="212">
        <f t="shared" si="299"/>
        <v>1771.55523766505</v>
      </c>
      <c r="M556" s="212">
        <f t="shared" si="299"/>
        <v>2037.28852331481</v>
      </c>
      <c r="N556" s="212">
        <f t="shared" si="299"/>
        <v>2342.88180181203</v>
      </c>
      <c r="O556" s="212">
        <f t="shared" si="299"/>
        <v>2424.31407208383</v>
      </c>
      <c r="P556" s="212">
        <f t="shared" si="299"/>
        <v>2963.46118289641</v>
      </c>
      <c r="Q556" s="212">
        <f t="shared" si="299"/>
        <v>3260.23036033087</v>
      </c>
      <c r="R556" s="212">
        <f t="shared" si="299"/>
        <v>3586.7149143805</v>
      </c>
      <c r="S556" s="212">
        <f t="shared" si="299"/>
        <v>4241.37215153757</v>
      </c>
      <c r="T556" s="212">
        <f t="shared" si="299"/>
        <v>5183.22797426821</v>
      </c>
      <c r="U556" s="212">
        <f t="shared" si="299"/>
        <v>5701.11217040844</v>
      </c>
      <c r="V556" s="212"/>
    </row>
    <row r="557" spans="1:22">
      <c r="A557" s="269"/>
      <c r="B557" s="219" t="s">
        <v>371</v>
      </c>
      <c r="C557" s="20" t="str">
        <f>'Data Request'!$C$6</f>
        <v>Naira</v>
      </c>
      <c r="D557" s="20" t="str">
        <f>'Data Request'!$C$7</f>
        <v>Million</v>
      </c>
      <c r="G557" s="212">
        <f t="shared" ref="G557:U557" si="300">G19</f>
        <v>8044.1295677</v>
      </c>
      <c r="H557" s="212">
        <f t="shared" si="300"/>
        <v>7694.488524</v>
      </c>
      <c r="I557" s="212">
        <f t="shared" si="300"/>
        <v>10014.00242719</v>
      </c>
      <c r="J557" s="212">
        <f t="shared" si="300"/>
        <v>11259.13871752</v>
      </c>
      <c r="K557" s="212">
        <f t="shared" si="300"/>
        <v>12086.864902</v>
      </c>
      <c r="L557" s="212">
        <f t="shared" si="300"/>
        <v>11800.3634352115</v>
      </c>
      <c r="M557" s="212">
        <f t="shared" si="300"/>
        <v>13570.4179504932</v>
      </c>
      <c r="N557" s="212">
        <f t="shared" si="300"/>
        <v>15605.9806430672</v>
      </c>
      <c r="O557" s="212">
        <f t="shared" si="300"/>
        <v>16152.8777395273</v>
      </c>
      <c r="P557" s="212">
        <f t="shared" si="300"/>
        <v>19741.9094004564</v>
      </c>
      <c r="Q557" s="212">
        <f t="shared" si="300"/>
        <v>21715.7458105248</v>
      </c>
      <c r="R557" s="212">
        <f t="shared" si="300"/>
        <v>23887.9576821036</v>
      </c>
      <c r="S557" s="212">
        <f t="shared" si="300"/>
        <v>28700.2013344191</v>
      </c>
      <c r="T557" s="212">
        <f t="shared" si="300"/>
        <v>34528.5815345819</v>
      </c>
      <c r="U557" s="212">
        <f t="shared" si="300"/>
        <v>37980.2187647692</v>
      </c>
      <c r="V557" s="212"/>
    </row>
    <row r="558" spans="1:22">
      <c r="A558" s="269">
        <v>3</v>
      </c>
      <c r="B558" s="220" t="s">
        <v>372</v>
      </c>
      <c r="C558" s="215" t="str">
        <f>'Data Request'!$C$6</f>
        <v>Naira</v>
      </c>
      <c r="D558" s="215" t="str">
        <f>'Data Request'!$C$7</f>
        <v>Million</v>
      </c>
      <c r="E558" s="216"/>
      <c r="F558" s="216"/>
      <c r="G558" s="217">
        <f t="shared" ref="G558:U558" si="301">G20</f>
        <v>7201.76141292</v>
      </c>
      <c r="H558" s="217">
        <f t="shared" si="301"/>
        <v>10213.11949</v>
      </c>
      <c r="I558" s="217">
        <f t="shared" si="301"/>
        <v>10493.18173685</v>
      </c>
      <c r="J558" s="217">
        <f t="shared" si="301"/>
        <v>11463.18880975</v>
      </c>
      <c r="K558" s="217">
        <f t="shared" si="301"/>
        <v>17199.206405</v>
      </c>
      <c r="L558" s="217">
        <f t="shared" si="301"/>
        <v>17032.1132800668</v>
      </c>
      <c r="M558" s="217">
        <f t="shared" si="301"/>
        <v>19586.9302720768</v>
      </c>
      <c r="N558" s="217">
        <f t="shared" si="301"/>
        <v>22524.9698128883</v>
      </c>
      <c r="O558" s="217">
        <f t="shared" si="301"/>
        <v>25644.7152848215</v>
      </c>
      <c r="P558" s="217">
        <f t="shared" si="301"/>
        <v>28494.2725775448</v>
      </c>
      <c r="Q558" s="217">
        <f t="shared" si="301"/>
        <v>31343.6634641765</v>
      </c>
      <c r="R558" s="217">
        <f t="shared" si="301"/>
        <v>34477.3129838029</v>
      </c>
      <c r="S558" s="217">
        <f t="shared" si="301"/>
        <v>40775.7599313734</v>
      </c>
      <c r="T558" s="217">
        <f t="shared" si="301"/>
        <v>49836.6239210794</v>
      </c>
      <c r="U558" s="217">
        <f t="shared" si="301"/>
        <v>54820.8675092413</v>
      </c>
      <c r="V558" s="212"/>
    </row>
    <row r="559" spans="1:22">
      <c r="A559" s="269"/>
      <c r="B559" s="219" t="s">
        <v>373</v>
      </c>
      <c r="C559" s="20" t="str">
        <f>'Data Request'!$C$6</f>
        <v>Naira</v>
      </c>
      <c r="D559" s="20" t="str">
        <f>'Data Request'!$C$7</f>
        <v>Million</v>
      </c>
      <c r="G559" s="212">
        <f t="shared" ref="G559:U559" si="302">G21</f>
        <v>0</v>
      </c>
      <c r="H559" s="212">
        <f t="shared" si="302"/>
        <v>0</v>
      </c>
      <c r="I559" s="212">
        <f t="shared" si="302"/>
        <v>0</v>
      </c>
      <c r="J559" s="212">
        <f t="shared" si="302"/>
        <v>0</v>
      </c>
      <c r="K559" s="212">
        <f t="shared" si="302"/>
        <v>0</v>
      </c>
      <c r="L559" s="212">
        <f t="shared" si="302"/>
        <v>62863.6694039819</v>
      </c>
      <c r="M559" s="212">
        <f ca="1" t="shared" si="302"/>
        <v>115298.623302964</v>
      </c>
      <c r="N559" s="212">
        <f ca="1" t="shared" si="302"/>
        <v>146081.256118759</v>
      </c>
      <c r="O559" s="212">
        <f ca="1" t="shared" si="302"/>
        <v>194393.581997367</v>
      </c>
      <c r="P559" s="212">
        <f ca="1" t="shared" si="302"/>
        <v>232184.075708518</v>
      </c>
      <c r="Q559" s="212">
        <f ca="1" t="shared" si="302"/>
        <v>-763680.987241161</v>
      </c>
      <c r="R559" s="212">
        <f ca="1" t="shared" si="302"/>
        <v>-2263062.55744036</v>
      </c>
      <c r="S559" s="212">
        <f ca="1" t="shared" si="302"/>
        <v>-1612403.47475412</v>
      </c>
      <c r="T559" s="212">
        <f ca="1" t="shared" si="302"/>
        <v>-843429.621874441</v>
      </c>
      <c r="U559" s="212">
        <f ca="1" t="shared" si="302"/>
        <v>-229988.273106783</v>
      </c>
      <c r="V559" s="212"/>
    </row>
    <row r="560" spans="1:22">
      <c r="A560" s="269">
        <v>4</v>
      </c>
      <c r="B560" s="221" t="str">
        <f>B22</f>
        <v>Grants</v>
      </c>
      <c r="C560" s="20" t="str">
        <f>'Data Request'!$C$6</f>
        <v>Naira</v>
      </c>
      <c r="D560" s="20" t="str">
        <f>'Data Request'!$C$7</f>
        <v>Million</v>
      </c>
      <c r="G560" s="212">
        <f t="shared" ref="G560:U560" si="303">G22</f>
        <v>0</v>
      </c>
      <c r="H560" s="212">
        <f t="shared" si="303"/>
        <v>0</v>
      </c>
      <c r="I560" s="212">
        <f t="shared" si="303"/>
        <v>100</v>
      </c>
      <c r="J560" s="212">
        <f t="shared" si="303"/>
        <v>36.69124193</v>
      </c>
      <c r="K560" s="212">
        <f t="shared" si="303"/>
        <v>2977.389612</v>
      </c>
      <c r="L560" s="212">
        <f t="shared" si="303"/>
        <v>3036.93740424</v>
      </c>
      <c r="M560" s="212">
        <f t="shared" si="303"/>
        <v>3097.67615232</v>
      </c>
      <c r="N560" s="212">
        <f t="shared" si="303"/>
        <v>2787.9083908</v>
      </c>
      <c r="O560" s="212">
        <f t="shared" si="303"/>
        <v>2760.02930689</v>
      </c>
      <c r="P560" s="212">
        <f t="shared" si="303"/>
        <v>3312.03516826</v>
      </c>
      <c r="Q560" s="212">
        <f t="shared" si="303"/>
        <v>3974.44220191</v>
      </c>
      <c r="R560" s="212">
        <f t="shared" si="303"/>
        <v>4371.8864221</v>
      </c>
      <c r="S560" s="212">
        <f t="shared" si="303"/>
        <v>4809.07506431</v>
      </c>
      <c r="T560" s="212">
        <f t="shared" si="303"/>
        <v>5289.98257074</v>
      </c>
      <c r="U560" s="212">
        <f t="shared" si="303"/>
        <v>5818.98082781</v>
      </c>
      <c r="V560" s="212"/>
    </row>
    <row r="561" spans="1:22">
      <c r="A561" s="269"/>
      <c r="B561" s="221" t="str">
        <f>B23</f>
        <v>Sales of Government Assets and Privatization Proceeds</v>
      </c>
      <c r="C561" s="20" t="str">
        <f>'Data Request'!$C$6</f>
        <v>Naira</v>
      </c>
      <c r="D561" s="20" t="str">
        <f>'Data Request'!$C$7</f>
        <v>Million</v>
      </c>
      <c r="G561" s="212">
        <f t="shared" ref="G561:U561" si="304">G23</f>
        <v>0</v>
      </c>
      <c r="H561" s="212">
        <f t="shared" si="304"/>
        <v>0</v>
      </c>
      <c r="I561" s="212">
        <f t="shared" si="304"/>
        <v>0</v>
      </c>
      <c r="J561" s="212">
        <f t="shared" si="304"/>
        <v>0</v>
      </c>
      <c r="K561" s="212">
        <f t="shared" si="304"/>
        <v>0</v>
      </c>
      <c r="L561" s="212">
        <f t="shared" si="304"/>
        <v>0</v>
      </c>
      <c r="M561" s="212">
        <f t="shared" si="304"/>
        <v>0</v>
      </c>
      <c r="N561" s="212">
        <f t="shared" si="304"/>
        <v>0</v>
      </c>
      <c r="O561" s="212">
        <f t="shared" si="304"/>
        <v>0</v>
      </c>
      <c r="P561" s="212">
        <f t="shared" si="304"/>
        <v>0</v>
      </c>
      <c r="Q561" s="212">
        <f t="shared" si="304"/>
        <v>0</v>
      </c>
      <c r="R561" s="212">
        <f t="shared" si="304"/>
        <v>0</v>
      </c>
      <c r="S561" s="212">
        <f t="shared" si="304"/>
        <v>0</v>
      </c>
      <c r="T561" s="212">
        <f t="shared" si="304"/>
        <v>0</v>
      </c>
      <c r="U561" s="212">
        <f t="shared" si="304"/>
        <v>0</v>
      </c>
      <c r="V561" s="212"/>
    </row>
    <row r="562" spans="1:22">
      <c r="A562" s="269"/>
      <c r="B562" s="221" t="str">
        <f>B24</f>
        <v>Other Non-Debt Creating Capital Receipts</v>
      </c>
      <c r="C562" s="20" t="str">
        <f>'Data Request'!$C$6</f>
        <v>Naira</v>
      </c>
      <c r="D562" s="20" t="str">
        <f>'Data Request'!$C$7</f>
        <v>Million</v>
      </c>
      <c r="G562" s="212">
        <f t="shared" ref="G562:U562" si="305">G24</f>
        <v>0</v>
      </c>
      <c r="H562" s="212">
        <f t="shared" si="305"/>
        <v>0</v>
      </c>
      <c r="I562" s="212">
        <f t="shared" si="305"/>
        <v>0</v>
      </c>
      <c r="J562" s="212">
        <f t="shared" si="305"/>
        <v>0</v>
      </c>
      <c r="K562" s="212">
        <f t="shared" si="305"/>
        <v>0</v>
      </c>
      <c r="L562" s="212">
        <f t="shared" si="305"/>
        <v>0</v>
      </c>
      <c r="M562" s="212">
        <f t="shared" si="305"/>
        <v>0</v>
      </c>
      <c r="N562" s="212">
        <f t="shared" si="305"/>
        <v>0</v>
      </c>
      <c r="O562" s="212">
        <f t="shared" si="305"/>
        <v>0</v>
      </c>
      <c r="P562" s="212">
        <f t="shared" si="305"/>
        <v>0</v>
      </c>
      <c r="Q562" s="212">
        <f t="shared" si="305"/>
        <v>0</v>
      </c>
      <c r="R562" s="212">
        <f t="shared" si="305"/>
        <v>0</v>
      </c>
      <c r="S562" s="212">
        <f t="shared" si="305"/>
        <v>0</v>
      </c>
      <c r="T562" s="212">
        <f t="shared" si="305"/>
        <v>0</v>
      </c>
      <c r="U562" s="212">
        <f t="shared" si="305"/>
        <v>0</v>
      </c>
      <c r="V562" s="212"/>
    </row>
    <row r="563" spans="1:22">
      <c r="A563" s="269"/>
      <c r="B563" s="221" t="s">
        <v>374</v>
      </c>
      <c r="C563" s="20" t="str">
        <f>'Data Request'!$C$6</f>
        <v>Naira</v>
      </c>
      <c r="D563" s="20" t="str">
        <f>'Data Request'!$C$7</f>
        <v>Million</v>
      </c>
      <c r="G563" s="212">
        <f t="shared" ref="G563:U563" si="306">G25</f>
        <v>0</v>
      </c>
      <c r="H563" s="212">
        <f t="shared" si="306"/>
        <v>0</v>
      </c>
      <c r="I563" s="212">
        <f t="shared" si="306"/>
        <v>0</v>
      </c>
      <c r="J563" s="212">
        <f t="shared" si="306"/>
        <v>0</v>
      </c>
      <c r="K563" s="212">
        <f t="shared" si="306"/>
        <v>0</v>
      </c>
      <c r="L563" s="212">
        <f t="shared" si="306"/>
        <v>59826.7319997419</v>
      </c>
      <c r="M563" s="212">
        <f ca="1" t="shared" si="306"/>
        <v>112200.947150644</v>
      </c>
      <c r="N563" s="212">
        <f ca="1" t="shared" si="306"/>
        <v>143293.347727959</v>
      </c>
      <c r="O563" s="212">
        <f ca="1" t="shared" si="306"/>
        <v>191633.552690477</v>
      </c>
      <c r="P563" s="212">
        <f ca="1" t="shared" si="306"/>
        <v>228872.040540258</v>
      </c>
      <c r="Q563" s="212">
        <f ca="1" t="shared" si="306"/>
        <v>-767655.429443071</v>
      </c>
      <c r="R563" s="212">
        <f ca="1" t="shared" si="306"/>
        <v>-2267434.44386246</v>
      </c>
      <c r="S563" s="212">
        <f ca="1" t="shared" si="306"/>
        <v>-1617212.54981843</v>
      </c>
      <c r="T563" s="212">
        <f ca="1" t="shared" si="306"/>
        <v>-848719.604445181</v>
      </c>
      <c r="U563" s="212">
        <f ca="1" t="shared" si="306"/>
        <v>-235807.253934593</v>
      </c>
      <c r="V563" s="212"/>
    </row>
    <row r="564" spans="1:22">
      <c r="A564" s="269">
        <v>1</v>
      </c>
      <c r="B564" s="214" t="s">
        <v>375</v>
      </c>
      <c r="C564" s="215" t="str">
        <f>'Data Request'!$C$6</f>
        <v>Naira</v>
      </c>
      <c r="D564" s="215" t="str">
        <f>'Data Request'!$C$7</f>
        <v>Million</v>
      </c>
      <c r="E564" s="216"/>
      <c r="F564" s="216"/>
      <c r="G564" s="217">
        <f>G552+G555+G556+G557+G558+G560</f>
        <v>52496.8333648</v>
      </c>
      <c r="H564" s="217">
        <f t="shared" ref="H564:U564" si="307">H552+H555+H556+H557+H558+H560</f>
        <v>61291.530078</v>
      </c>
      <c r="I564" s="217">
        <f t="shared" si="307"/>
        <v>70014.71375353</v>
      </c>
      <c r="J564" s="217">
        <f t="shared" si="307"/>
        <v>85781.96621811</v>
      </c>
      <c r="K564" s="217">
        <f t="shared" si="307"/>
        <v>81004.495794</v>
      </c>
      <c r="L564" s="217">
        <f t="shared" si="307"/>
        <v>62830.5271405595</v>
      </c>
      <c r="M564" s="217">
        <f t="shared" si="307"/>
        <v>71860.3043490874</v>
      </c>
      <c r="N564" s="217">
        <f t="shared" si="307"/>
        <v>81864.9308170826</v>
      </c>
      <c r="O564" s="217">
        <f t="shared" si="307"/>
        <v>86936.6050971149</v>
      </c>
      <c r="P564" s="217">
        <f t="shared" si="307"/>
        <v>103345.397327019</v>
      </c>
      <c r="Q564" s="217">
        <f t="shared" si="307"/>
        <v>114010.708684482</v>
      </c>
      <c r="R564" s="217">
        <f t="shared" si="307"/>
        <v>125412.092877058</v>
      </c>
      <c r="S564" s="217">
        <f t="shared" si="307"/>
        <v>148407.212487512</v>
      </c>
      <c r="T564" s="217">
        <f t="shared" si="307"/>
        <v>180247.940607422</v>
      </c>
      <c r="U564" s="217">
        <f t="shared" si="307"/>
        <v>198271.432569995</v>
      </c>
      <c r="V564" s="212"/>
    </row>
    <row r="565" spans="1:22">
      <c r="A565" s="269">
        <v>2</v>
      </c>
      <c r="B565" s="214" t="s">
        <v>376</v>
      </c>
      <c r="C565" s="215" t="str">
        <f>'Data Request'!$C$6</f>
        <v>Naira</v>
      </c>
      <c r="D565" s="215" t="str">
        <f>'Data Request'!$C$7</f>
        <v>Million</v>
      </c>
      <c r="E565" s="216"/>
      <c r="F565" s="216"/>
      <c r="G565" s="217">
        <f>G552+G555+G556+G557</f>
        <v>45295.07195188</v>
      </c>
      <c r="H565" s="217">
        <f t="shared" ref="H565:U565" si="308">H552+H555+H556+H557</f>
        <v>51078.410588</v>
      </c>
      <c r="I565" s="217">
        <f t="shared" si="308"/>
        <v>59421.53201668</v>
      </c>
      <c r="J565" s="217">
        <f t="shared" si="308"/>
        <v>74282.08616643</v>
      </c>
      <c r="K565" s="217">
        <f t="shared" si="308"/>
        <v>60827.899777</v>
      </c>
      <c r="L565" s="217">
        <f t="shared" si="308"/>
        <v>42761.4764562528</v>
      </c>
      <c r="M565" s="217">
        <f t="shared" si="308"/>
        <v>49175.6979246907</v>
      </c>
      <c r="N565" s="217">
        <f t="shared" si="308"/>
        <v>56552.0526133943</v>
      </c>
      <c r="O565" s="217">
        <f t="shared" si="308"/>
        <v>58531.8605054034</v>
      </c>
      <c r="P565" s="217">
        <f t="shared" si="308"/>
        <v>71539.089581214</v>
      </c>
      <c r="Q565" s="217">
        <f t="shared" si="308"/>
        <v>78692.603018396</v>
      </c>
      <c r="R565" s="217">
        <f t="shared" si="308"/>
        <v>86562.8934711555</v>
      </c>
      <c r="S565" s="217">
        <f t="shared" si="308"/>
        <v>102822.377491829</v>
      </c>
      <c r="T565" s="217">
        <f t="shared" si="308"/>
        <v>125121.334115602</v>
      </c>
      <c r="U565" s="217">
        <f t="shared" si="308"/>
        <v>137631.584232944</v>
      </c>
      <c r="V565" s="212"/>
    </row>
    <row r="566" spans="1:22">
      <c r="A566" s="269">
        <v>5</v>
      </c>
      <c r="B566" s="211" t="s">
        <v>155</v>
      </c>
      <c r="C566" s="20" t="str">
        <f>'Data Request'!$C$6</f>
        <v>Naira</v>
      </c>
      <c r="D566" s="20" t="str">
        <f>'Data Request'!$C$7</f>
        <v>Million</v>
      </c>
      <c r="G566" s="212">
        <f t="shared" ref="G566:U566" si="309">G30</f>
        <v>38244.17165711</v>
      </c>
      <c r="H566" s="212">
        <f t="shared" si="309"/>
        <v>78333.509732</v>
      </c>
      <c r="I566" s="212">
        <f t="shared" si="309"/>
        <v>104223.90715275</v>
      </c>
      <c r="J566" s="212">
        <f t="shared" si="309"/>
        <v>72210.64198858</v>
      </c>
      <c r="K566" s="212">
        <f t="shared" si="309"/>
        <v>125225.922828</v>
      </c>
      <c r="L566" s="212">
        <f t="shared" si="309"/>
        <v>140027.941911301</v>
      </c>
      <c r="M566" s="212">
        <f ca="1" t="shared" si="309"/>
        <v>182110.971499731</v>
      </c>
      <c r="N566" s="212">
        <f ca="1" t="shared" si="309"/>
        <v>225337.598545042</v>
      </c>
      <c r="O566" s="212">
        <f ca="1" t="shared" si="309"/>
        <v>275550.887787592</v>
      </c>
      <c r="P566" s="212">
        <f ca="1" t="shared" si="309"/>
        <v>332028.487867277</v>
      </c>
      <c r="Q566" s="212">
        <f ca="1" t="shared" si="309"/>
        <v>-652655.100758588</v>
      </c>
      <c r="R566" s="212">
        <f ca="1" t="shared" si="309"/>
        <v>-2140027.5709854</v>
      </c>
      <c r="S566" s="212">
        <f ca="1" t="shared" si="309"/>
        <v>-1468783.08733092</v>
      </c>
      <c r="T566" s="212">
        <f ca="1" t="shared" si="309"/>
        <v>-670380.51383776</v>
      </c>
      <c r="U566" s="212">
        <f ca="1" t="shared" si="309"/>
        <v>-36581.4013645982</v>
      </c>
      <c r="V566" s="212"/>
    </row>
    <row r="567" spans="1:22">
      <c r="A567" s="269">
        <v>6</v>
      </c>
      <c r="B567" s="213" t="s">
        <v>156</v>
      </c>
      <c r="C567" s="20" t="str">
        <f>'Data Request'!$C$6</f>
        <v>Naira</v>
      </c>
      <c r="D567" s="20" t="str">
        <f>'Data Request'!$C$7</f>
        <v>Million</v>
      </c>
      <c r="G567" s="212">
        <f t="shared" ref="G567:U567" si="310">G31</f>
        <v>27224.63740445</v>
      </c>
      <c r="H567" s="212">
        <f t="shared" si="310"/>
        <v>40271.87503</v>
      </c>
      <c r="I567" s="212">
        <f t="shared" si="310"/>
        <v>53015.62177984</v>
      </c>
      <c r="J567" s="212">
        <f t="shared" si="310"/>
        <v>30473.85485228</v>
      </c>
      <c r="K567" s="212">
        <f t="shared" si="310"/>
        <v>59347.638975</v>
      </c>
      <c r="L567" s="212">
        <f t="shared" si="310"/>
        <v>38198.3997545678</v>
      </c>
      <c r="M567" s="212">
        <f t="shared" si="310"/>
        <v>38580.3837521135</v>
      </c>
      <c r="N567" s="212">
        <f t="shared" si="310"/>
        <v>42438.1875896346</v>
      </c>
      <c r="O567" s="212">
        <f t="shared" si="310"/>
        <v>46482.849465531</v>
      </c>
      <c r="P567" s="212">
        <f t="shared" si="310"/>
        <v>51151.4079601863</v>
      </c>
      <c r="Q567" s="212">
        <f t="shared" si="310"/>
        <v>53708.9020397882</v>
      </c>
      <c r="R567" s="212">
        <f t="shared" si="310"/>
        <v>56394.371060186</v>
      </c>
      <c r="S567" s="212">
        <f t="shared" si="310"/>
        <v>59214.8547707879</v>
      </c>
      <c r="T567" s="212">
        <f t="shared" si="310"/>
        <v>60991.3933184958</v>
      </c>
      <c r="U567" s="212">
        <f t="shared" si="310"/>
        <v>62821.0272516807</v>
      </c>
      <c r="V567" s="212"/>
    </row>
    <row r="568" spans="1:22">
      <c r="A568" s="269">
        <v>7</v>
      </c>
      <c r="B568" s="213" t="s">
        <v>157</v>
      </c>
      <c r="C568" s="20" t="str">
        <f>'Data Request'!$C$6</f>
        <v>Naira</v>
      </c>
      <c r="D568" s="20" t="str">
        <f>'Data Request'!$C$7</f>
        <v>Million</v>
      </c>
      <c r="G568" s="212">
        <f t="shared" ref="G568:U568" si="311">G32</f>
        <v>11017.94651266</v>
      </c>
      <c r="H568" s="212">
        <f t="shared" si="311"/>
        <v>19737.962449</v>
      </c>
      <c r="I568" s="212">
        <f t="shared" si="311"/>
        <v>27320.68478619</v>
      </c>
      <c r="J568" s="212">
        <f t="shared" si="311"/>
        <v>25045.0828298</v>
      </c>
      <c r="K568" s="212">
        <f t="shared" si="311"/>
        <v>29826.174501</v>
      </c>
      <c r="L568" s="212">
        <f t="shared" si="311"/>
        <v>27320.4543859247</v>
      </c>
      <c r="M568" s="212">
        <f t="shared" si="311"/>
        <v>27375.0952946965</v>
      </c>
      <c r="N568" s="212">
        <f t="shared" si="311"/>
        <v>30112.8462476435</v>
      </c>
      <c r="O568" s="212">
        <f t="shared" si="311"/>
        <v>33124.3347101199</v>
      </c>
      <c r="P568" s="212">
        <f t="shared" si="311"/>
        <v>36436.5880572211</v>
      </c>
      <c r="Q568" s="212">
        <f t="shared" si="311"/>
        <v>40079.6339377933</v>
      </c>
      <c r="R568" s="212">
        <f t="shared" si="311"/>
        <v>42083.5002771713</v>
      </c>
      <c r="S568" s="212">
        <f t="shared" si="311"/>
        <v>44187.215279943</v>
      </c>
      <c r="T568" s="212">
        <f t="shared" si="311"/>
        <v>45512.8074327424</v>
      </c>
      <c r="U568" s="212">
        <f t="shared" si="311"/>
        <v>46878.3055070698</v>
      </c>
      <c r="V568" s="212"/>
    </row>
    <row r="569" spans="1:22">
      <c r="A569" s="269"/>
      <c r="B569" s="213" t="s">
        <v>377</v>
      </c>
      <c r="C569" s="20" t="str">
        <f>'Data Request'!$C$6</f>
        <v>Naira</v>
      </c>
      <c r="D569" s="20" t="str">
        <f>'Data Request'!$C$7</f>
        <v>Million</v>
      </c>
      <c r="G569" s="212">
        <f t="shared" ref="G569:U569" si="312">G33</f>
        <v>0</v>
      </c>
      <c r="H569" s="212">
        <f t="shared" si="312"/>
        <v>0</v>
      </c>
      <c r="I569" s="212">
        <f t="shared" si="312"/>
        <v>0</v>
      </c>
      <c r="J569" s="212">
        <f t="shared" si="312"/>
        <v>0</v>
      </c>
      <c r="K569" s="212">
        <f t="shared" si="312"/>
        <v>1995.309979</v>
      </c>
      <c r="L569" s="212">
        <f t="shared" si="312"/>
        <v>25478.04010885</v>
      </c>
      <c r="M569" s="212">
        <f ca="1" t="shared" si="312"/>
        <v>54104.6377099693</v>
      </c>
      <c r="N569" s="212">
        <f ca="1" t="shared" si="312"/>
        <v>90176.7903789908</v>
      </c>
      <c r="O569" s="212">
        <f ca="1" t="shared" si="312"/>
        <v>129593.394369188</v>
      </c>
      <c r="P569" s="212">
        <f ca="1" t="shared" si="312"/>
        <v>172320.440285806</v>
      </c>
      <c r="Q569" s="212">
        <f ca="1" t="shared" si="312"/>
        <v>218164.815752646</v>
      </c>
      <c r="R569" s="212">
        <f ca="1" t="shared" si="312"/>
        <v>272492.792809471</v>
      </c>
      <c r="S569" s="212">
        <f ca="1" t="shared" si="312"/>
        <v>330792.010745563</v>
      </c>
      <c r="T569" s="212">
        <f ca="1" t="shared" si="312"/>
        <v>389183.129471782</v>
      </c>
      <c r="U569" s="212">
        <f ca="1" t="shared" si="312"/>
        <v>445497.573572119</v>
      </c>
      <c r="V569" s="212"/>
    </row>
    <row r="570" spans="1:22">
      <c r="A570" s="269">
        <v>9</v>
      </c>
      <c r="B570" s="213" t="s">
        <v>378</v>
      </c>
      <c r="C570" s="20" t="str">
        <f>'Data Request'!$C$6</f>
        <v>Naira</v>
      </c>
      <c r="D570" s="20" t="str">
        <f>'Data Request'!$C$7</f>
        <v>Million</v>
      </c>
      <c r="G570" s="212">
        <f t="shared" ref="G570:U570" si="313">G36</f>
        <v>0</v>
      </c>
      <c r="H570" s="212">
        <f t="shared" si="313"/>
        <v>0</v>
      </c>
      <c r="I570" s="212">
        <f t="shared" si="313"/>
        <v>0</v>
      </c>
      <c r="J570" s="212">
        <f t="shared" si="313"/>
        <v>0</v>
      </c>
      <c r="K570" s="212">
        <f t="shared" si="313"/>
        <v>0</v>
      </c>
      <c r="L570" s="212">
        <f t="shared" si="313"/>
        <v>0</v>
      </c>
      <c r="M570" s="212">
        <f t="shared" si="313"/>
        <v>0</v>
      </c>
      <c r="N570" s="212">
        <f t="shared" si="313"/>
        <v>0</v>
      </c>
      <c r="O570" s="212">
        <f t="shared" si="313"/>
        <v>0</v>
      </c>
      <c r="P570" s="212">
        <f t="shared" si="313"/>
        <v>0</v>
      </c>
      <c r="Q570" s="212">
        <f t="shared" si="313"/>
        <v>0</v>
      </c>
      <c r="R570" s="212">
        <f t="shared" si="313"/>
        <v>0</v>
      </c>
      <c r="S570" s="212">
        <f t="shared" si="313"/>
        <v>0</v>
      </c>
      <c r="T570" s="212">
        <f t="shared" si="313"/>
        <v>0</v>
      </c>
      <c r="U570" s="212">
        <f t="shared" si="313"/>
        <v>0</v>
      </c>
      <c r="V570" s="212"/>
    </row>
    <row r="571" spans="1:22">
      <c r="A571" s="269">
        <v>10</v>
      </c>
      <c r="B571" s="213" t="s">
        <v>160</v>
      </c>
      <c r="C571" s="20" t="str">
        <f>'Data Request'!$C$6</f>
        <v>Naira</v>
      </c>
      <c r="D571" s="20" t="str">
        <f>'Data Request'!$C$7</f>
        <v>Million</v>
      </c>
      <c r="G571" s="212">
        <f t="shared" ref="G571:U571" si="314">G37</f>
        <v>0</v>
      </c>
      <c r="H571" s="212">
        <f t="shared" si="314"/>
        <v>15828.823277</v>
      </c>
      <c r="I571" s="212">
        <f t="shared" si="314"/>
        <v>19888.11981084</v>
      </c>
      <c r="J571" s="212">
        <f t="shared" si="314"/>
        <v>16169.14040033</v>
      </c>
      <c r="K571" s="212">
        <f t="shared" si="314"/>
        <v>28589.764955</v>
      </c>
      <c r="L571" s="212">
        <f t="shared" si="314"/>
        <v>32206.5721910489</v>
      </c>
      <c r="M571" s="212">
        <f t="shared" si="314"/>
        <v>35273.5584186517</v>
      </c>
      <c r="N571" s="212">
        <f t="shared" si="314"/>
        <v>38931.2774523031</v>
      </c>
      <c r="O571" s="212">
        <f t="shared" si="314"/>
        <v>42824.4051975334</v>
      </c>
      <c r="P571" s="212">
        <f t="shared" si="314"/>
        <v>47106.8457172868</v>
      </c>
      <c r="Q571" s="212">
        <f t="shared" si="314"/>
        <v>51817.5302890154</v>
      </c>
      <c r="R571" s="212">
        <f t="shared" si="314"/>
        <v>56999.283317917</v>
      </c>
      <c r="S571" s="212">
        <f t="shared" si="314"/>
        <v>62699.2116497087</v>
      </c>
      <c r="T571" s="212">
        <f t="shared" si="314"/>
        <v>68969.1328146795</v>
      </c>
      <c r="U571" s="212">
        <f t="shared" si="314"/>
        <v>75866.0460961475</v>
      </c>
      <c r="V571" s="212"/>
    </row>
    <row r="572" spans="1:22">
      <c r="A572" s="269"/>
      <c r="B572" s="213" t="s">
        <v>233</v>
      </c>
      <c r="C572" s="20" t="str">
        <f>'Data Request'!$C$6</f>
        <v>Naira</v>
      </c>
      <c r="D572" s="20" t="str">
        <f>'Data Request'!$C$7</f>
        <v>Million</v>
      </c>
      <c r="G572" s="212">
        <f t="shared" ref="G572:U572" si="315">G38</f>
        <v>0</v>
      </c>
      <c r="H572" s="212">
        <f t="shared" si="315"/>
        <v>2493.213197</v>
      </c>
      <c r="I572" s="212">
        <f t="shared" si="315"/>
        <v>3997.66299888</v>
      </c>
      <c r="J572" s="212">
        <f t="shared" si="315"/>
        <v>520.52717417</v>
      </c>
      <c r="K572" s="212">
        <f t="shared" si="315"/>
        <v>5464.735018</v>
      </c>
      <c r="L572" s="212">
        <f t="shared" si="315"/>
        <v>16824.47547091</v>
      </c>
      <c r="M572" s="212">
        <f ca="1" t="shared" si="315"/>
        <v>26777.2963243</v>
      </c>
      <c r="N572" s="212">
        <f ca="1" t="shared" si="315"/>
        <v>23678.49687647</v>
      </c>
      <c r="O572" s="212">
        <f ca="1" t="shared" si="315"/>
        <v>23525.90404522</v>
      </c>
      <c r="P572" s="212">
        <f ca="1" t="shared" si="315"/>
        <v>25013.2058467767</v>
      </c>
      <c r="Q572" s="212">
        <f ca="1" t="shared" si="315"/>
        <v>-1016425.98277783</v>
      </c>
      <c r="R572" s="212">
        <f ca="1" t="shared" si="315"/>
        <v>-2567997.51845015</v>
      </c>
      <c r="S572" s="212">
        <f ca="1" t="shared" si="315"/>
        <v>-1965676.37977692</v>
      </c>
      <c r="T572" s="212">
        <f ca="1" t="shared" si="315"/>
        <v>-1235036.97687546</v>
      </c>
      <c r="U572" s="212">
        <f ca="1" t="shared" si="315"/>
        <v>-667644.353791616</v>
      </c>
      <c r="V572" s="212"/>
    </row>
    <row r="573" spans="1:22">
      <c r="A573" s="269"/>
      <c r="B573" s="214" t="s">
        <v>379</v>
      </c>
      <c r="C573" s="215" t="str">
        <f>'Data Request'!$C$6</f>
        <v>Naira</v>
      </c>
      <c r="D573" s="215" t="str">
        <f>'Data Request'!$C$7</f>
        <v>Million</v>
      </c>
      <c r="E573" s="216"/>
      <c r="F573" s="216"/>
      <c r="G573" s="217">
        <f>G566</f>
        <v>38244.17165711</v>
      </c>
      <c r="H573" s="217">
        <f t="shared" ref="H573:U573" si="316">H566</f>
        <v>78333.509732</v>
      </c>
      <c r="I573" s="217">
        <f t="shared" si="316"/>
        <v>104223.90715275</v>
      </c>
      <c r="J573" s="217">
        <f t="shared" si="316"/>
        <v>72210.64198858</v>
      </c>
      <c r="K573" s="217">
        <f t="shared" si="316"/>
        <v>125225.922828</v>
      </c>
      <c r="L573" s="217">
        <f t="shared" si="316"/>
        <v>140027.941911301</v>
      </c>
      <c r="M573" s="217">
        <f ca="1" t="shared" si="316"/>
        <v>182110.971499731</v>
      </c>
      <c r="N573" s="217">
        <f ca="1" t="shared" si="316"/>
        <v>225337.598545042</v>
      </c>
      <c r="O573" s="217">
        <f ca="1" t="shared" si="316"/>
        <v>275550.887787592</v>
      </c>
      <c r="P573" s="217">
        <f ca="1" t="shared" si="316"/>
        <v>332028.487867277</v>
      </c>
      <c r="Q573" s="217">
        <f ca="1" t="shared" si="316"/>
        <v>-652655.100758588</v>
      </c>
      <c r="R573" s="217">
        <f ca="1" t="shared" si="316"/>
        <v>-2140027.5709854</v>
      </c>
      <c r="S573" s="217">
        <f ca="1" t="shared" si="316"/>
        <v>-1468783.08733092</v>
      </c>
      <c r="T573" s="217">
        <f ca="1" t="shared" si="316"/>
        <v>-670380.51383776</v>
      </c>
      <c r="U573" s="217">
        <f ca="1" t="shared" si="316"/>
        <v>-36581.4013645982</v>
      </c>
      <c r="V573" s="212"/>
    </row>
    <row r="574" spans="1:22">
      <c r="A574" s="269"/>
      <c r="B574" s="214" t="s">
        <v>380</v>
      </c>
      <c r="C574" s="215" t="str">
        <f>'Data Request'!$C$6</f>
        <v>Naira</v>
      </c>
      <c r="D574" s="215" t="str">
        <f>'Data Request'!$C$7</f>
        <v>Million</v>
      </c>
      <c r="E574" s="216"/>
      <c r="F574" s="216"/>
      <c r="G574" s="217">
        <f>G566-G569</f>
        <v>38244.17165711</v>
      </c>
      <c r="H574" s="217">
        <f t="shared" ref="H574:U574" si="317">H566-H569</f>
        <v>78333.509732</v>
      </c>
      <c r="I574" s="217">
        <f t="shared" si="317"/>
        <v>104223.90715275</v>
      </c>
      <c r="J574" s="217">
        <f t="shared" si="317"/>
        <v>72210.64198858</v>
      </c>
      <c r="K574" s="217">
        <f t="shared" si="317"/>
        <v>123230.612849</v>
      </c>
      <c r="L574" s="217">
        <f t="shared" si="317"/>
        <v>114549.901802451</v>
      </c>
      <c r="M574" s="217">
        <f ca="1" t="shared" si="317"/>
        <v>128006.333789762</v>
      </c>
      <c r="N574" s="217">
        <f ca="1" t="shared" si="317"/>
        <v>135160.808166051</v>
      </c>
      <c r="O574" s="217">
        <f ca="1" t="shared" si="317"/>
        <v>145957.493418404</v>
      </c>
      <c r="P574" s="217">
        <f ca="1" t="shared" si="317"/>
        <v>159708.047581471</v>
      </c>
      <c r="Q574" s="217">
        <f ca="1" t="shared" si="317"/>
        <v>-870819.916511235</v>
      </c>
      <c r="R574" s="217">
        <f ca="1" t="shared" si="317"/>
        <v>-2412520.36379488</v>
      </c>
      <c r="S574" s="217">
        <f ca="1" t="shared" si="317"/>
        <v>-1799575.09807648</v>
      </c>
      <c r="T574" s="217">
        <f ca="1" t="shared" si="317"/>
        <v>-1059563.64330954</v>
      </c>
      <c r="U574" s="217">
        <f ca="1" t="shared" si="317"/>
        <v>-482078.974936718</v>
      </c>
      <c r="V574" s="212"/>
    </row>
    <row r="575" spans="1:22">
      <c r="A575" s="269"/>
      <c r="B575" s="211" t="s">
        <v>381</v>
      </c>
      <c r="C575" s="20" t="str">
        <f>'Data Request'!$C$6</f>
        <v>Naira</v>
      </c>
      <c r="D575" s="20" t="str">
        <f>'Data Request'!$C$7</f>
        <v>Million</v>
      </c>
      <c r="G575" s="222"/>
      <c r="H575" s="222"/>
      <c r="I575" s="222"/>
      <c r="J575" s="222"/>
      <c r="K575" s="222"/>
      <c r="L575" s="212">
        <f t="shared" ref="L575:U575" si="318">L49</f>
        <v>59826.7319997419</v>
      </c>
      <c r="M575" s="212">
        <f ca="1" t="shared" si="318"/>
        <v>112200.947150644</v>
      </c>
      <c r="N575" s="212">
        <f ca="1" t="shared" si="318"/>
        <v>143293.347727959</v>
      </c>
      <c r="O575" s="212">
        <f ca="1" t="shared" si="318"/>
        <v>191633.552690477</v>
      </c>
      <c r="P575" s="212">
        <f ca="1" t="shared" si="318"/>
        <v>228872.040540258</v>
      </c>
      <c r="Q575" s="212">
        <f ca="1" t="shared" si="318"/>
        <v>-767655.429443071</v>
      </c>
      <c r="R575" s="212">
        <f ca="1" t="shared" si="318"/>
        <v>-2267434.44386246</v>
      </c>
      <c r="S575" s="212">
        <f ca="1" t="shared" si="318"/>
        <v>-1617212.54981843</v>
      </c>
      <c r="T575" s="212">
        <f ca="1" t="shared" si="318"/>
        <v>-848719.604445181</v>
      </c>
      <c r="U575" s="212">
        <f ca="1" t="shared" si="318"/>
        <v>-235807.253934593</v>
      </c>
      <c r="V575" s="212"/>
    </row>
    <row r="576" spans="1:22">
      <c r="A576" s="269"/>
      <c r="B576" s="214" t="s">
        <v>382</v>
      </c>
      <c r="C576" s="215" t="str">
        <f>'Data Request'!$C$6</f>
        <v>Naira</v>
      </c>
      <c r="D576" s="215" t="str">
        <f>'Data Request'!$C$7</f>
        <v>Million</v>
      </c>
      <c r="E576" s="216"/>
      <c r="F576" s="216"/>
      <c r="G576" s="217">
        <f>G564-G573</f>
        <v>14252.66170769</v>
      </c>
      <c r="H576" s="217">
        <f t="shared" ref="H576:U576" si="319">H564-H573</f>
        <v>-17041.979654</v>
      </c>
      <c r="I576" s="217">
        <f t="shared" si="319"/>
        <v>-34209.19339922</v>
      </c>
      <c r="J576" s="217">
        <f t="shared" si="319"/>
        <v>13571.32422953</v>
      </c>
      <c r="K576" s="217">
        <f t="shared" si="319"/>
        <v>-44221.427034</v>
      </c>
      <c r="L576" s="217">
        <f t="shared" si="319"/>
        <v>-77197.4147707419</v>
      </c>
      <c r="M576" s="217">
        <f ca="1" t="shared" si="319"/>
        <v>-110250.667150644</v>
      </c>
      <c r="N576" s="217">
        <f ca="1" t="shared" si="319"/>
        <v>-143472.667727959</v>
      </c>
      <c r="O576" s="217">
        <f ca="1" t="shared" si="319"/>
        <v>-188614.282690477</v>
      </c>
      <c r="P576" s="217">
        <f ca="1" t="shared" si="319"/>
        <v>-228683.090540258</v>
      </c>
      <c r="Q576" s="217">
        <f ca="1" t="shared" si="319"/>
        <v>766665.809443071</v>
      </c>
      <c r="R576" s="217">
        <f ca="1" t="shared" si="319"/>
        <v>2265439.66386246</v>
      </c>
      <c r="S576" s="217">
        <f ca="1" t="shared" si="319"/>
        <v>1617190.29981843</v>
      </c>
      <c r="T576" s="217">
        <f ca="1" t="shared" si="319"/>
        <v>850628.454445181</v>
      </c>
      <c r="U576" s="217">
        <f ca="1" t="shared" si="319"/>
        <v>234852.833934593</v>
      </c>
      <c r="V576" s="212"/>
    </row>
    <row r="577" spans="1:22">
      <c r="A577" s="269"/>
      <c r="B577" s="214" t="s">
        <v>383</v>
      </c>
      <c r="C577" s="215" t="str">
        <f>'Data Request'!$C$6</f>
        <v>Naira</v>
      </c>
      <c r="D577" s="215" t="str">
        <f>'Data Request'!$C$7</f>
        <v>Million</v>
      </c>
      <c r="E577" s="216"/>
      <c r="F577" s="216"/>
      <c r="G577" s="217">
        <f>G564-G574</f>
        <v>14252.66170769</v>
      </c>
      <c r="H577" s="217">
        <f t="shared" ref="H577:U577" si="320">H564-H574</f>
        <v>-17041.979654</v>
      </c>
      <c r="I577" s="217">
        <f t="shared" si="320"/>
        <v>-34209.19339922</v>
      </c>
      <c r="J577" s="217">
        <f t="shared" si="320"/>
        <v>13571.32422953</v>
      </c>
      <c r="K577" s="217">
        <f t="shared" si="320"/>
        <v>-42226.117055</v>
      </c>
      <c r="L577" s="217">
        <f t="shared" si="320"/>
        <v>-51719.3746618919</v>
      </c>
      <c r="M577" s="217">
        <f ca="1" t="shared" si="320"/>
        <v>-56146.0294406743</v>
      </c>
      <c r="N577" s="217">
        <f ca="1" t="shared" si="320"/>
        <v>-53295.8773489686</v>
      </c>
      <c r="O577" s="217">
        <f ca="1" t="shared" si="320"/>
        <v>-59020.8883212894</v>
      </c>
      <c r="P577" s="217">
        <f ca="1" t="shared" si="320"/>
        <v>-56362.650254452</v>
      </c>
      <c r="Q577" s="217">
        <f ca="1" t="shared" si="320"/>
        <v>984830.625195717</v>
      </c>
      <c r="R577" s="217">
        <f ca="1" t="shared" si="320"/>
        <v>2537932.45667193</v>
      </c>
      <c r="S577" s="217">
        <f ca="1" t="shared" si="320"/>
        <v>1947982.31056399</v>
      </c>
      <c r="T577" s="217">
        <f ca="1" t="shared" si="320"/>
        <v>1239811.58391696</v>
      </c>
      <c r="U577" s="217">
        <f ca="1" t="shared" si="320"/>
        <v>680350.407506712</v>
      </c>
      <c r="V577" s="212"/>
    </row>
    <row r="578" spans="1:22">
      <c r="A578" s="269"/>
      <c r="B578" s="211"/>
      <c r="C578" s="20"/>
      <c r="D578" s="20"/>
      <c r="G578" s="212"/>
      <c r="H578" s="212"/>
      <c r="I578" s="212"/>
      <c r="J578" s="212"/>
      <c r="K578" s="212"/>
      <c r="L578" s="212"/>
      <c r="M578" s="212"/>
      <c r="N578" s="212"/>
      <c r="O578" s="212"/>
      <c r="P578" s="212"/>
      <c r="Q578" s="212"/>
      <c r="R578" s="212"/>
      <c r="S578" s="212"/>
      <c r="T578" s="212"/>
      <c r="U578" s="212"/>
      <c r="V578" s="212"/>
    </row>
    <row r="579" spans="1:22">
      <c r="A579" s="269"/>
      <c r="B579" s="211"/>
      <c r="C579" s="20"/>
      <c r="D579" s="20"/>
      <c r="G579" s="212"/>
      <c r="H579" s="212"/>
      <c r="I579" s="212"/>
      <c r="J579" s="212"/>
      <c r="K579" s="212"/>
      <c r="L579" s="212"/>
      <c r="M579" s="212"/>
      <c r="N579" s="212"/>
      <c r="O579" s="212"/>
      <c r="P579" s="212"/>
      <c r="Q579" s="212"/>
      <c r="R579" s="212"/>
      <c r="S579" s="212"/>
      <c r="T579" s="212"/>
      <c r="U579" s="212"/>
      <c r="V579" s="212"/>
    </row>
    <row r="580" spans="1:22">
      <c r="A580" s="269"/>
      <c r="B580" s="224" t="s">
        <v>384</v>
      </c>
      <c r="G580" s="212"/>
      <c r="H580" s="212"/>
      <c r="I580" s="212"/>
      <c r="J580" s="212"/>
      <c r="K580" s="212"/>
      <c r="L580" s="212"/>
      <c r="M580" s="212"/>
      <c r="N580" s="212"/>
      <c r="O580" s="212"/>
      <c r="P580" s="212"/>
      <c r="Q580" s="212"/>
      <c r="R580" s="212"/>
      <c r="S580" s="212"/>
      <c r="T580" s="212"/>
      <c r="U580" s="212"/>
      <c r="V580" s="212"/>
    </row>
    <row r="581" spans="1:22">
      <c r="A581" s="269"/>
      <c r="B581" s="211"/>
      <c r="G581" s="212"/>
      <c r="H581" s="212"/>
      <c r="I581" s="212"/>
      <c r="J581" s="212"/>
      <c r="K581" s="212"/>
      <c r="L581" s="212"/>
      <c r="M581" s="212"/>
      <c r="N581" s="212"/>
      <c r="O581" s="212"/>
      <c r="P581" s="212"/>
      <c r="Q581" s="212"/>
      <c r="R581" s="212"/>
      <c r="S581" s="212"/>
      <c r="T581" s="212"/>
      <c r="U581" s="212"/>
      <c r="V581" s="212"/>
    </row>
    <row r="582" spans="1:22">
      <c r="A582" s="269"/>
      <c r="B582" s="225" t="s">
        <v>385</v>
      </c>
      <c r="C582" s="226"/>
      <c r="G582" s="227">
        <f t="shared" ref="G582:L582" si="321">SUM(G583:G584)</f>
        <v>3063781.73695474</v>
      </c>
      <c r="H582" s="227">
        <f t="shared" si="321"/>
        <v>4858236.7285235</v>
      </c>
      <c r="I582" s="227">
        <f t="shared" si="321"/>
        <v>6186640.23075644</v>
      </c>
      <c r="J582" s="227">
        <f t="shared" si="321"/>
        <v>5579372.28997433</v>
      </c>
      <c r="K582" s="227">
        <f t="shared" si="321"/>
        <v>3548764.21893016</v>
      </c>
      <c r="L582" s="227">
        <f t="shared" si="321"/>
        <v>5171054.36300881</v>
      </c>
      <c r="M582" s="227">
        <f ca="1" t="shared" ref="M582:U582" si="322">SUM(M583:M584)</f>
        <v>7930528.17069331</v>
      </c>
      <c r="N582" s="227">
        <f ca="1" t="shared" si="322"/>
        <v>11258216.2129561</v>
      </c>
      <c r="O582" s="227">
        <f ca="1" t="shared" si="322"/>
        <v>15355221.0819895</v>
      </c>
      <c r="P582" s="227">
        <f ca="1" t="shared" si="322"/>
        <v>20205144.5754687</v>
      </c>
      <c r="Q582" s="227">
        <f ca="1" t="shared" si="322"/>
        <v>25549868.2413439</v>
      </c>
      <c r="R582" s="227">
        <f ca="1" t="shared" si="322"/>
        <v>31394628.8838391</v>
      </c>
      <c r="S582" s="227">
        <f ca="1" t="shared" si="322"/>
        <v>37471751.4779695</v>
      </c>
      <c r="T582" s="227">
        <f ca="1" t="shared" si="322"/>
        <v>43430211.6687322</v>
      </c>
      <c r="U582" s="227">
        <f ca="1" t="shared" si="322"/>
        <v>49360415.2358993</v>
      </c>
      <c r="V582" s="227"/>
    </row>
    <row r="583" spans="1:22">
      <c r="A583" s="269"/>
      <c r="B583" s="228" t="s">
        <v>386</v>
      </c>
      <c r="C583" s="229"/>
      <c r="G583" s="230">
        <f t="shared" ref="G583:L583" si="323">G539/G$550*100</f>
        <v>416205.104317157</v>
      </c>
      <c r="H583" s="230">
        <f t="shared" si="323"/>
        <v>494489.642310138</v>
      </c>
      <c r="I583" s="230">
        <f t="shared" si="323"/>
        <v>555630.867690455</v>
      </c>
      <c r="J583" s="230">
        <f t="shared" si="323"/>
        <v>475297.905533963</v>
      </c>
      <c r="K583" s="230">
        <f t="shared" si="323"/>
        <v>8095.41321823084</v>
      </c>
      <c r="L583" s="230">
        <f t="shared" si="323"/>
        <v>45292197.5437866</v>
      </c>
      <c r="M583" s="230">
        <f ca="1" t="shared" ref="M583:U583" si="324">M539/M$550*100</f>
        <v>150586975.324059</v>
      </c>
      <c r="N583" s="230">
        <f ca="1" t="shared" si="324"/>
        <v>235788552.326608</v>
      </c>
      <c r="O583" s="230">
        <f ca="1" t="shared" si="324"/>
        <v>300013457.925601</v>
      </c>
      <c r="P583" s="230">
        <f ca="1" t="shared" si="324"/>
        <v>362405423.983376</v>
      </c>
      <c r="Q583" s="230">
        <f ca="1" t="shared" si="324"/>
        <v>428423139.901609</v>
      </c>
      <c r="R583" s="230">
        <f ca="1" t="shared" si="324"/>
        <v>483759459.657937</v>
      </c>
      <c r="S583" s="230">
        <f ca="1" t="shared" si="324"/>
        <v>521056259.025503</v>
      </c>
      <c r="T583" s="230">
        <f ca="1" t="shared" si="324"/>
        <v>540730782.801696</v>
      </c>
      <c r="U583" s="230">
        <f ca="1" t="shared" si="324"/>
        <v>552934223.812357</v>
      </c>
      <c r="V583" s="230"/>
    </row>
    <row r="584" spans="1:22">
      <c r="A584" s="269"/>
      <c r="B584" s="228" t="s">
        <v>387</v>
      </c>
      <c r="C584" s="229"/>
      <c r="G584" s="230">
        <f>G540/G$550*100</f>
        <v>2647576.63263759</v>
      </c>
      <c r="H584" s="230">
        <f t="shared" ref="H584:U584" si="325">H540/H$550*100</f>
        <v>4363747.08621336</v>
      </c>
      <c r="I584" s="230">
        <f t="shared" si="325"/>
        <v>5631009.36306599</v>
      </c>
      <c r="J584" s="230">
        <f t="shared" si="325"/>
        <v>5104074.38444037</v>
      </c>
      <c r="K584" s="230">
        <f t="shared" si="325"/>
        <v>3540668.80571192</v>
      </c>
      <c r="L584" s="230">
        <f t="shared" si="325"/>
        <v>-40121143.1807778</v>
      </c>
      <c r="M584" s="230">
        <f ca="1" t="shared" si="325"/>
        <v>-142656447.153366</v>
      </c>
      <c r="N584" s="230">
        <f ca="1" t="shared" si="325"/>
        <v>-224530336.113651</v>
      </c>
      <c r="O584" s="230">
        <f ca="1" t="shared" si="325"/>
        <v>-284658236.843611</v>
      </c>
      <c r="P584" s="230">
        <f ca="1" t="shared" si="325"/>
        <v>-342200279.407907</v>
      </c>
      <c r="Q584" s="230">
        <f ca="1" t="shared" si="325"/>
        <v>-402873271.660265</v>
      </c>
      <c r="R584" s="230">
        <f ca="1" t="shared" si="325"/>
        <v>-452364830.774098</v>
      </c>
      <c r="S584" s="230">
        <f ca="1" t="shared" si="325"/>
        <v>-483584507.547534</v>
      </c>
      <c r="T584" s="230">
        <f ca="1" t="shared" si="325"/>
        <v>-497300571.132964</v>
      </c>
      <c r="U584" s="230">
        <f ca="1" t="shared" si="325"/>
        <v>-503573808.576458</v>
      </c>
      <c r="V584" s="230"/>
    </row>
    <row r="585" spans="1:22">
      <c r="A585" s="269"/>
      <c r="B585" s="225" t="s">
        <v>388</v>
      </c>
      <c r="C585" s="226"/>
      <c r="G585" s="227">
        <f t="shared" ref="G585:L585" si="326">SUM(G586:G587)</f>
        <v>92.6625189224126</v>
      </c>
      <c r="H585" s="227">
        <f t="shared" si="326"/>
        <v>129.659050890621</v>
      </c>
      <c r="I585" s="227">
        <f t="shared" si="326"/>
        <v>160.622413716242</v>
      </c>
      <c r="J585" s="227">
        <f t="shared" si="326"/>
        <v>132.471737171547</v>
      </c>
      <c r="K585" s="227">
        <f t="shared" si="326"/>
        <v>100.735500727756</v>
      </c>
      <c r="L585" s="227">
        <f t="shared" si="326"/>
        <v>198.363454263185</v>
      </c>
      <c r="M585" s="227">
        <f ca="1" t="shared" ref="M585:U585" si="327">SUM(M586:M587)</f>
        <v>292.312225361167</v>
      </c>
      <c r="N585" s="227">
        <f ca="1" t="shared" si="327"/>
        <v>402.701501552877</v>
      </c>
      <c r="O585" s="227">
        <f ca="1" t="shared" si="327"/>
        <v>572.576941249099</v>
      </c>
      <c r="P585" s="227">
        <f ca="1" t="shared" si="327"/>
        <v>678.92504855745</v>
      </c>
      <c r="Q585" s="227">
        <f ca="1" t="shared" si="327"/>
        <v>833.613222201178</v>
      </c>
      <c r="R585" s="227">
        <f ca="1" t="shared" si="327"/>
        <v>997.488669719542</v>
      </c>
      <c r="S585" s="227">
        <f ca="1" t="shared" si="327"/>
        <v>1077.73417481302</v>
      </c>
      <c r="T585" s="227">
        <f ca="1" t="shared" si="327"/>
        <v>1101.67839510606</v>
      </c>
      <c r="U585" s="227">
        <f ca="1" t="shared" si="327"/>
        <v>1219.33335923173</v>
      </c>
      <c r="V585" s="227"/>
    </row>
    <row r="586" spans="1:22">
      <c r="A586" s="269"/>
      <c r="B586" s="228" t="s">
        <v>389</v>
      </c>
      <c r="C586" s="229"/>
      <c r="G586" s="230">
        <f t="shared" ref="G586:L586" si="328">G539/G$564*100</f>
        <v>12.5879114981365</v>
      </c>
      <c r="H586" s="230">
        <f t="shared" si="328"/>
        <v>13.1971868148675</v>
      </c>
      <c r="I586" s="230">
        <f t="shared" si="328"/>
        <v>14.4257250744931</v>
      </c>
      <c r="J586" s="230">
        <f t="shared" si="328"/>
        <v>11.2850578788625</v>
      </c>
      <c r="K586" s="230">
        <f t="shared" si="328"/>
        <v>0.229797037455034</v>
      </c>
      <c r="L586" s="230">
        <f t="shared" si="328"/>
        <v>1737.42454154523</v>
      </c>
      <c r="M586" s="230">
        <f ca="1" t="shared" ref="M586:U586" si="329">M539/M$564*100</f>
        <v>5550.50217588909</v>
      </c>
      <c r="N586" s="230">
        <f ca="1" t="shared" si="329"/>
        <v>8434.05405215363</v>
      </c>
      <c r="O586" s="230">
        <f ca="1" t="shared" si="329"/>
        <v>11187.1256789713</v>
      </c>
      <c r="P586" s="230">
        <f ca="1" t="shared" si="329"/>
        <v>12177.3996299004</v>
      </c>
      <c r="Q586" s="230">
        <f ca="1" t="shared" si="329"/>
        <v>13978.1227341523</v>
      </c>
      <c r="R586" s="230">
        <f ca="1" t="shared" si="329"/>
        <v>15370.290939379</v>
      </c>
      <c r="S586" s="230">
        <f ca="1" t="shared" si="329"/>
        <v>14986.2260290172</v>
      </c>
      <c r="T586" s="230">
        <f ca="1" t="shared" si="329"/>
        <v>13716.5212439042</v>
      </c>
      <c r="U586" s="230">
        <f ca="1" t="shared" si="329"/>
        <v>13658.943939859</v>
      </c>
      <c r="V586" s="230"/>
    </row>
    <row r="587" spans="1:22">
      <c r="A587" s="269"/>
      <c r="B587" s="228" t="s">
        <v>390</v>
      </c>
      <c r="C587" s="229"/>
      <c r="G587" s="230">
        <f t="shared" ref="G587:U587" si="330">G540/G$564*100</f>
        <v>80.0746074242761</v>
      </c>
      <c r="H587" s="230">
        <f t="shared" si="330"/>
        <v>116.461864075754</v>
      </c>
      <c r="I587" s="230">
        <f t="shared" si="330"/>
        <v>146.196688641749</v>
      </c>
      <c r="J587" s="230">
        <f t="shared" si="330"/>
        <v>121.186679292685</v>
      </c>
      <c r="K587" s="230">
        <f t="shared" si="330"/>
        <v>100.505703690301</v>
      </c>
      <c r="L587" s="230">
        <f t="shared" si="330"/>
        <v>-1539.06108728205</v>
      </c>
      <c r="M587" s="230">
        <f ca="1" t="shared" si="330"/>
        <v>-5258.18995052792</v>
      </c>
      <c r="N587" s="230">
        <f ca="1" t="shared" si="330"/>
        <v>-8031.35255060076</v>
      </c>
      <c r="O587" s="230">
        <f ca="1" t="shared" si="330"/>
        <v>-10614.5487377222</v>
      </c>
      <c r="P587" s="230">
        <f ca="1" t="shared" si="330"/>
        <v>-11498.474581343</v>
      </c>
      <c r="Q587" s="230">
        <f ca="1" t="shared" si="330"/>
        <v>-13144.5095119511</v>
      </c>
      <c r="R587" s="230">
        <f ca="1" t="shared" si="330"/>
        <v>-14372.8022696595</v>
      </c>
      <c r="S587" s="230">
        <f ca="1" t="shared" si="330"/>
        <v>-13908.4918542042</v>
      </c>
      <c r="T587" s="230">
        <f ca="1" t="shared" si="330"/>
        <v>-12614.8428487981</v>
      </c>
      <c r="U587" s="230">
        <f ca="1" t="shared" si="330"/>
        <v>-12439.6105806273</v>
      </c>
      <c r="V587" s="230"/>
    </row>
    <row r="588" spans="1:22">
      <c r="A588" s="269"/>
      <c r="B588" s="231" t="s">
        <v>391</v>
      </c>
      <c r="C588" s="231"/>
      <c r="G588" s="232">
        <f t="shared" ref="G588:L588" si="331">SUM(G589:G590)</f>
        <v>21.8113859920551</v>
      </c>
      <c r="H588" s="232">
        <f t="shared" si="331"/>
        <v>35.0580172406519</v>
      </c>
      <c r="I588" s="232">
        <f t="shared" si="331"/>
        <v>77.7721926647335</v>
      </c>
      <c r="J588" s="232">
        <f t="shared" si="331"/>
        <v>72.7790053571128</v>
      </c>
      <c r="K588" s="232">
        <f t="shared" si="331"/>
        <v>102.661087736873</v>
      </c>
      <c r="L588" s="232">
        <f t="shared" si="331"/>
        <v>67.3279654094325</v>
      </c>
      <c r="M588" s="232">
        <f ca="1" t="shared" ref="M588:U588" si="332">SUM(M589:M590)</f>
        <v>112.554399493434</v>
      </c>
      <c r="N588" s="232">
        <f ca="1" t="shared" si="332"/>
        <v>139.076996852116</v>
      </c>
      <c r="O588" s="232">
        <f ca="1" t="shared" si="332"/>
        <v>176.127533670497</v>
      </c>
      <c r="P588" s="232">
        <f ca="1" t="shared" si="332"/>
        <v>190.945752047528</v>
      </c>
      <c r="Q588" s="232">
        <f ca="1" t="shared" si="332"/>
        <v>-700.163323459661</v>
      </c>
      <c r="R588" s="232">
        <f ca="1" t="shared" si="332"/>
        <v>-1830.36952257145</v>
      </c>
      <c r="S588" s="232">
        <f ca="1" t="shared" si="332"/>
        <v>-1101.62056252416</v>
      </c>
      <c r="T588" s="232">
        <f ca="1" t="shared" si="332"/>
        <v>-469.27240586118</v>
      </c>
      <c r="U588" s="232">
        <f ca="1" t="shared" si="332"/>
        <v>-112.041748697747</v>
      </c>
      <c r="V588" s="232"/>
    </row>
    <row r="589" spans="1:22">
      <c r="A589" s="269"/>
      <c r="B589" s="228" t="s">
        <v>392</v>
      </c>
      <c r="C589" s="229"/>
      <c r="G589" s="230">
        <f t="shared" ref="G589:L589" si="333">G542/G$564*100</f>
        <v>0.107084116277752</v>
      </c>
      <c r="H589" s="230">
        <f t="shared" si="333"/>
        <v>0.241609594223057</v>
      </c>
      <c r="I589" s="230">
        <f t="shared" si="333"/>
        <v>0.247239641907799</v>
      </c>
      <c r="J589" s="230">
        <f t="shared" si="333"/>
        <v>0.229473587588905</v>
      </c>
      <c r="K589" s="230">
        <f t="shared" si="333"/>
        <v>0.144251098725628</v>
      </c>
      <c r="L589" s="230">
        <f t="shared" si="333"/>
        <v>45.1853390453461</v>
      </c>
      <c r="M589" s="230">
        <f ca="1" t="shared" ref="M589:U589" si="334">M542/M$564*100</f>
        <v>210.037172325887</v>
      </c>
      <c r="N589" s="230">
        <f ca="1" t="shared" si="334"/>
        <v>504.514445146903</v>
      </c>
      <c r="O589" s="230">
        <f ca="1" t="shared" si="334"/>
        <v>778.131181972448</v>
      </c>
      <c r="P589" s="230">
        <f ca="1" t="shared" si="334"/>
        <v>901.191379001848</v>
      </c>
      <c r="Q589" s="230">
        <f ca="1" t="shared" si="334"/>
        <v>1043.32720384405</v>
      </c>
      <c r="R589" s="230">
        <f ca="1" t="shared" si="334"/>
        <v>1365.60302928673</v>
      </c>
      <c r="S589" s="230">
        <f ca="1" t="shared" si="334"/>
        <v>1750.41925269245</v>
      </c>
      <c r="T589" s="230">
        <f ca="1" t="shared" si="334"/>
        <v>1915.65449822961</v>
      </c>
      <c r="U589" s="230">
        <f ca="1" t="shared" si="334"/>
        <v>2141.27752634476</v>
      </c>
      <c r="V589" s="230"/>
    </row>
    <row r="590" spans="1:22">
      <c r="A590" s="269"/>
      <c r="B590" s="228" t="s">
        <v>393</v>
      </c>
      <c r="C590" s="229"/>
      <c r="G590" s="230">
        <f t="shared" ref="G590:U590" si="335">G543/G$564*100</f>
        <v>21.7043018757774</v>
      </c>
      <c r="H590" s="230">
        <f t="shared" si="335"/>
        <v>34.8164076464288</v>
      </c>
      <c r="I590" s="230">
        <f t="shared" si="335"/>
        <v>77.5249530228257</v>
      </c>
      <c r="J590" s="230">
        <f t="shared" si="335"/>
        <v>72.5495317695239</v>
      </c>
      <c r="K590" s="230">
        <f t="shared" si="335"/>
        <v>102.516836638147</v>
      </c>
      <c r="L590" s="230">
        <f t="shared" si="335"/>
        <v>22.1426263640864</v>
      </c>
      <c r="M590" s="230">
        <f ca="1" t="shared" si="335"/>
        <v>-97.4827728324535</v>
      </c>
      <c r="N590" s="230">
        <f ca="1" t="shared" si="335"/>
        <v>-365.437448294787</v>
      </c>
      <c r="O590" s="230">
        <f ca="1" t="shared" si="335"/>
        <v>-602.003648301952</v>
      </c>
      <c r="P590" s="230">
        <f ca="1" t="shared" si="335"/>
        <v>-710.24562695432</v>
      </c>
      <c r="Q590" s="230">
        <f ca="1" t="shared" si="335"/>
        <v>-1743.49052730371</v>
      </c>
      <c r="R590" s="230">
        <f ca="1" t="shared" si="335"/>
        <v>-3195.97255185818</v>
      </c>
      <c r="S590" s="230">
        <f ca="1" t="shared" si="335"/>
        <v>-2852.03981521661</v>
      </c>
      <c r="T590" s="230">
        <f ca="1" t="shared" si="335"/>
        <v>-2384.92690409079</v>
      </c>
      <c r="U590" s="230">
        <f ca="1" t="shared" si="335"/>
        <v>-2253.3192750425</v>
      </c>
      <c r="V590" s="230"/>
    </row>
    <row r="591" spans="1:22">
      <c r="A591" s="270"/>
      <c r="B591" s="231" t="s">
        <v>394</v>
      </c>
      <c r="C591" s="231"/>
      <c r="D591" s="233"/>
      <c r="E591" s="234"/>
      <c r="F591" s="234"/>
      <c r="G591" s="227">
        <f>G541/G$565*100</f>
        <v>25.2793217128939</v>
      </c>
      <c r="H591" s="227">
        <f t="shared" ref="H591:U591" si="336">H541/H$565*100</f>
        <v>42.0678618117626</v>
      </c>
      <c r="I591" s="227">
        <f t="shared" si="336"/>
        <v>91.6367791708433</v>
      </c>
      <c r="J591" s="227">
        <f t="shared" si="336"/>
        <v>84.0461879994013</v>
      </c>
      <c r="K591" s="227">
        <f t="shared" si="336"/>
        <v>136.713739587856</v>
      </c>
      <c r="L591" s="227">
        <f t="shared" si="336"/>
        <v>98.9266954405508</v>
      </c>
      <c r="M591" s="227">
        <f ca="1" t="shared" si="336"/>
        <v>164.475416613577</v>
      </c>
      <c r="N591" s="227">
        <f ca="1" t="shared" si="336"/>
        <v>201.328301969528</v>
      </c>
      <c r="O591" s="227">
        <f ca="1" t="shared" si="336"/>
        <v>261.599916852587</v>
      </c>
      <c r="P591" s="227">
        <f ca="1" t="shared" si="336"/>
        <v>275.840309525552</v>
      </c>
      <c r="Q591" s="227">
        <f ca="1" t="shared" si="336"/>
        <v>-1014.40432315929</v>
      </c>
      <c r="R591" s="227">
        <f ca="1" t="shared" si="336"/>
        <v>-2651.83456050437</v>
      </c>
      <c r="S591" s="227">
        <f ca="1" t="shared" si="336"/>
        <v>-1590.00833175763</v>
      </c>
      <c r="T591" s="227">
        <f ca="1" t="shared" si="336"/>
        <v>-676.026876937051</v>
      </c>
      <c r="U591" s="227">
        <f ca="1" t="shared" si="336"/>
        <v>-161.406832201764</v>
      </c>
      <c r="V591" s="230"/>
    </row>
    <row r="592" spans="1:22">
      <c r="A592" s="270"/>
      <c r="B592" s="228" t="s">
        <v>395</v>
      </c>
      <c r="C592" s="229"/>
      <c r="G592" s="230">
        <f>G542/G$565*100</f>
        <v>0.124110124258599</v>
      </c>
      <c r="H592" s="230">
        <f t="shared" ref="H592:U592" si="337">H542/H$565*100</f>
        <v>0.289919391402029</v>
      </c>
      <c r="I592" s="230">
        <f t="shared" si="337"/>
        <v>0.291315490685105</v>
      </c>
      <c r="J592" s="230">
        <f t="shared" si="337"/>
        <v>0.264999228675352</v>
      </c>
      <c r="K592" s="230">
        <f t="shared" si="337"/>
        <v>0.19209914468259</v>
      </c>
      <c r="L592" s="230">
        <f t="shared" si="337"/>
        <v>66.3919702152582</v>
      </c>
      <c r="M592" s="230">
        <f ca="1" t="shared" si="337"/>
        <v>306.926709023519</v>
      </c>
      <c r="N592" s="230">
        <f ca="1" t="shared" si="337"/>
        <v>730.336711746298</v>
      </c>
      <c r="O592" s="230">
        <f ca="1" t="shared" si="337"/>
        <v>1155.74804383068</v>
      </c>
      <c r="P592" s="230">
        <f ca="1" t="shared" si="337"/>
        <v>1301.86142535265</v>
      </c>
      <c r="Q592" s="230">
        <f ca="1" t="shared" si="337"/>
        <v>1511.58392704652</v>
      </c>
      <c r="R592" s="230">
        <f ca="1" t="shared" si="337"/>
        <v>1978.48208481118</v>
      </c>
      <c r="S592" s="230">
        <f ca="1" t="shared" si="337"/>
        <v>2526.44267048974</v>
      </c>
      <c r="T592" s="230">
        <f ca="1" t="shared" si="337"/>
        <v>2759.66349513351</v>
      </c>
      <c r="U592" s="230">
        <f ca="1" t="shared" si="337"/>
        <v>3084.71463904495</v>
      </c>
      <c r="V592" s="230"/>
    </row>
    <row r="593" spans="1:22">
      <c r="A593" s="270"/>
      <c r="B593" s="228" t="s">
        <v>396</v>
      </c>
      <c r="C593" s="229"/>
      <c r="G593" s="230">
        <f t="shared" ref="G593:U593" si="338">G543/G$565*100</f>
        <v>25.1552115886353</v>
      </c>
      <c r="H593" s="230">
        <f t="shared" si="338"/>
        <v>41.7779424203606</v>
      </c>
      <c r="I593" s="230">
        <f t="shared" si="338"/>
        <v>91.3454636801582</v>
      </c>
      <c r="J593" s="230">
        <f t="shared" si="338"/>
        <v>83.7811887707259</v>
      </c>
      <c r="K593" s="230">
        <f t="shared" si="338"/>
        <v>136.521640443174</v>
      </c>
      <c r="L593" s="230">
        <f t="shared" si="338"/>
        <v>32.5347252252925</v>
      </c>
      <c r="M593" s="230">
        <f ca="1" t="shared" si="338"/>
        <v>-142.451292409941</v>
      </c>
      <c r="N593" s="230">
        <f ca="1" t="shared" si="338"/>
        <v>-529.00840977677</v>
      </c>
      <c r="O593" s="230">
        <f ca="1" t="shared" si="338"/>
        <v>-894.148126978089</v>
      </c>
      <c r="P593" s="230">
        <f ca="1" t="shared" si="338"/>
        <v>-1026.0211158271</v>
      </c>
      <c r="Q593" s="230">
        <f ca="1" t="shared" si="338"/>
        <v>-2525.98825020581</v>
      </c>
      <c r="R593" s="230">
        <f ca="1" t="shared" si="338"/>
        <v>-4630.31664531555</v>
      </c>
      <c r="S593" s="230">
        <f ca="1" t="shared" si="338"/>
        <v>-4116.45100224737</v>
      </c>
      <c r="T593" s="230">
        <f ca="1" t="shared" si="338"/>
        <v>-3435.69037207056</v>
      </c>
      <c r="U593" s="230">
        <f ca="1" t="shared" si="338"/>
        <v>-3246.12147124672</v>
      </c>
      <c r="V593" s="230"/>
    </row>
    <row r="594" spans="1:22">
      <c r="A594" s="269"/>
      <c r="B594" s="231" t="s">
        <v>397</v>
      </c>
      <c r="C594" s="231"/>
      <c r="D594" s="233"/>
      <c r="E594" s="234"/>
      <c r="F594" s="234"/>
      <c r="G594" s="227">
        <f t="shared" ref="G594:L594" si="339">G541/G$558*100</f>
        <v>158.992867193026</v>
      </c>
      <c r="H594" s="227">
        <f t="shared" si="339"/>
        <v>210.392086402629</v>
      </c>
      <c r="I594" s="227">
        <f t="shared" si="339"/>
        <v>518.927237129919</v>
      </c>
      <c r="J594" s="227">
        <f t="shared" si="339"/>
        <v>544.623863616502</v>
      </c>
      <c r="K594" s="227">
        <f t="shared" si="339"/>
        <v>483.511241970527</v>
      </c>
      <c r="L594" s="227">
        <f t="shared" si="339"/>
        <v>248.36915351701</v>
      </c>
      <c r="M594" s="227">
        <f ca="1" t="shared" ref="M594:U594" si="340">M541/M$558*100</f>
        <v>412.93828543197</v>
      </c>
      <c r="N594" s="227">
        <f ca="1" t="shared" si="340"/>
        <v>505.462552008906</v>
      </c>
      <c r="O594" s="227">
        <f ca="1" t="shared" si="340"/>
        <v>597.079346422049</v>
      </c>
      <c r="P594" s="227">
        <f ca="1" t="shared" si="340"/>
        <v>692.537932300448</v>
      </c>
      <c r="Q594" s="227">
        <f ca="1" t="shared" si="340"/>
        <v>-2546.80237980968</v>
      </c>
      <c r="R594" s="227">
        <f ca="1" t="shared" si="340"/>
        <v>-6658.01516121365</v>
      </c>
      <c r="S594" s="227">
        <f ca="1" t="shared" si="340"/>
        <v>-4009.45162464883</v>
      </c>
      <c r="T594" s="227">
        <f ca="1" t="shared" si="340"/>
        <v>-1697.25350726638</v>
      </c>
      <c r="U594" s="227">
        <f ca="1" t="shared" si="340"/>
        <v>-405.223029683083</v>
      </c>
      <c r="V594" s="230"/>
    </row>
    <row r="595" spans="1:22">
      <c r="A595" s="269"/>
      <c r="B595" s="228" t="s">
        <v>398</v>
      </c>
      <c r="C595" s="229"/>
      <c r="G595" s="230">
        <f>G542/G$558*100</f>
        <v>0.780583621968489</v>
      </c>
      <c r="H595" s="230">
        <f t="shared" ref="H595:U595" si="341">H542/H$558*100</f>
        <v>1.44996068301712</v>
      </c>
      <c r="I595" s="230">
        <f t="shared" si="341"/>
        <v>1.64968197357233</v>
      </c>
      <c r="J595" s="230">
        <f t="shared" si="341"/>
        <v>1.71720939654743</v>
      </c>
      <c r="K595" s="230">
        <f t="shared" si="341"/>
        <v>0.679391086126104</v>
      </c>
      <c r="L595" s="230">
        <f t="shared" si="341"/>
        <v>166.686225282837</v>
      </c>
      <c r="M595" s="230">
        <f ca="1" t="shared" si="341"/>
        <v>770.581960434971</v>
      </c>
      <c r="N595" s="230">
        <f ca="1" t="shared" si="341"/>
        <v>1833.61134293454</v>
      </c>
      <c r="O595" s="230">
        <f ca="1" t="shared" si="341"/>
        <v>2637.8956650351</v>
      </c>
      <c r="P595" s="230">
        <f ca="1" t="shared" si="341"/>
        <v>3268.51583514454</v>
      </c>
      <c r="Q595" s="230">
        <f ca="1" t="shared" si="341"/>
        <v>3795.04055216812</v>
      </c>
      <c r="R595" s="230">
        <f ca="1" t="shared" si="341"/>
        <v>4967.41535578941</v>
      </c>
      <c r="S595" s="230">
        <f ca="1" t="shared" si="341"/>
        <v>6370.81546521187</v>
      </c>
      <c r="T595" s="230">
        <f ca="1" t="shared" si="341"/>
        <v>6928.49456993778</v>
      </c>
      <c r="U595" s="230">
        <f ca="1" t="shared" si="341"/>
        <v>7744.38971814413</v>
      </c>
      <c r="V595" s="230"/>
    </row>
    <row r="596" spans="1:22">
      <c r="A596" s="269"/>
      <c r="B596" s="228" t="s">
        <v>399</v>
      </c>
      <c r="C596" s="229"/>
      <c r="G596" s="230">
        <f t="shared" ref="G596:U596" si="342">G543/G$558*100</f>
        <v>158.212283571058</v>
      </c>
      <c r="H596" s="230">
        <f t="shared" si="342"/>
        <v>208.942125719612</v>
      </c>
      <c r="I596" s="230">
        <f t="shared" si="342"/>
        <v>517.277555156347</v>
      </c>
      <c r="J596" s="230">
        <f t="shared" si="342"/>
        <v>542.906654219955</v>
      </c>
      <c r="K596" s="230">
        <f t="shared" si="342"/>
        <v>482.831850884401</v>
      </c>
      <c r="L596" s="230">
        <f t="shared" si="342"/>
        <v>81.6829282341731</v>
      </c>
      <c r="M596" s="230">
        <f ca="1" t="shared" si="342"/>
        <v>-357.643675003001</v>
      </c>
      <c r="N596" s="230">
        <f ca="1" t="shared" si="342"/>
        <v>-1328.14879092563</v>
      </c>
      <c r="O596" s="230">
        <f ca="1" t="shared" si="342"/>
        <v>-2040.81631861305</v>
      </c>
      <c r="P596" s="230">
        <f ca="1" t="shared" si="342"/>
        <v>-2575.97790284409</v>
      </c>
      <c r="Q596" s="230">
        <f ca="1" t="shared" si="342"/>
        <v>-6341.8429319778</v>
      </c>
      <c r="R596" s="230">
        <f ca="1" t="shared" si="342"/>
        <v>-11625.4305170031</v>
      </c>
      <c r="S596" s="230">
        <f ca="1" t="shared" si="342"/>
        <v>-10380.2670898607</v>
      </c>
      <c r="T596" s="230">
        <f ca="1" t="shared" si="342"/>
        <v>-8625.74807720417</v>
      </c>
      <c r="U596" s="230">
        <f ca="1" t="shared" si="342"/>
        <v>-8149.61274782721</v>
      </c>
      <c r="V596" s="230"/>
    </row>
    <row r="597" spans="1:22">
      <c r="A597" s="269"/>
      <c r="B597" s="231" t="s">
        <v>392</v>
      </c>
      <c r="C597" s="231"/>
      <c r="G597" s="232">
        <f t="shared" ref="G597:L597" si="343">G589</f>
        <v>0.107084116277752</v>
      </c>
      <c r="H597" s="232">
        <f t="shared" si="343"/>
        <v>0.241609594223057</v>
      </c>
      <c r="I597" s="232">
        <f t="shared" si="343"/>
        <v>0.247239641907799</v>
      </c>
      <c r="J597" s="232">
        <f t="shared" si="343"/>
        <v>0.229473587588905</v>
      </c>
      <c r="K597" s="232">
        <f t="shared" si="343"/>
        <v>0.144251098725628</v>
      </c>
      <c r="L597" s="232">
        <f t="shared" si="343"/>
        <v>45.1853390453461</v>
      </c>
      <c r="M597" s="232">
        <f ca="1" t="shared" ref="M597:U597" si="344">M589</f>
        <v>210.037172325887</v>
      </c>
      <c r="N597" s="232">
        <f ca="1" t="shared" si="344"/>
        <v>504.514445146903</v>
      </c>
      <c r="O597" s="232">
        <f ca="1" t="shared" si="344"/>
        <v>778.131181972448</v>
      </c>
      <c r="P597" s="232">
        <f ca="1" t="shared" si="344"/>
        <v>901.191379001848</v>
      </c>
      <c r="Q597" s="232">
        <f ca="1" t="shared" si="344"/>
        <v>1043.32720384405</v>
      </c>
      <c r="R597" s="232">
        <f ca="1" t="shared" si="344"/>
        <v>1365.60302928673</v>
      </c>
      <c r="S597" s="232">
        <f ca="1" t="shared" si="344"/>
        <v>1750.41925269245</v>
      </c>
      <c r="T597" s="232">
        <f ca="1" t="shared" si="344"/>
        <v>1915.65449822961</v>
      </c>
      <c r="U597" s="232">
        <f ca="1" t="shared" si="344"/>
        <v>2141.27752634476</v>
      </c>
      <c r="V597" s="232"/>
    </row>
    <row r="598" spans="1:22">
      <c r="A598" s="269"/>
      <c r="B598" s="228" t="s">
        <v>395</v>
      </c>
      <c r="C598" s="229"/>
      <c r="G598" s="230">
        <f>G542/G$565*100</f>
        <v>0.124110124258599</v>
      </c>
      <c r="H598" s="230">
        <f t="shared" ref="H598:U598" si="345">H542/H$565*100</f>
        <v>0.289919391402029</v>
      </c>
      <c r="I598" s="230">
        <f t="shared" si="345"/>
        <v>0.291315490685105</v>
      </c>
      <c r="J598" s="230">
        <f t="shared" si="345"/>
        <v>0.264999228675352</v>
      </c>
      <c r="K598" s="230">
        <f t="shared" si="345"/>
        <v>0.19209914468259</v>
      </c>
      <c r="L598" s="230">
        <f t="shared" si="345"/>
        <v>66.3919702152582</v>
      </c>
      <c r="M598" s="230">
        <f ca="1" t="shared" si="345"/>
        <v>306.926709023519</v>
      </c>
      <c r="N598" s="230">
        <f ca="1" t="shared" si="345"/>
        <v>730.336711746298</v>
      </c>
      <c r="O598" s="230">
        <f ca="1" t="shared" si="345"/>
        <v>1155.74804383068</v>
      </c>
      <c r="P598" s="230">
        <f ca="1" t="shared" si="345"/>
        <v>1301.86142535265</v>
      </c>
      <c r="Q598" s="230">
        <f ca="1" t="shared" si="345"/>
        <v>1511.58392704652</v>
      </c>
      <c r="R598" s="230">
        <f ca="1" t="shared" si="345"/>
        <v>1978.48208481118</v>
      </c>
      <c r="S598" s="230">
        <f ca="1" t="shared" si="345"/>
        <v>2526.44267048974</v>
      </c>
      <c r="T598" s="230">
        <f ca="1" t="shared" si="345"/>
        <v>2759.66349513351</v>
      </c>
      <c r="U598" s="230">
        <f ca="1" t="shared" si="345"/>
        <v>3084.71463904495</v>
      </c>
      <c r="V598" s="230"/>
    </row>
    <row r="599" spans="1:22">
      <c r="A599" s="269"/>
      <c r="B599" s="228" t="s">
        <v>398</v>
      </c>
      <c r="C599" s="229"/>
      <c r="G599" s="230">
        <f t="shared" ref="G599:L599" si="346">G542/G$558*100</f>
        <v>0.780583621968489</v>
      </c>
      <c r="H599" s="230">
        <f t="shared" si="346"/>
        <v>1.44996068301712</v>
      </c>
      <c r="I599" s="230">
        <f t="shared" si="346"/>
        <v>1.64968197357233</v>
      </c>
      <c r="J599" s="230">
        <f t="shared" si="346"/>
        <v>1.71720939654743</v>
      </c>
      <c r="K599" s="230">
        <f t="shared" si="346"/>
        <v>0.679391086126104</v>
      </c>
      <c r="L599" s="230">
        <f t="shared" si="346"/>
        <v>166.686225282837</v>
      </c>
      <c r="M599" s="230">
        <f ca="1" t="shared" ref="M599:U599" si="347">M542/M$558*100</f>
        <v>770.581960434971</v>
      </c>
      <c r="N599" s="230">
        <f ca="1" t="shared" si="347"/>
        <v>1833.61134293454</v>
      </c>
      <c r="O599" s="230">
        <f ca="1" t="shared" si="347"/>
        <v>2637.8956650351</v>
      </c>
      <c r="P599" s="230">
        <f ca="1" t="shared" si="347"/>
        <v>3268.51583514454</v>
      </c>
      <c r="Q599" s="230">
        <f ca="1" t="shared" si="347"/>
        <v>3795.04055216812</v>
      </c>
      <c r="R599" s="230">
        <f ca="1" t="shared" si="347"/>
        <v>4967.41535578941</v>
      </c>
      <c r="S599" s="230">
        <f ca="1" t="shared" si="347"/>
        <v>6370.81546521187</v>
      </c>
      <c r="T599" s="230">
        <f ca="1" t="shared" si="347"/>
        <v>6928.49456993778</v>
      </c>
      <c r="U599" s="230">
        <f ca="1" t="shared" si="347"/>
        <v>7744.38971814413</v>
      </c>
      <c r="V599" s="230"/>
    </row>
    <row r="600" spans="1:22">
      <c r="A600" s="269"/>
      <c r="B600" s="228" t="s">
        <v>400</v>
      </c>
      <c r="C600" s="229"/>
      <c r="G600" s="230" t="e">
        <f>G542/G$560*100</f>
        <v>#DIV/0!</v>
      </c>
      <c r="H600" s="230" t="e">
        <f t="shared" ref="H600:U600" si="348">H542/H$560*100</f>
        <v>#DIV/0!</v>
      </c>
      <c r="I600" s="230">
        <f t="shared" si="348"/>
        <v>173.104127566998</v>
      </c>
      <c r="J600" s="230">
        <f t="shared" si="348"/>
        <v>536.495754928511</v>
      </c>
      <c r="K600" s="230">
        <f t="shared" si="348"/>
        <v>3.92457455782915</v>
      </c>
      <c r="L600" s="230">
        <f t="shared" si="348"/>
        <v>934.829498718124</v>
      </c>
      <c r="M600" s="230">
        <f ca="1" t="shared" si="348"/>
        <v>4872.47032478068</v>
      </c>
      <c r="N600" s="230">
        <f ca="1" t="shared" si="348"/>
        <v>14814.7049180186</v>
      </c>
      <c r="O600" s="230">
        <f ca="1" t="shared" si="348"/>
        <v>24509.9148447506</v>
      </c>
      <c r="P600" s="230">
        <f ca="1" t="shared" si="348"/>
        <v>28119.8647958677</v>
      </c>
      <c r="Q600" s="230">
        <f ca="1" t="shared" si="348"/>
        <v>29928.8473343243</v>
      </c>
      <c r="R600" s="230">
        <f ca="1" t="shared" si="348"/>
        <v>39173.7381548524</v>
      </c>
      <c r="S600" s="230">
        <f ca="1" t="shared" si="348"/>
        <v>54017.630937901</v>
      </c>
      <c r="T600" s="230">
        <f ca="1" t="shared" si="348"/>
        <v>65272.9519622837</v>
      </c>
      <c r="U600" s="230">
        <f ca="1" t="shared" si="348"/>
        <v>72960.2270984097</v>
      </c>
      <c r="V600" s="230"/>
    </row>
    <row r="601" spans="1:22">
      <c r="A601" s="269"/>
      <c r="B601" s="231" t="s">
        <v>393</v>
      </c>
      <c r="C601" s="231"/>
      <c r="G601" s="232">
        <f t="shared" ref="G601:L601" si="349">G590</f>
        <v>21.7043018757774</v>
      </c>
      <c r="H601" s="232">
        <f t="shared" si="349"/>
        <v>34.8164076464288</v>
      </c>
      <c r="I601" s="232">
        <f t="shared" si="349"/>
        <v>77.5249530228257</v>
      </c>
      <c r="J601" s="232">
        <f t="shared" si="349"/>
        <v>72.5495317695239</v>
      </c>
      <c r="K601" s="232">
        <f t="shared" si="349"/>
        <v>102.516836638147</v>
      </c>
      <c r="L601" s="232">
        <f t="shared" si="349"/>
        <v>22.1426263640864</v>
      </c>
      <c r="M601" s="232">
        <f ca="1" t="shared" ref="M601:U601" si="350">M590</f>
        <v>-97.4827728324535</v>
      </c>
      <c r="N601" s="232">
        <f ca="1" t="shared" si="350"/>
        <v>-365.437448294787</v>
      </c>
      <c r="O601" s="232">
        <f ca="1" t="shared" si="350"/>
        <v>-602.003648301952</v>
      </c>
      <c r="P601" s="232">
        <f ca="1" t="shared" si="350"/>
        <v>-710.24562695432</v>
      </c>
      <c r="Q601" s="232">
        <f ca="1" t="shared" si="350"/>
        <v>-1743.49052730371</v>
      </c>
      <c r="R601" s="232">
        <f ca="1" t="shared" si="350"/>
        <v>-3195.97255185818</v>
      </c>
      <c r="S601" s="232">
        <f ca="1" t="shared" si="350"/>
        <v>-2852.03981521661</v>
      </c>
      <c r="T601" s="232">
        <f ca="1" t="shared" si="350"/>
        <v>-2384.92690409079</v>
      </c>
      <c r="U601" s="232">
        <f ca="1" t="shared" si="350"/>
        <v>-2253.3192750425</v>
      </c>
      <c r="V601" s="232"/>
    </row>
    <row r="602" spans="1:22">
      <c r="A602" s="269"/>
      <c r="B602" s="228" t="s">
        <v>396</v>
      </c>
      <c r="C602" s="229"/>
      <c r="G602" s="230">
        <f>G543/G$565*100</f>
        <v>25.1552115886353</v>
      </c>
      <c r="H602" s="230">
        <f t="shared" ref="H602:U602" si="351">H543/H$565*100</f>
        <v>41.7779424203606</v>
      </c>
      <c r="I602" s="230">
        <f t="shared" si="351"/>
        <v>91.3454636801582</v>
      </c>
      <c r="J602" s="230">
        <f t="shared" si="351"/>
        <v>83.7811887707259</v>
      </c>
      <c r="K602" s="230">
        <f t="shared" si="351"/>
        <v>136.521640443174</v>
      </c>
      <c r="L602" s="230">
        <f t="shared" si="351"/>
        <v>32.5347252252925</v>
      </c>
      <c r="M602" s="230">
        <f ca="1" t="shared" si="351"/>
        <v>-142.451292409941</v>
      </c>
      <c r="N602" s="230">
        <f ca="1" t="shared" si="351"/>
        <v>-529.00840977677</v>
      </c>
      <c r="O602" s="230">
        <f ca="1" t="shared" si="351"/>
        <v>-894.148126978089</v>
      </c>
      <c r="P602" s="230">
        <f ca="1" t="shared" si="351"/>
        <v>-1026.0211158271</v>
      </c>
      <c r="Q602" s="230">
        <f ca="1" t="shared" si="351"/>
        <v>-2525.98825020581</v>
      </c>
      <c r="R602" s="230">
        <f ca="1" t="shared" si="351"/>
        <v>-4630.31664531555</v>
      </c>
      <c r="S602" s="230">
        <f ca="1" t="shared" si="351"/>
        <v>-4116.45100224737</v>
      </c>
      <c r="T602" s="230">
        <f ca="1" t="shared" si="351"/>
        <v>-3435.69037207056</v>
      </c>
      <c r="U602" s="230">
        <f ca="1" t="shared" si="351"/>
        <v>-3246.12147124672</v>
      </c>
      <c r="V602" s="230"/>
    </row>
    <row r="603" spans="1:22">
      <c r="A603" s="269"/>
      <c r="B603" s="228" t="s">
        <v>399</v>
      </c>
      <c r="C603" s="229"/>
      <c r="G603" s="230">
        <f t="shared" ref="G603:L603" si="352">G543/G$558*100</f>
        <v>158.212283571058</v>
      </c>
      <c r="H603" s="230">
        <f t="shared" si="352"/>
        <v>208.942125719612</v>
      </c>
      <c r="I603" s="230">
        <f t="shared" si="352"/>
        <v>517.277555156347</v>
      </c>
      <c r="J603" s="230">
        <f t="shared" si="352"/>
        <v>542.906654219955</v>
      </c>
      <c r="K603" s="230">
        <f t="shared" si="352"/>
        <v>482.831850884401</v>
      </c>
      <c r="L603" s="230">
        <f t="shared" si="352"/>
        <v>81.6829282341731</v>
      </c>
      <c r="M603" s="230">
        <f ca="1" t="shared" ref="M603:U603" si="353">M543/M$558*100</f>
        <v>-357.643675003001</v>
      </c>
      <c r="N603" s="230">
        <f ca="1" t="shared" si="353"/>
        <v>-1328.14879092563</v>
      </c>
      <c r="O603" s="230">
        <f ca="1" t="shared" si="353"/>
        <v>-2040.81631861305</v>
      </c>
      <c r="P603" s="230">
        <f ca="1" t="shared" si="353"/>
        <v>-2575.97790284409</v>
      </c>
      <c r="Q603" s="230">
        <f ca="1" t="shared" si="353"/>
        <v>-6341.8429319778</v>
      </c>
      <c r="R603" s="230">
        <f ca="1" t="shared" si="353"/>
        <v>-11625.4305170031</v>
      </c>
      <c r="S603" s="230">
        <f ca="1" t="shared" si="353"/>
        <v>-10380.2670898607</v>
      </c>
      <c r="T603" s="230">
        <f ca="1" t="shared" si="353"/>
        <v>-8625.74807720417</v>
      </c>
      <c r="U603" s="230">
        <f ca="1" t="shared" si="353"/>
        <v>-8149.61274782721</v>
      </c>
      <c r="V603" s="230"/>
    </row>
    <row r="604" spans="1:22">
      <c r="A604" s="269"/>
      <c r="B604" s="228" t="s">
        <v>401</v>
      </c>
      <c r="C604" s="229"/>
      <c r="G604" s="230" t="e">
        <f>G543/G$560*100</f>
        <v>#DIV/0!</v>
      </c>
      <c r="H604" s="230" t="e">
        <f t="shared" ref="H604:U604" si="354">H543/H$560*100</f>
        <v>#DIV/0!</v>
      </c>
      <c r="I604" s="230">
        <f t="shared" si="354"/>
        <v>54278.87394649</v>
      </c>
      <c r="J604" s="230">
        <f t="shared" si="354"/>
        <v>169616.539425571</v>
      </c>
      <c r="K604" s="230">
        <f t="shared" si="354"/>
        <v>2789.12931945468</v>
      </c>
      <c r="L604" s="230">
        <f t="shared" si="354"/>
        <v>458.10390585912</v>
      </c>
      <c r="M604" s="230">
        <f ca="1" t="shared" si="354"/>
        <v>-2261.41836011055</v>
      </c>
      <c r="N604" s="230">
        <f ca="1" t="shared" si="354"/>
        <v>-10730.8086310681</v>
      </c>
      <c r="O604" s="230">
        <f ca="1" t="shared" si="354"/>
        <v>-18962.1730859161</v>
      </c>
      <c r="P604" s="230">
        <f ca="1" t="shared" si="354"/>
        <v>-22161.7865718296</v>
      </c>
      <c r="Q604" s="230">
        <f ca="1" t="shared" si="354"/>
        <v>-50013.7077115003</v>
      </c>
      <c r="R604" s="230">
        <f ca="1" t="shared" si="354"/>
        <v>-91679.7848361395</v>
      </c>
      <c r="S604" s="230">
        <f ca="1" t="shared" si="354"/>
        <v>-88013.4481619752</v>
      </c>
      <c r="T604" s="230">
        <f ca="1" t="shared" si="354"/>
        <v>-81262.6803988625</v>
      </c>
      <c r="U604" s="230">
        <f ca="1" t="shared" si="354"/>
        <v>-76777.850610036</v>
      </c>
      <c r="V604" s="230"/>
    </row>
    <row r="605" spans="1:22">
      <c r="A605" s="270"/>
      <c r="B605" s="225" t="s">
        <v>402</v>
      </c>
      <c r="C605" s="226"/>
      <c r="G605" s="232">
        <f t="shared" ref="G605:L605" si="355">SUM(G606:G607)</f>
        <v>1.58205524228807</v>
      </c>
      <c r="H605" s="232">
        <f t="shared" si="355"/>
        <v>5.43665830610695</v>
      </c>
      <c r="I605" s="232">
        <f t="shared" si="355"/>
        <v>6.29866906553002</v>
      </c>
      <c r="J605" s="232">
        <f t="shared" si="355"/>
        <v>5.9859868731488</v>
      </c>
      <c r="K605" s="232">
        <f t="shared" si="355"/>
        <v>9.23262079609655</v>
      </c>
      <c r="L605" s="232">
        <f t="shared" si="355"/>
        <v>40.5504159655585</v>
      </c>
      <c r="M605" s="232">
        <f ca="1" t="shared" ref="M605:U605" si="356">SUM(M606:M607)</f>
        <v>75.2914118581192</v>
      </c>
      <c r="N605" s="232">
        <f ca="1" t="shared" si="356"/>
        <v>110.153138198431</v>
      </c>
      <c r="O605" s="232">
        <f ca="1" t="shared" si="356"/>
        <v>149.066545932432</v>
      </c>
      <c r="P605" s="232">
        <f ca="1" t="shared" si="356"/>
        <v>166.742249527115</v>
      </c>
      <c r="Q605" s="232">
        <f ca="1" t="shared" si="356"/>
        <v>191.354670337507</v>
      </c>
      <c r="R605" s="232">
        <f ca="1" t="shared" si="356"/>
        <v>217.277924766471</v>
      </c>
      <c r="S605" s="232">
        <f ca="1" t="shared" si="356"/>
        <v>222.894834557585</v>
      </c>
      <c r="T605" s="232">
        <f ca="1" t="shared" si="356"/>
        <v>215.915437458129</v>
      </c>
      <c r="U605" s="232">
        <f ca="1" t="shared" si="356"/>
        <v>224.690752367892</v>
      </c>
      <c r="V605" s="232"/>
    </row>
    <row r="606" spans="1:22">
      <c r="A606" s="270"/>
      <c r="B606" s="228" t="s">
        <v>403</v>
      </c>
      <c r="C606" s="229"/>
      <c r="G606" s="230">
        <f t="shared" ref="G606:U606" si="357">G548/G$564*100</f>
        <v>0.035910803708954</v>
      </c>
      <c r="H606" s="230">
        <f t="shared" si="357"/>
        <v>0.0845034827319718</v>
      </c>
      <c r="I606" s="230">
        <f t="shared" si="357"/>
        <v>0.0811371786407166</v>
      </c>
      <c r="J606" s="230">
        <f t="shared" si="357"/>
        <v>0.0646734513218556</v>
      </c>
      <c r="K606" s="230">
        <f t="shared" si="357"/>
        <v>0.0351571888953223</v>
      </c>
      <c r="L606" s="230">
        <f t="shared" si="357"/>
        <v>26.9244532621939</v>
      </c>
      <c r="M606" s="230">
        <f ca="1" t="shared" si="357"/>
        <v>180.361203348488</v>
      </c>
      <c r="N606" s="230">
        <f ca="1" t="shared" si="357"/>
        <v>478.465144899708</v>
      </c>
      <c r="O606" s="230">
        <f ca="1" t="shared" si="357"/>
        <v>753.601535798805</v>
      </c>
      <c r="P606" s="230">
        <f ca="1" t="shared" si="357"/>
        <v>880.556457488876</v>
      </c>
      <c r="Q606" s="230">
        <f ca="1" t="shared" si="357"/>
        <v>1024.62260857247</v>
      </c>
      <c r="R606" s="230">
        <f ca="1" t="shared" si="357"/>
        <v>1172.71633385232</v>
      </c>
      <c r="S606" s="230">
        <f ca="1" t="shared" si="357"/>
        <v>1194.13682693422</v>
      </c>
      <c r="T606" s="230">
        <f ca="1" t="shared" si="357"/>
        <v>1131.72696104724</v>
      </c>
      <c r="U606" s="230">
        <f ca="1" t="shared" si="357"/>
        <v>1141.88330401967</v>
      </c>
      <c r="V606" s="230"/>
    </row>
    <row r="607" spans="1:22">
      <c r="A607" s="270"/>
      <c r="B607" s="228" t="s">
        <v>404</v>
      </c>
      <c r="C607" s="229"/>
      <c r="G607" s="230">
        <f t="shared" ref="G607:U607" si="358">G549/G$564*100</f>
        <v>1.54614443857911</v>
      </c>
      <c r="H607" s="230">
        <f t="shared" si="358"/>
        <v>5.35215482337497</v>
      </c>
      <c r="I607" s="230">
        <f t="shared" si="358"/>
        <v>6.2175318868893</v>
      </c>
      <c r="J607" s="230">
        <f t="shared" si="358"/>
        <v>5.92131342182694</v>
      </c>
      <c r="K607" s="230">
        <f t="shared" si="358"/>
        <v>9.19746360720123</v>
      </c>
      <c r="L607" s="230">
        <f t="shared" si="358"/>
        <v>13.6259627033646</v>
      </c>
      <c r="M607" s="230">
        <f ca="1" t="shared" si="358"/>
        <v>-105.069791490369</v>
      </c>
      <c r="N607" s="230">
        <f ca="1" t="shared" si="358"/>
        <v>-368.312006701277</v>
      </c>
      <c r="O607" s="230">
        <f ca="1" t="shared" si="358"/>
        <v>-604.534989866373</v>
      </c>
      <c r="P607" s="230">
        <f ca="1" t="shared" si="358"/>
        <v>-713.814207961761</v>
      </c>
      <c r="Q607" s="230">
        <f ca="1" t="shared" si="358"/>
        <v>-833.26793823496</v>
      </c>
      <c r="R607" s="230">
        <f ca="1" t="shared" si="358"/>
        <v>-955.438409085845</v>
      </c>
      <c r="S607" s="230">
        <f ca="1" t="shared" si="358"/>
        <v>-971.241992376633</v>
      </c>
      <c r="T607" s="230">
        <f ca="1" t="shared" si="358"/>
        <v>-915.811523589108</v>
      </c>
      <c r="U607" s="230">
        <f ca="1" t="shared" si="358"/>
        <v>-917.192551651783</v>
      </c>
      <c r="V607" s="230"/>
    </row>
    <row r="608" spans="1:22">
      <c r="A608" s="269"/>
      <c r="B608" s="225" t="s">
        <v>405</v>
      </c>
      <c r="C608" s="226"/>
      <c r="G608" s="232">
        <f t="shared" ref="G608:L608" si="359">SUM(G609:G610)</f>
        <v>107.395542283284</v>
      </c>
      <c r="H608" s="232">
        <f t="shared" si="359"/>
        <v>155.584356013898</v>
      </c>
      <c r="I608" s="232">
        <f t="shared" si="359"/>
        <v>189.256855841195</v>
      </c>
      <c r="J608" s="232">
        <f t="shared" si="359"/>
        <v>152.980168831601</v>
      </c>
      <c r="K608" s="232">
        <f t="shared" si="359"/>
        <v>134.149435948361</v>
      </c>
      <c r="L608" s="232">
        <f t="shared" si="359"/>
        <v>291.460478674744</v>
      </c>
      <c r="M608" s="232">
        <f ca="1" t="shared" ref="M608:U608" si="360">SUM(M609:M610)</f>
        <v>427.155004725734</v>
      </c>
      <c r="N608" s="232">
        <f ca="1" t="shared" si="360"/>
        <v>582.951971521426</v>
      </c>
      <c r="O608" s="232">
        <f ca="1" t="shared" si="360"/>
        <v>850.441024755939</v>
      </c>
      <c r="P608" s="232">
        <f ca="1" t="shared" si="360"/>
        <v>980.775395789493</v>
      </c>
      <c r="Q608" s="232">
        <f ca="1" t="shared" si="360"/>
        <v>1207.74800408742</v>
      </c>
      <c r="R608" s="232">
        <f ca="1" t="shared" si="360"/>
        <v>1445.15896678483</v>
      </c>
      <c r="S608" s="232">
        <f ca="1" t="shared" si="360"/>
        <v>1555.53225463241</v>
      </c>
      <c r="T608" s="232">
        <f ca="1" t="shared" si="360"/>
        <v>1587.06157773294</v>
      </c>
      <c r="U608" s="232">
        <f ca="1" t="shared" si="360"/>
        <v>1756.56607647616</v>
      </c>
      <c r="V608" s="232"/>
    </row>
    <row r="609" spans="1:22">
      <c r="A609" s="269"/>
      <c r="B609" s="228" t="s">
        <v>406</v>
      </c>
      <c r="C609" s="229"/>
      <c r="G609" s="230">
        <f t="shared" ref="G609:U609" si="361">G539/G$565*100</f>
        <v>14.589346342811</v>
      </c>
      <c r="H609" s="230">
        <f t="shared" si="361"/>
        <v>15.8359620688445</v>
      </c>
      <c r="I609" s="230">
        <f t="shared" si="361"/>
        <v>16.9974246287395</v>
      </c>
      <c r="J609" s="230">
        <f t="shared" si="361"/>
        <v>13.0321387523374</v>
      </c>
      <c r="K609" s="230">
        <f t="shared" si="361"/>
        <v>0.306020645497257</v>
      </c>
      <c r="L609" s="230">
        <f t="shared" si="361"/>
        <v>2552.84215744776</v>
      </c>
      <c r="M609" s="230">
        <f ca="1" t="shared" si="361"/>
        <v>8110.93268590699</v>
      </c>
      <c r="N609" s="230">
        <f ca="1" t="shared" si="361"/>
        <v>12209.1634092793</v>
      </c>
      <c r="O609" s="230">
        <f ca="1" t="shared" si="361"/>
        <v>16616.0911156196</v>
      </c>
      <c r="P609" s="230">
        <f ca="1" t="shared" si="361"/>
        <v>17591.4763596939</v>
      </c>
      <c r="Q609" s="230">
        <f ca="1" t="shared" si="361"/>
        <v>20251.6579433372</v>
      </c>
      <c r="R609" s="230">
        <f ca="1" t="shared" si="361"/>
        <v>22268.4371737081</v>
      </c>
      <c r="S609" s="230">
        <f ca="1" t="shared" si="361"/>
        <v>21630.1556618936</v>
      </c>
      <c r="T609" s="230">
        <f ca="1" t="shared" si="361"/>
        <v>19759.8173324095</v>
      </c>
      <c r="U609" s="230">
        <f ca="1" t="shared" si="361"/>
        <v>19677.0123474381</v>
      </c>
      <c r="V609" s="230"/>
    </row>
    <row r="610" spans="1:22">
      <c r="A610" s="269"/>
      <c r="B610" s="228" t="s">
        <v>407</v>
      </c>
      <c r="C610" s="229"/>
      <c r="G610" s="230">
        <f t="shared" ref="G610:U610" si="362">G540/G$565*100</f>
        <v>92.8061959404731</v>
      </c>
      <c r="H610" s="230">
        <f t="shared" si="362"/>
        <v>139.748393945053</v>
      </c>
      <c r="I610" s="230">
        <f t="shared" si="362"/>
        <v>172.259431212455</v>
      </c>
      <c r="J610" s="230">
        <f t="shared" si="362"/>
        <v>139.948030079264</v>
      </c>
      <c r="K610" s="230">
        <f t="shared" si="362"/>
        <v>133.843415302864</v>
      </c>
      <c r="L610" s="230">
        <f t="shared" si="362"/>
        <v>-2261.38167877302</v>
      </c>
      <c r="M610" s="230">
        <f ca="1" t="shared" si="362"/>
        <v>-7683.77768118125</v>
      </c>
      <c r="N610" s="230">
        <f ca="1" t="shared" si="362"/>
        <v>-11626.2114377579</v>
      </c>
      <c r="O610" s="230">
        <f ca="1" t="shared" si="362"/>
        <v>-15765.6500908637</v>
      </c>
      <c r="P610" s="230">
        <f ca="1" t="shared" si="362"/>
        <v>-16610.7009639044</v>
      </c>
      <c r="Q610" s="230">
        <f ca="1" t="shared" si="362"/>
        <v>-19043.9099392498</v>
      </c>
      <c r="R610" s="230">
        <f ca="1" t="shared" si="362"/>
        <v>-20823.2782069233</v>
      </c>
      <c r="S610" s="230">
        <f ca="1" t="shared" si="362"/>
        <v>-20074.6234072612</v>
      </c>
      <c r="T610" s="230">
        <f ca="1" t="shared" si="362"/>
        <v>-18172.7557546765</v>
      </c>
      <c r="U610" s="230">
        <f ca="1" t="shared" si="362"/>
        <v>-17920.446270962</v>
      </c>
      <c r="V610" s="230"/>
    </row>
    <row r="611" spans="1:22">
      <c r="A611" s="269"/>
      <c r="B611" s="225" t="s">
        <v>408</v>
      </c>
      <c r="C611" s="226"/>
      <c r="G611" s="232">
        <f t="shared" ref="G611:L611" si="363">SUM(G612:G613)</f>
        <v>675.4582019762</v>
      </c>
      <c r="H611" s="232">
        <f t="shared" si="363"/>
        <v>778.116972520355</v>
      </c>
      <c r="I611" s="232">
        <f t="shared" si="363"/>
        <v>1071.73711470661</v>
      </c>
      <c r="J611" s="232">
        <f t="shared" si="363"/>
        <v>991.319803895983</v>
      </c>
      <c r="K611" s="232">
        <f t="shared" si="363"/>
        <v>474.442148832855</v>
      </c>
      <c r="L611" s="232">
        <f t="shared" si="363"/>
        <v>731.751849687636</v>
      </c>
      <c r="M611" s="232">
        <f ca="1" t="shared" ref="M611:U611" si="364">SUM(M612:M613)</f>
        <v>1072.43172807728</v>
      </c>
      <c r="N611" s="232">
        <f ca="1" t="shared" si="364"/>
        <v>1463.58156474413</v>
      </c>
      <c r="O611" s="232">
        <f ca="1" t="shared" si="364"/>
        <v>1941.05861095481</v>
      </c>
      <c r="P611" s="232">
        <f ca="1" t="shared" si="364"/>
        <v>2462.38182454001</v>
      </c>
      <c r="Q611" s="232">
        <f ca="1" t="shared" si="364"/>
        <v>3032.21843676749</v>
      </c>
      <c r="R611" s="232">
        <f ca="1" t="shared" si="364"/>
        <v>3628.39011698648</v>
      </c>
      <c r="S611" s="232">
        <f ca="1" t="shared" si="364"/>
        <v>3922.51487049459</v>
      </c>
      <c r="T611" s="232">
        <f ca="1" t="shared" si="364"/>
        <v>3984.52475922162</v>
      </c>
      <c r="U611" s="232">
        <f ca="1" t="shared" si="364"/>
        <v>4409.98077738383</v>
      </c>
      <c r="V611" s="232"/>
    </row>
    <row r="612" spans="1:22">
      <c r="A612" s="269"/>
      <c r="B612" s="228" t="s">
        <v>409</v>
      </c>
      <c r="C612" s="229"/>
      <c r="G612" s="230">
        <f t="shared" ref="G612:U612" si="365">G539/G$558*100</f>
        <v>91.7588704261985</v>
      </c>
      <c r="H612" s="230">
        <f t="shared" si="365"/>
        <v>79.1996777674473</v>
      </c>
      <c r="I612" s="230">
        <f t="shared" si="365"/>
        <v>96.2542188925199</v>
      </c>
      <c r="J612" s="230">
        <f t="shared" si="365"/>
        <v>84.4489670195978</v>
      </c>
      <c r="K612" s="230">
        <f t="shared" si="365"/>
        <v>1.08229372423768</v>
      </c>
      <c r="L612" s="230">
        <f t="shared" si="365"/>
        <v>6409.26337308885</v>
      </c>
      <c r="M612" s="230">
        <f ca="1" t="shared" si="365"/>
        <v>20363.6185001526</v>
      </c>
      <c r="N612" s="230">
        <f ca="1" t="shared" si="365"/>
        <v>30652.7936429034</v>
      </c>
      <c r="O612" s="230">
        <f ca="1" t="shared" si="365"/>
        <v>37924.801134375</v>
      </c>
      <c r="P612" s="230">
        <f ca="1" t="shared" si="365"/>
        <v>44166.0056327849</v>
      </c>
      <c r="Q612" s="230">
        <f ca="1" t="shared" si="365"/>
        <v>50844.5887578143</v>
      </c>
      <c r="R612" s="230">
        <f ca="1" t="shared" si="365"/>
        <v>55909.8197629957</v>
      </c>
      <c r="S612" s="230">
        <f ca="1" t="shared" si="365"/>
        <v>54543.778814114</v>
      </c>
      <c r="T612" s="230">
        <f ca="1" t="shared" si="365"/>
        <v>49609.5945509248</v>
      </c>
      <c r="U612" s="230">
        <f ca="1" t="shared" si="365"/>
        <v>49400.5021334727</v>
      </c>
      <c r="V612" s="230"/>
    </row>
    <row r="613" spans="1:22">
      <c r="A613" s="269"/>
      <c r="B613" s="228" t="s">
        <v>410</v>
      </c>
      <c r="C613" s="229"/>
      <c r="G613" s="230">
        <f t="shared" ref="G613:U613" si="366">G540/G$558*100</f>
        <v>583.699331550002</v>
      </c>
      <c r="H613" s="230">
        <f t="shared" si="366"/>
        <v>698.917294752908</v>
      </c>
      <c r="I613" s="230">
        <f t="shared" si="366"/>
        <v>975.482895814094</v>
      </c>
      <c r="J613" s="230">
        <f t="shared" si="366"/>
        <v>906.870836876386</v>
      </c>
      <c r="K613" s="230">
        <f t="shared" si="366"/>
        <v>473.359855108617</v>
      </c>
      <c r="L613" s="230">
        <f t="shared" si="366"/>
        <v>-5677.51152340121</v>
      </c>
      <c r="M613" s="230">
        <f ca="1" t="shared" si="366"/>
        <v>-19291.1867720753</v>
      </c>
      <c r="N613" s="230">
        <f ca="1" t="shared" si="366"/>
        <v>-29189.2120781592</v>
      </c>
      <c r="O613" s="230">
        <f ca="1" t="shared" si="366"/>
        <v>-35983.7425234202</v>
      </c>
      <c r="P613" s="230">
        <f ca="1" t="shared" si="366"/>
        <v>-41703.6238082449</v>
      </c>
      <c r="Q613" s="230">
        <f ca="1" t="shared" si="366"/>
        <v>-47812.3703210468</v>
      </c>
      <c r="R613" s="230">
        <f ca="1" t="shared" si="366"/>
        <v>-52281.4296460092</v>
      </c>
      <c r="S613" s="230">
        <f ca="1" t="shared" si="366"/>
        <v>-50621.2639436194</v>
      </c>
      <c r="T613" s="230">
        <f ca="1" t="shared" si="366"/>
        <v>-45625.0697917032</v>
      </c>
      <c r="U613" s="230">
        <f ca="1" t="shared" si="366"/>
        <v>-44990.5213560889</v>
      </c>
      <c r="V613" s="230"/>
    </row>
    <row r="614" spans="1:22">
      <c r="A614" s="269"/>
      <c r="B614" s="225" t="s">
        <v>180</v>
      </c>
      <c r="C614" s="226"/>
      <c r="G614" s="232">
        <f>G567/G564*100</f>
        <v>51.8595802060407</v>
      </c>
      <c r="H614" s="232">
        <f t="shared" ref="H614:U614" si="367">H567/H564*100</f>
        <v>65.7054489890361</v>
      </c>
      <c r="I614" s="232">
        <f t="shared" si="367"/>
        <v>75.7206863209764</v>
      </c>
      <c r="J614" s="232">
        <f t="shared" si="367"/>
        <v>35.5247800858247</v>
      </c>
      <c r="K614" s="232">
        <f t="shared" si="367"/>
        <v>73.2646236400571</v>
      </c>
      <c r="L614" s="232">
        <f t="shared" si="367"/>
        <v>60.7959243587331</v>
      </c>
      <c r="M614" s="232">
        <f t="shared" si="367"/>
        <v>53.6880327763369</v>
      </c>
      <c r="N614" s="232">
        <f t="shared" si="367"/>
        <v>51.8392761907509</v>
      </c>
      <c r="O614" s="232">
        <f t="shared" si="367"/>
        <v>53.4675231608205</v>
      </c>
      <c r="P614" s="232">
        <f t="shared" si="367"/>
        <v>49.4955840155381</v>
      </c>
      <c r="Q614" s="232">
        <f t="shared" si="367"/>
        <v>47.1086467749483</v>
      </c>
      <c r="R614" s="232">
        <f t="shared" si="367"/>
        <v>44.9672513762046</v>
      </c>
      <c r="S614" s="232">
        <f t="shared" si="367"/>
        <v>39.9002540228768</v>
      </c>
      <c r="T614" s="232">
        <f t="shared" si="367"/>
        <v>33.8374980113279</v>
      </c>
      <c r="U614" s="232">
        <f t="shared" si="367"/>
        <v>31.6843563580463</v>
      </c>
      <c r="V614" s="232"/>
    </row>
    <row r="615" spans="1:22">
      <c r="A615" s="269"/>
      <c r="B615" s="231" t="s">
        <v>411</v>
      </c>
      <c r="C615" s="235"/>
      <c r="G615" s="230">
        <f t="shared" ref="G615:U615" si="368">G565/G$564*100</f>
        <v>86.2815317585443</v>
      </c>
      <c r="H615" s="230">
        <f t="shared" si="368"/>
        <v>83.3368175390585</v>
      </c>
      <c r="I615" s="230">
        <f t="shared" si="368"/>
        <v>84.8700634924528</v>
      </c>
      <c r="J615" s="230">
        <f t="shared" si="368"/>
        <v>86.5940586831033</v>
      </c>
      <c r="K615" s="230">
        <f t="shared" si="368"/>
        <v>75.0920046853813</v>
      </c>
      <c r="L615" s="230">
        <f t="shared" si="368"/>
        <v>68.0584397463197</v>
      </c>
      <c r="M615" s="230">
        <f t="shared" si="368"/>
        <v>68.4323540933001</v>
      </c>
      <c r="N615" s="230">
        <f t="shared" si="368"/>
        <v>69.0797048857869</v>
      </c>
      <c r="O615" s="230">
        <f t="shared" si="368"/>
        <v>67.3270602642222</v>
      </c>
      <c r="P615" s="230">
        <f t="shared" si="368"/>
        <v>69.2232953102312</v>
      </c>
      <c r="Q615" s="230">
        <f t="shared" si="368"/>
        <v>69.0221154893203</v>
      </c>
      <c r="R615" s="230">
        <f t="shared" si="368"/>
        <v>69.0227644602129</v>
      </c>
      <c r="S615" s="230">
        <f t="shared" si="368"/>
        <v>69.2839490536761</v>
      </c>
      <c r="T615" s="230">
        <f t="shared" si="368"/>
        <v>69.4162350448793</v>
      </c>
      <c r="U615" s="230">
        <f t="shared" si="368"/>
        <v>69.41574106212</v>
      </c>
      <c r="V615" s="230"/>
    </row>
    <row r="616" spans="1:22">
      <c r="A616" s="269"/>
      <c r="B616" s="231" t="s">
        <v>412</v>
      </c>
      <c r="C616" s="235"/>
      <c r="G616" s="230">
        <f t="shared" ref="G616:U616" si="369">G558/G$564*100</f>
        <v>13.7184682414557</v>
      </c>
      <c r="H616" s="230">
        <f t="shared" si="369"/>
        <v>16.6631824609415</v>
      </c>
      <c r="I616" s="230">
        <f t="shared" si="369"/>
        <v>14.987109386448</v>
      </c>
      <c r="J616" s="230">
        <f t="shared" si="369"/>
        <v>13.3631686415343</v>
      </c>
      <c r="K616" s="230">
        <f t="shared" si="369"/>
        <v>21.232409678518</v>
      </c>
      <c r="L616" s="230">
        <f t="shared" si="369"/>
        <v>27.1080222547932</v>
      </c>
      <c r="M616" s="230">
        <f t="shared" si="369"/>
        <v>27.2569542384989</v>
      </c>
      <c r="N616" s="230">
        <f t="shared" si="369"/>
        <v>27.5147973473741</v>
      </c>
      <c r="O616" s="230">
        <f t="shared" si="369"/>
        <v>29.4981788812369</v>
      </c>
      <c r="P616" s="230">
        <f t="shared" si="369"/>
        <v>27.5718835231525</v>
      </c>
      <c r="Q616" s="230">
        <f t="shared" si="369"/>
        <v>27.4918591646668</v>
      </c>
      <c r="R616" s="230">
        <f t="shared" si="369"/>
        <v>27.4912189031093</v>
      </c>
      <c r="S616" s="230">
        <f t="shared" si="369"/>
        <v>27.4755918178872</v>
      </c>
      <c r="T616" s="230">
        <f t="shared" si="369"/>
        <v>27.6489283334577</v>
      </c>
      <c r="U616" s="230">
        <f t="shared" si="369"/>
        <v>27.6494030424116</v>
      </c>
      <c r="V616" s="230"/>
    </row>
    <row r="617" spans="1:22">
      <c r="A617" s="269"/>
      <c r="B617" s="236"/>
      <c r="C617" s="235"/>
      <c r="G617" s="237"/>
      <c r="H617" s="237"/>
      <c r="I617" s="237"/>
      <c r="J617" s="237"/>
      <c r="K617" s="237"/>
      <c r="L617" s="254"/>
      <c r="M617" s="237"/>
      <c r="N617" s="237"/>
      <c r="O617" s="237"/>
      <c r="P617" s="237"/>
      <c r="Q617" s="237"/>
      <c r="R617" s="237"/>
      <c r="S617" s="237"/>
      <c r="T617" s="237"/>
      <c r="U617" s="237"/>
      <c r="V617" s="237"/>
    </row>
    <row r="618" spans="1:22">
      <c r="A618" s="269">
        <v>24</v>
      </c>
      <c r="B618" s="236" t="s">
        <v>185</v>
      </c>
      <c r="C618" s="235"/>
      <c r="G618" s="230">
        <f t="shared" ref="G618:U618" si="370">G575/G$550*100</f>
        <v>0</v>
      </c>
      <c r="H618" s="230">
        <f t="shared" si="370"/>
        <v>0</v>
      </c>
      <c r="I618" s="230">
        <f t="shared" si="370"/>
        <v>0</v>
      </c>
      <c r="J618" s="230">
        <f t="shared" si="370"/>
        <v>0</v>
      </c>
      <c r="K618" s="230">
        <f t="shared" si="370"/>
        <v>0</v>
      </c>
      <c r="L618" s="230">
        <f t="shared" si="370"/>
        <v>2482229.98827658</v>
      </c>
      <c r="M618" s="230">
        <f ca="1" t="shared" si="370"/>
        <v>4236064.88564585</v>
      </c>
      <c r="N618" s="230">
        <f ca="1" t="shared" si="370"/>
        <v>4893442.23465365</v>
      </c>
      <c r="O618" s="230">
        <f ca="1" t="shared" si="370"/>
        <v>5911410.16092437</v>
      </c>
      <c r="P618" s="230">
        <f ca="1" t="shared" si="370"/>
        <v>6590854.62755993</v>
      </c>
      <c r="Q618" s="230">
        <f ca="1" t="shared" si="370"/>
        <v>-20636913.8439625</v>
      </c>
      <c r="R618" s="230">
        <f ca="1" t="shared" si="370"/>
        <v>-56903988.3097499</v>
      </c>
      <c r="S618" s="230">
        <f ca="1" t="shared" si="370"/>
        <v>-37888240.1601553</v>
      </c>
      <c r="T618" s="230">
        <f ca="1" t="shared" si="370"/>
        <v>-18562267.8828608</v>
      </c>
      <c r="U618" s="230">
        <f ca="1" t="shared" si="370"/>
        <v>-4814524.10127244</v>
      </c>
      <c r="V618" s="230"/>
    </row>
    <row r="619" spans="1:22">
      <c r="A619" s="269">
        <v>25</v>
      </c>
      <c r="B619" s="236" t="s">
        <v>186</v>
      </c>
      <c r="C619" s="235"/>
      <c r="G619" s="230">
        <f t="shared" ref="G619:U619" si="371">G576/G$550*100</f>
        <v>897669.751199188</v>
      </c>
      <c r="H619" s="230">
        <f t="shared" si="371"/>
        <v>-1041826.53365766</v>
      </c>
      <c r="I619" s="230">
        <f t="shared" si="371"/>
        <v>-1881924.64747986</v>
      </c>
      <c r="J619" s="230">
        <f t="shared" si="371"/>
        <v>666328.423647786</v>
      </c>
      <c r="K619" s="230">
        <f t="shared" si="371"/>
        <v>-1923172.43776637</v>
      </c>
      <c r="L619" s="230">
        <f t="shared" si="371"/>
        <v>-3202945.09755584</v>
      </c>
      <c r="M619" s="230">
        <f ca="1" t="shared" si="371"/>
        <v>-4162433.48738247</v>
      </c>
      <c r="N619" s="230">
        <f ca="1" t="shared" si="371"/>
        <v>-4899565.98062952</v>
      </c>
      <c r="O619" s="230">
        <f ca="1" t="shared" si="371"/>
        <v>-5818273.32185839</v>
      </c>
      <c r="P619" s="230">
        <f ca="1" t="shared" si="371"/>
        <v>-6585413.41255202</v>
      </c>
      <c r="Q619" s="230">
        <f ca="1" t="shared" si="371"/>
        <v>20610309.8470455</v>
      </c>
      <c r="R619" s="230">
        <f ca="1" t="shared" si="371"/>
        <v>56853926.9118966</v>
      </c>
      <c r="S619" s="230">
        <f ca="1" t="shared" si="371"/>
        <v>37887718.8846163</v>
      </c>
      <c r="T619" s="230">
        <f ca="1" t="shared" si="371"/>
        <v>18604016.1644636</v>
      </c>
      <c r="U619" s="230">
        <f ca="1" t="shared" si="371"/>
        <v>4795037.51629228</v>
      </c>
      <c r="V619" s="230"/>
    </row>
    <row r="620" spans="1:22">
      <c r="A620" s="269">
        <v>26</v>
      </c>
      <c r="B620" s="236" t="s">
        <v>187</v>
      </c>
      <c r="C620" s="235"/>
      <c r="G620" s="230">
        <f t="shared" ref="G620:U620" si="372">G577/G$550*100</f>
        <v>897669.751199188</v>
      </c>
      <c r="H620" s="230">
        <f t="shared" si="372"/>
        <v>-1041826.53365766</v>
      </c>
      <c r="I620" s="230">
        <f t="shared" si="372"/>
        <v>-1881924.64747986</v>
      </c>
      <c r="J620" s="230">
        <f t="shared" si="372"/>
        <v>666328.423647786</v>
      </c>
      <c r="K620" s="230">
        <f t="shared" si="372"/>
        <v>-1836397.19296338</v>
      </c>
      <c r="L620" s="230">
        <f t="shared" si="372"/>
        <v>-2145853.17414987</v>
      </c>
      <c r="M620" s="230">
        <f ca="1" t="shared" si="372"/>
        <v>-2119752.37127679</v>
      </c>
      <c r="N620" s="230">
        <f ca="1" t="shared" si="372"/>
        <v>-1820044.69354355</v>
      </c>
      <c r="O620" s="230">
        <f ca="1" t="shared" si="372"/>
        <v>-1820645.0490055</v>
      </c>
      <c r="P620" s="230">
        <f ca="1" t="shared" si="372"/>
        <v>-1623081.75945919</v>
      </c>
      <c r="Q620" s="230">
        <f ca="1" t="shared" si="372"/>
        <v>26475243.9487135</v>
      </c>
      <c r="R620" s="230">
        <f ca="1" t="shared" si="372"/>
        <v>63692460.5411678</v>
      </c>
      <c r="S620" s="230">
        <f ca="1" t="shared" si="372"/>
        <v>45637551.8596298</v>
      </c>
      <c r="T620" s="230">
        <f ca="1" t="shared" si="372"/>
        <v>27115804.353294</v>
      </c>
      <c r="U620" s="230">
        <f ca="1" t="shared" si="372"/>
        <v>13890851.0217423</v>
      </c>
      <c r="V620" s="230"/>
    </row>
    <row r="621" spans="1:22">
      <c r="A621" s="269">
        <v>27</v>
      </c>
      <c r="B621" s="236" t="s">
        <v>188</v>
      </c>
      <c r="C621" s="235"/>
      <c r="G621" s="230">
        <f t="shared" ref="G621:U621" si="373">G564/G$550*100</f>
        <v>3306387.27781627</v>
      </c>
      <c r="H621" s="230">
        <f t="shared" si="373"/>
        <v>3746932.2003767</v>
      </c>
      <c r="I621" s="230">
        <f t="shared" si="373"/>
        <v>3851666.83006386</v>
      </c>
      <c r="J621" s="230">
        <f t="shared" si="373"/>
        <v>4211745.39498127</v>
      </c>
      <c r="K621" s="230">
        <f t="shared" si="373"/>
        <v>3522853.6050274</v>
      </c>
      <c r="L621" s="230">
        <f t="shared" si="373"/>
        <v>2606858.39648061</v>
      </c>
      <c r="M621" s="230">
        <f t="shared" si="373"/>
        <v>2713033.35359809</v>
      </c>
      <c r="N621" s="230">
        <f t="shared" si="373"/>
        <v>2795672.76743263</v>
      </c>
      <c r="O621" s="230">
        <f t="shared" si="373"/>
        <v>2681774.26923471</v>
      </c>
      <c r="P621" s="230">
        <f t="shared" si="373"/>
        <v>2976049.36191405</v>
      </c>
      <c r="Q621" s="230">
        <f t="shared" si="373"/>
        <v>3064954.77289561</v>
      </c>
      <c r="R621" s="230">
        <f t="shared" si="373"/>
        <v>3147366.96635022</v>
      </c>
      <c r="S621" s="230">
        <f t="shared" si="373"/>
        <v>3476901.10916921</v>
      </c>
      <c r="T621" s="230">
        <f t="shared" si="373"/>
        <v>3942186.0192285</v>
      </c>
      <c r="U621" s="230">
        <f t="shared" si="373"/>
        <v>4048147.69170261</v>
      </c>
      <c r="V621" s="230"/>
    </row>
    <row r="622" spans="1:22">
      <c r="A622" s="269">
        <v>28</v>
      </c>
      <c r="B622" s="236" t="s">
        <v>189</v>
      </c>
      <c r="C622" s="235"/>
      <c r="G622" s="230">
        <f t="shared" ref="G622:U622" si="374">G573/G$550*100</f>
        <v>2408717.52661708</v>
      </c>
      <c r="H622" s="230">
        <f t="shared" si="374"/>
        <v>4788758.73403437</v>
      </c>
      <c r="I622" s="230">
        <f t="shared" si="374"/>
        <v>5733591.47754372</v>
      </c>
      <c r="J622" s="230">
        <f t="shared" si="374"/>
        <v>3545416.97133349</v>
      </c>
      <c r="K622" s="230">
        <f t="shared" si="374"/>
        <v>5446026.04279377</v>
      </c>
      <c r="L622" s="230">
        <f t="shared" si="374"/>
        <v>5809803.49403645</v>
      </c>
      <c r="M622" s="230">
        <f ca="1" t="shared" si="374"/>
        <v>6875466.84098057</v>
      </c>
      <c r="N622" s="230">
        <f ca="1" t="shared" si="374"/>
        <v>7695238.74806215</v>
      </c>
      <c r="O622" s="230">
        <f ca="1" t="shared" si="374"/>
        <v>8500047.5910931</v>
      </c>
      <c r="P622" s="230">
        <f ca="1" t="shared" si="374"/>
        <v>9561462.77446607</v>
      </c>
      <c r="Q622" s="230">
        <f ca="1" t="shared" si="374"/>
        <v>-17545355.0741498</v>
      </c>
      <c r="R622" s="230">
        <f ca="1" t="shared" si="374"/>
        <v>-53706559.9455464</v>
      </c>
      <c r="S622" s="230">
        <f ca="1" t="shared" si="374"/>
        <v>-34410817.7754471</v>
      </c>
      <c r="T622" s="230">
        <f ca="1" t="shared" si="374"/>
        <v>-14661830.1452351</v>
      </c>
      <c r="U622" s="230">
        <f ca="1" t="shared" si="374"/>
        <v>-746889.824589664</v>
      </c>
      <c r="V622" s="230"/>
    </row>
    <row r="623" spans="1:22">
      <c r="A623" s="269"/>
      <c r="B623" s="236"/>
      <c r="C623" s="235"/>
      <c r="G623" s="237"/>
      <c r="H623" s="237"/>
      <c r="I623" s="237"/>
      <c r="J623" s="237"/>
      <c r="K623" s="237"/>
      <c r="L623" s="254"/>
      <c r="M623" s="237"/>
      <c r="N623" s="237"/>
      <c r="O623" s="237"/>
      <c r="P623" s="237"/>
      <c r="Q623" s="237"/>
      <c r="R623" s="237"/>
      <c r="S623" s="237"/>
      <c r="T623" s="237"/>
      <c r="U623" s="237"/>
      <c r="V623" s="237"/>
    </row>
    <row r="624" spans="1:22">
      <c r="A624" s="269"/>
      <c r="B624" s="236" t="s">
        <v>413</v>
      </c>
      <c r="C624" s="235"/>
      <c r="G624" s="237"/>
      <c r="H624" s="237">
        <f t="shared" ref="H624:U624" si="375">(H564/G564-1)*100</f>
        <v>16.752813740375</v>
      </c>
      <c r="I624" s="237">
        <f t="shared" si="375"/>
        <v>14.2322824449461</v>
      </c>
      <c r="J624" s="237">
        <f t="shared" si="375"/>
        <v>22.5199127715994</v>
      </c>
      <c r="K624" s="237">
        <f t="shared" si="375"/>
        <v>-5.5693179286224</v>
      </c>
      <c r="L624" s="237">
        <f t="shared" si="375"/>
        <v>-22.4357530718519</v>
      </c>
      <c r="M624" s="237">
        <f t="shared" si="375"/>
        <v>14.371640060137</v>
      </c>
      <c r="N624" s="237">
        <f t="shared" si="375"/>
        <v>13.922326879377</v>
      </c>
      <c r="O624" s="237">
        <f t="shared" si="375"/>
        <v>6.19517323158121</v>
      </c>
      <c r="P624" s="237">
        <f t="shared" si="375"/>
        <v>18.8744340908803</v>
      </c>
      <c r="Q624" s="237">
        <f t="shared" si="375"/>
        <v>10.3200642053899</v>
      </c>
      <c r="R624" s="237">
        <f t="shared" si="375"/>
        <v>10.0002748199106</v>
      </c>
      <c r="S624" s="237">
        <f t="shared" si="375"/>
        <v>18.3356477696261</v>
      </c>
      <c r="T624" s="237">
        <f t="shared" si="375"/>
        <v>21.4549735058117</v>
      </c>
      <c r="U624" s="237">
        <f t="shared" si="375"/>
        <v>9.99927760718688</v>
      </c>
      <c r="V624" s="237"/>
    </row>
    <row r="625" spans="1:22">
      <c r="A625" s="269"/>
      <c r="B625" s="236" t="s">
        <v>414</v>
      </c>
      <c r="C625" s="235"/>
      <c r="G625" s="237"/>
      <c r="H625" s="237">
        <f t="shared" ref="H625:U625" si="376">(H565/G565-1)*100</f>
        <v>12.7681409630258</v>
      </c>
      <c r="I625" s="237">
        <f t="shared" si="376"/>
        <v>16.3339487909596</v>
      </c>
      <c r="J625" s="237">
        <f t="shared" si="376"/>
        <v>25.0087024777122</v>
      </c>
      <c r="K625" s="237">
        <f t="shared" si="376"/>
        <v>-18.112289360433</v>
      </c>
      <c r="L625" s="237">
        <f t="shared" si="376"/>
        <v>-29.700882961569</v>
      </c>
      <c r="M625" s="237">
        <f t="shared" si="376"/>
        <v>15</v>
      </c>
      <c r="N625" s="237">
        <f t="shared" si="376"/>
        <v>15</v>
      </c>
      <c r="O625" s="237">
        <f t="shared" si="376"/>
        <v>3.50085947462184</v>
      </c>
      <c r="P625" s="237">
        <f t="shared" si="376"/>
        <v>22.2224767220748</v>
      </c>
      <c r="Q625" s="237">
        <f t="shared" si="376"/>
        <v>9.99944712612118</v>
      </c>
      <c r="R625" s="237">
        <f t="shared" si="376"/>
        <v>10.0013090822777</v>
      </c>
      <c r="S625" s="237">
        <f t="shared" si="376"/>
        <v>18.7834340658809</v>
      </c>
      <c r="T625" s="237">
        <f t="shared" si="376"/>
        <v>21.6868712509059</v>
      </c>
      <c r="U625" s="237">
        <f t="shared" si="376"/>
        <v>9.99849482565702</v>
      </c>
      <c r="V625" s="237"/>
    </row>
    <row r="626" spans="1:22">
      <c r="A626" s="269"/>
      <c r="B626" s="236" t="s">
        <v>415</v>
      </c>
      <c r="C626" s="235"/>
      <c r="G626" s="237"/>
      <c r="H626" s="237">
        <f t="shared" ref="H626:U626" si="377">(H558/G558-1)*100</f>
        <v>41.814188285627</v>
      </c>
      <c r="I626" s="237">
        <f t="shared" si="377"/>
        <v>2.74218124172756</v>
      </c>
      <c r="J626" s="237">
        <f t="shared" si="377"/>
        <v>9.24416537544113</v>
      </c>
      <c r="K626" s="237">
        <f t="shared" si="377"/>
        <v>50.0385860378679</v>
      </c>
      <c r="L626" s="237">
        <f t="shared" si="377"/>
        <v>-0.971516481624812</v>
      </c>
      <c r="M626" s="237">
        <f t="shared" si="377"/>
        <v>15</v>
      </c>
      <c r="N626" s="237">
        <f t="shared" si="377"/>
        <v>15</v>
      </c>
      <c r="O626" s="237">
        <f t="shared" si="377"/>
        <v>13.8501649407236</v>
      </c>
      <c r="P626" s="237">
        <f t="shared" si="377"/>
        <v>11.1116745149044</v>
      </c>
      <c r="Q626" s="237">
        <f t="shared" si="377"/>
        <v>9.99987235637379</v>
      </c>
      <c r="R626" s="237">
        <f t="shared" si="377"/>
        <v>9.99771300890826</v>
      </c>
      <c r="S626" s="237">
        <f t="shared" si="377"/>
        <v>18.2683811540924</v>
      </c>
      <c r="T626" s="237">
        <f t="shared" si="377"/>
        <v>22.2212020204054</v>
      </c>
      <c r="U626" s="237">
        <f t="shared" si="377"/>
        <v>10.0011662027004</v>
      </c>
      <c r="V626" s="237"/>
    </row>
    <row r="627" spans="1:22">
      <c r="A627" s="269"/>
      <c r="B627" s="236" t="s">
        <v>416</v>
      </c>
      <c r="C627" s="235"/>
      <c r="G627" s="237"/>
      <c r="H627" s="237">
        <f t="shared" ref="H627:U627" si="378">(H550/G550-1)*100</f>
        <v>3.02562132339048</v>
      </c>
      <c r="I627" s="237">
        <f t="shared" si="378"/>
        <v>11.1260750993869</v>
      </c>
      <c r="J627" s="237">
        <f t="shared" si="378"/>
        <v>12.0452068653086</v>
      </c>
      <c r="K627" s="237">
        <f t="shared" si="378"/>
        <v>12.8965421076509</v>
      </c>
      <c r="L627" s="237">
        <f t="shared" si="378"/>
        <v>4.818691832652</v>
      </c>
      <c r="M627" s="237">
        <f t="shared" si="378"/>
        <v>9.89568919770591</v>
      </c>
      <c r="N627" s="237">
        <f t="shared" si="378"/>
        <v>10.5548103282092</v>
      </c>
      <c r="O627" s="237">
        <f t="shared" si="378"/>
        <v>10.7054226159924</v>
      </c>
      <c r="P627" s="237">
        <f t="shared" si="378"/>
        <v>7.11999696460901</v>
      </c>
      <c r="Q627" s="237">
        <f t="shared" si="378"/>
        <v>7.12000046075385</v>
      </c>
      <c r="R627" s="237">
        <f t="shared" si="378"/>
        <v>7.11997391269517</v>
      </c>
      <c r="S627" s="237">
        <f t="shared" si="378"/>
        <v>7.12001780826352</v>
      </c>
      <c r="T627" s="237">
        <f t="shared" si="378"/>
        <v>7.11999130348404</v>
      </c>
      <c r="U627" s="237">
        <f t="shared" si="378"/>
        <v>7.1200082934481</v>
      </c>
      <c r="V627" s="237"/>
    </row>
    <row r="628" spans="1:22">
      <c r="A628" s="269"/>
      <c r="B628" s="209"/>
      <c r="C628" s="235"/>
      <c r="G628" s="238"/>
      <c r="H628" s="238"/>
      <c r="I628" s="238"/>
      <c r="J628" s="238"/>
      <c r="K628" s="238"/>
      <c r="L628" s="238"/>
      <c r="M628" s="238"/>
      <c r="N628" s="238"/>
      <c r="O628" s="238"/>
      <c r="P628" s="238"/>
      <c r="Q628" s="238"/>
      <c r="R628" s="238"/>
      <c r="S628" s="238"/>
      <c r="T628" s="238"/>
      <c r="U628" s="238"/>
      <c r="V628" s="238"/>
    </row>
    <row r="629" spans="1:22">
      <c r="A629" s="269"/>
      <c r="B629" s="225" t="s">
        <v>417</v>
      </c>
      <c r="C629" s="226"/>
      <c r="G629" s="239">
        <f t="shared" ref="G629:U629" si="379">G536</f>
        <v>2015</v>
      </c>
      <c r="H629" s="239">
        <f t="shared" si="379"/>
        <v>2016</v>
      </c>
      <c r="I629" s="239">
        <f t="shared" si="379"/>
        <v>2017</v>
      </c>
      <c r="J629" s="239">
        <f t="shared" si="379"/>
        <v>2018</v>
      </c>
      <c r="K629" s="239">
        <f t="shared" si="379"/>
        <v>2019</v>
      </c>
      <c r="L629" s="239">
        <f t="shared" si="379"/>
        <v>2020</v>
      </c>
      <c r="M629" s="239">
        <f t="shared" si="379"/>
        <v>2021</v>
      </c>
      <c r="N629" s="239">
        <f t="shared" si="379"/>
        <v>2022</v>
      </c>
      <c r="O629" s="239">
        <f t="shared" si="379"/>
        <v>2023</v>
      </c>
      <c r="P629" s="239">
        <f t="shared" si="379"/>
        <v>2024</v>
      </c>
      <c r="Q629" s="239">
        <f t="shared" si="379"/>
        <v>2025</v>
      </c>
      <c r="R629" s="239">
        <f t="shared" si="379"/>
        <v>2026</v>
      </c>
      <c r="S629" s="239">
        <f t="shared" si="379"/>
        <v>2027</v>
      </c>
      <c r="T629" s="239">
        <f t="shared" si="379"/>
        <v>2028</v>
      </c>
      <c r="U629" s="239">
        <f t="shared" si="379"/>
        <v>2029</v>
      </c>
      <c r="V629" s="239"/>
    </row>
    <row r="630" spans="1:22">
      <c r="A630" s="269"/>
      <c r="B630" s="225"/>
      <c r="C630" s="226"/>
      <c r="G630" s="239"/>
      <c r="H630" s="239"/>
      <c r="I630" s="239"/>
      <c r="J630" s="239"/>
      <c r="K630" s="239"/>
      <c r="L630" s="239"/>
      <c r="M630" s="239"/>
      <c r="N630" s="239"/>
      <c r="O630" s="239"/>
      <c r="P630" s="239"/>
      <c r="Q630" s="239"/>
      <c r="R630" s="239"/>
      <c r="S630" s="239"/>
      <c r="T630" s="239"/>
      <c r="U630" s="239"/>
      <c r="V630" s="239"/>
    </row>
    <row r="631" ht="15" spans="1:22">
      <c r="A631" s="269" t="s">
        <v>168</v>
      </c>
      <c r="B631" s="240" t="s">
        <v>169</v>
      </c>
      <c r="C631" s="241"/>
      <c r="D631" s="242"/>
      <c r="E631" s="243"/>
      <c r="F631" s="243"/>
      <c r="G631" s="244">
        <f t="shared" ref="G631:U631" si="380">G582</f>
        <v>3063781.73695474</v>
      </c>
      <c r="H631" s="244">
        <f t="shared" si="380"/>
        <v>4858236.7285235</v>
      </c>
      <c r="I631" s="244">
        <f t="shared" si="380"/>
        <v>6186640.23075644</v>
      </c>
      <c r="J631" s="244">
        <f t="shared" si="380"/>
        <v>5579372.28997433</v>
      </c>
      <c r="K631" s="244">
        <f t="shared" si="380"/>
        <v>3548764.21893016</v>
      </c>
      <c r="L631" s="244">
        <f t="shared" si="380"/>
        <v>5171054.36300881</v>
      </c>
      <c r="M631" s="244">
        <f ca="1" t="shared" si="380"/>
        <v>7930528.17069331</v>
      </c>
      <c r="N631" s="244">
        <f ca="1" t="shared" si="380"/>
        <v>11258216.2129561</v>
      </c>
      <c r="O631" s="244">
        <f ca="1" t="shared" si="380"/>
        <v>15355221.0819895</v>
      </c>
      <c r="P631" s="244">
        <f ca="1" t="shared" si="380"/>
        <v>20205144.5754687</v>
      </c>
      <c r="Q631" s="244">
        <f ca="1" t="shared" si="380"/>
        <v>25549868.2413439</v>
      </c>
      <c r="R631" s="244">
        <f ca="1" t="shared" si="380"/>
        <v>31394628.8838391</v>
      </c>
      <c r="S631" s="244">
        <f ca="1" t="shared" si="380"/>
        <v>37471751.4779695</v>
      </c>
      <c r="T631" s="244">
        <f ca="1" t="shared" si="380"/>
        <v>43430211.6687322</v>
      </c>
      <c r="U631" s="244">
        <f ca="1" t="shared" si="380"/>
        <v>49360415.2358993</v>
      </c>
      <c r="V631" s="256"/>
    </row>
    <row r="632" ht="15" spans="1:22">
      <c r="A632" s="269" t="s">
        <v>170</v>
      </c>
      <c r="B632" s="245" t="s">
        <v>418</v>
      </c>
      <c r="C632" s="246"/>
      <c r="G632" s="247">
        <v>25</v>
      </c>
      <c r="H632" s="248">
        <f t="shared" ref="H632:U632" si="381">G632</f>
        <v>25</v>
      </c>
      <c r="I632" s="248">
        <f t="shared" si="381"/>
        <v>25</v>
      </c>
      <c r="J632" s="248">
        <f t="shared" si="381"/>
        <v>25</v>
      </c>
      <c r="K632" s="248">
        <f t="shared" si="381"/>
        <v>25</v>
      </c>
      <c r="L632" s="248">
        <f t="shared" si="381"/>
        <v>25</v>
      </c>
      <c r="M632" s="248">
        <f t="shared" si="381"/>
        <v>25</v>
      </c>
      <c r="N632" s="248">
        <f t="shared" si="381"/>
        <v>25</v>
      </c>
      <c r="O632" s="248">
        <f t="shared" si="381"/>
        <v>25</v>
      </c>
      <c r="P632" s="248">
        <f t="shared" si="381"/>
        <v>25</v>
      </c>
      <c r="Q632" s="248">
        <f t="shared" si="381"/>
        <v>25</v>
      </c>
      <c r="R632" s="248">
        <f t="shared" si="381"/>
        <v>25</v>
      </c>
      <c r="S632" s="248">
        <f t="shared" si="381"/>
        <v>25</v>
      </c>
      <c r="T632" s="248">
        <f t="shared" si="381"/>
        <v>25</v>
      </c>
      <c r="U632" s="248">
        <f t="shared" si="381"/>
        <v>25</v>
      </c>
      <c r="V632" s="237"/>
    </row>
    <row r="633" ht="15" spans="1:22">
      <c r="A633" s="269"/>
      <c r="B633" s="249" t="s">
        <v>419</v>
      </c>
      <c r="C633" s="246"/>
      <c r="G633" s="250">
        <f t="shared" ref="G633:U633" si="382">G634*2</f>
        <v>16.6666666666667</v>
      </c>
      <c r="H633" s="250">
        <f t="shared" si="382"/>
        <v>16.6666666666667</v>
      </c>
      <c r="I633" s="250">
        <f t="shared" si="382"/>
        <v>16.6666666666667</v>
      </c>
      <c r="J633" s="250">
        <f t="shared" si="382"/>
        <v>16.6666666666667</v>
      </c>
      <c r="K633" s="250">
        <f t="shared" si="382"/>
        <v>16.6666666666667</v>
      </c>
      <c r="L633" s="255">
        <f t="shared" si="382"/>
        <v>16.6666666666667</v>
      </c>
      <c r="M633" s="250">
        <f t="shared" si="382"/>
        <v>16.6666666666667</v>
      </c>
      <c r="N633" s="250">
        <f t="shared" si="382"/>
        <v>16.6666666666667</v>
      </c>
      <c r="O633" s="250">
        <f t="shared" si="382"/>
        <v>16.6666666666667</v>
      </c>
      <c r="P633" s="250">
        <f t="shared" si="382"/>
        <v>16.6666666666667</v>
      </c>
      <c r="Q633" s="250">
        <f t="shared" si="382"/>
        <v>16.6666666666667</v>
      </c>
      <c r="R633" s="250">
        <f t="shared" si="382"/>
        <v>16.6666666666667</v>
      </c>
      <c r="S633" s="250">
        <f t="shared" si="382"/>
        <v>16.6666666666667</v>
      </c>
      <c r="T633" s="250">
        <f t="shared" si="382"/>
        <v>16.6666666666667</v>
      </c>
      <c r="U633" s="250">
        <f t="shared" si="382"/>
        <v>16.6666666666667</v>
      </c>
      <c r="V633" s="250"/>
    </row>
    <row r="634" ht="15" spans="1:22">
      <c r="A634" s="269"/>
      <c r="B634" s="249" t="s">
        <v>420</v>
      </c>
      <c r="C634" s="246"/>
      <c r="G634" s="250">
        <f t="shared" ref="G634:U634" si="383">G632/3</f>
        <v>8.33333333333333</v>
      </c>
      <c r="H634" s="250">
        <f t="shared" si="383"/>
        <v>8.33333333333333</v>
      </c>
      <c r="I634" s="250">
        <f t="shared" si="383"/>
        <v>8.33333333333333</v>
      </c>
      <c r="J634" s="250">
        <f t="shared" si="383"/>
        <v>8.33333333333333</v>
      </c>
      <c r="K634" s="250">
        <f t="shared" si="383"/>
        <v>8.33333333333333</v>
      </c>
      <c r="L634" s="255">
        <f t="shared" si="383"/>
        <v>8.33333333333333</v>
      </c>
      <c r="M634" s="250">
        <f t="shared" si="383"/>
        <v>8.33333333333333</v>
      </c>
      <c r="N634" s="250">
        <f t="shared" si="383"/>
        <v>8.33333333333333</v>
      </c>
      <c r="O634" s="250">
        <f t="shared" si="383"/>
        <v>8.33333333333333</v>
      </c>
      <c r="P634" s="250">
        <f t="shared" si="383"/>
        <v>8.33333333333333</v>
      </c>
      <c r="Q634" s="250">
        <f t="shared" si="383"/>
        <v>8.33333333333333</v>
      </c>
      <c r="R634" s="250">
        <f t="shared" si="383"/>
        <v>8.33333333333333</v>
      </c>
      <c r="S634" s="250">
        <f t="shared" si="383"/>
        <v>8.33333333333333</v>
      </c>
      <c r="T634" s="250">
        <f t="shared" si="383"/>
        <v>8.33333333333333</v>
      </c>
      <c r="U634" s="250">
        <f t="shared" si="383"/>
        <v>8.33333333333333</v>
      </c>
      <c r="V634" s="250"/>
    </row>
    <row r="635" ht="15" spans="1:22">
      <c r="A635" s="269" t="s">
        <v>173</v>
      </c>
      <c r="B635" s="240" t="s">
        <v>174</v>
      </c>
      <c r="C635" s="241"/>
      <c r="D635" s="242"/>
      <c r="E635" s="243"/>
      <c r="F635" s="243"/>
      <c r="G635" s="244">
        <f t="shared" ref="G635:U635" si="384">G585</f>
        <v>92.6625189224126</v>
      </c>
      <c r="H635" s="244">
        <f t="shared" si="384"/>
        <v>129.659050890621</v>
      </c>
      <c r="I635" s="244">
        <f t="shared" si="384"/>
        <v>160.622413716242</v>
      </c>
      <c r="J635" s="244">
        <f t="shared" si="384"/>
        <v>132.471737171547</v>
      </c>
      <c r="K635" s="244">
        <f t="shared" si="384"/>
        <v>100.735500727756</v>
      </c>
      <c r="L635" s="244">
        <f t="shared" si="384"/>
        <v>198.363454263185</v>
      </c>
      <c r="M635" s="244">
        <f ca="1" t="shared" si="384"/>
        <v>292.312225361167</v>
      </c>
      <c r="N635" s="244">
        <f ca="1" t="shared" si="384"/>
        <v>402.701501552877</v>
      </c>
      <c r="O635" s="244">
        <f ca="1" t="shared" si="384"/>
        <v>572.576941249099</v>
      </c>
      <c r="P635" s="244">
        <f ca="1" t="shared" si="384"/>
        <v>678.92504855745</v>
      </c>
      <c r="Q635" s="244">
        <f ca="1" t="shared" si="384"/>
        <v>833.613222201178</v>
      </c>
      <c r="R635" s="244">
        <f ca="1" t="shared" si="384"/>
        <v>997.488669719542</v>
      </c>
      <c r="S635" s="244">
        <f ca="1" t="shared" si="384"/>
        <v>1077.73417481302</v>
      </c>
      <c r="T635" s="244">
        <f ca="1" t="shared" si="384"/>
        <v>1101.67839510606</v>
      </c>
      <c r="U635" s="244">
        <f ca="1" t="shared" si="384"/>
        <v>1219.33335923173</v>
      </c>
      <c r="V635" s="256"/>
    </row>
    <row r="636" ht="15" spans="1:22">
      <c r="A636" s="269" t="s">
        <v>175</v>
      </c>
      <c r="B636" s="245" t="s">
        <v>421</v>
      </c>
      <c r="C636" s="246"/>
      <c r="G636" s="247">
        <v>200</v>
      </c>
      <c r="H636" s="251">
        <f t="shared" ref="H636:U636" si="385">G636</f>
        <v>200</v>
      </c>
      <c r="I636" s="251">
        <f t="shared" si="385"/>
        <v>200</v>
      </c>
      <c r="J636" s="251">
        <f t="shared" si="385"/>
        <v>200</v>
      </c>
      <c r="K636" s="251">
        <f t="shared" si="385"/>
        <v>200</v>
      </c>
      <c r="L636" s="251">
        <f t="shared" si="385"/>
        <v>200</v>
      </c>
      <c r="M636" s="251">
        <f t="shared" si="385"/>
        <v>200</v>
      </c>
      <c r="N636" s="251">
        <f t="shared" si="385"/>
        <v>200</v>
      </c>
      <c r="O636" s="251">
        <f t="shared" si="385"/>
        <v>200</v>
      </c>
      <c r="P636" s="251">
        <f t="shared" si="385"/>
        <v>200</v>
      </c>
      <c r="Q636" s="251">
        <f t="shared" si="385"/>
        <v>200</v>
      </c>
      <c r="R636" s="251">
        <f t="shared" si="385"/>
        <v>200</v>
      </c>
      <c r="S636" s="251">
        <f t="shared" si="385"/>
        <v>200</v>
      </c>
      <c r="T636" s="251">
        <f t="shared" si="385"/>
        <v>200</v>
      </c>
      <c r="U636" s="251">
        <f t="shared" si="385"/>
        <v>200</v>
      </c>
      <c r="V636" s="257"/>
    </row>
    <row r="637" ht="15" spans="1:22">
      <c r="A637" s="269"/>
      <c r="B637" s="249" t="s">
        <v>419</v>
      </c>
      <c r="C637" s="246"/>
      <c r="G637" s="252">
        <f t="shared" ref="G637:U637" si="386">G638*2</f>
        <v>133.333333333333</v>
      </c>
      <c r="H637" s="253">
        <f t="shared" si="386"/>
        <v>133.333333333333</v>
      </c>
      <c r="I637" s="253">
        <f t="shared" si="386"/>
        <v>133.333333333333</v>
      </c>
      <c r="J637" s="253">
        <f t="shared" si="386"/>
        <v>133.333333333333</v>
      </c>
      <c r="K637" s="253">
        <f t="shared" si="386"/>
        <v>133.333333333333</v>
      </c>
      <c r="L637" s="253">
        <f t="shared" si="386"/>
        <v>133.333333333333</v>
      </c>
      <c r="M637" s="253">
        <f t="shared" si="386"/>
        <v>133.333333333333</v>
      </c>
      <c r="N637" s="253">
        <f t="shared" si="386"/>
        <v>133.333333333333</v>
      </c>
      <c r="O637" s="253">
        <f t="shared" si="386"/>
        <v>133.333333333333</v>
      </c>
      <c r="P637" s="253">
        <f t="shared" si="386"/>
        <v>133.333333333333</v>
      </c>
      <c r="Q637" s="253">
        <f t="shared" si="386"/>
        <v>133.333333333333</v>
      </c>
      <c r="R637" s="253">
        <f t="shared" si="386"/>
        <v>133.333333333333</v>
      </c>
      <c r="S637" s="253">
        <f t="shared" si="386"/>
        <v>133.333333333333</v>
      </c>
      <c r="T637" s="253">
        <f t="shared" si="386"/>
        <v>133.333333333333</v>
      </c>
      <c r="U637" s="253">
        <f t="shared" si="386"/>
        <v>133.333333333333</v>
      </c>
      <c r="V637" s="253"/>
    </row>
    <row r="638" ht="15" spans="1:22">
      <c r="A638" s="269"/>
      <c r="B638" s="249" t="s">
        <v>420</v>
      </c>
      <c r="C638" s="246"/>
      <c r="G638" s="252">
        <f t="shared" ref="G638:U638" si="387">G636/3</f>
        <v>66.6666666666667</v>
      </c>
      <c r="H638" s="253">
        <f t="shared" si="387"/>
        <v>66.6666666666667</v>
      </c>
      <c r="I638" s="253">
        <f t="shared" si="387"/>
        <v>66.6666666666667</v>
      </c>
      <c r="J638" s="253">
        <f t="shared" si="387"/>
        <v>66.6666666666667</v>
      </c>
      <c r="K638" s="253">
        <f t="shared" si="387"/>
        <v>66.6666666666667</v>
      </c>
      <c r="L638" s="253">
        <f t="shared" si="387"/>
        <v>66.6666666666667</v>
      </c>
      <c r="M638" s="253">
        <f t="shared" si="387"/>
        <v>66.6666666666667</v>
      </c>
      <c r="N638" s="253">
        <f t="shared" si="387"/>
        <v>66.6666666666667</v>
      </c>
      <c r="O638" s="253">
        <f t="shared" si="387"/>
        <v>66.6666666666667</v>
      </c>
      <c r="P638" s="253">
        <f t="shared" si="387"/>
        <v>66.6666666666667</v>
      </c>
      <c r="Q638" s="253">
        <f t="shared" si="387"/>
        <v>66.6666666666667</v>
      </c>
      <c r="R638" s="253">
        <f t="shared" si="387"/>
        <v>66.6666666666667</v>
      </c>
      <c r="S638" s="253">
        <f t="shared" si="387"/>
        <v>66.6666666666667</v>
      </c>
      <c r="T638" s="253">
        <f t="shared" si="387"/>
        <v>66.6666666666667</v>
      </c>
      <c r="U638" s="253">
        <f t="shared" si="387"/>
        <v>66.6666666666667</v>
      </c>
      <c r="V638" s="253"/>
    </row>
    <row r="639" ht="15" spans="1:22">
      <c r="A639" s="269" t="s">
        <v>176</v>
      </c>
      <c r="B639" s="240" t="s">
        <v>177</v>
      </c>
      <c r="C639" s="241"/>
      <c r="D639" s="242"/>
      <c r="E639" s="243"/>
      <c r="F639" s="243"/>
      <c r="G639" s="244">
        <f t="shared" ref="G639:U639" si="388">G588</f>
        <v>21.8113859920551</v>
      </c>
      <c r="H639" s="244">
        <f t="shared" si="388"/>
        <v>35.0580172406519</v>
      </c>
      <c r="I639" s="244">
        <f t="shared" si="388"/>
        <v>77.7721926647335</v>
      </c>
      <c r="J639" s="244">
        <f t="shared" si="388"/>
        <v>72.7790053571128</v>
      </c>
      <c r="K639" s="244">
        <f t="shared" si="388"/>
        <v>102.661087736873</v>
      </c>
      <c r="L639" s="244">
        <f t="shared" si="388"/>
        <v>67.3279654094325</v>
      </c>
      <c r="M639" s="244">
        <f ca="1" t="shared" si="388"/>
        <v>112.554399493434</v>
      </c>
      <c r="N639" s="244">
        <f ca="1" t="shared" si="388"/>
        <v>139.076996852116</v>
      </c>
      <c r="O639" s="244">
        <f ca="1" t="shared" si="388"/>
        <v>176.127533670497</v>
      </c>
      <c r="P639" s="244">
        <f ca="1" t="shared" si="388"/>
        <v>190.945752047528</v>
      </c>
      <c r="Q639" s="244">
        <f ca="1" t="shared" si="388"/>
        <v>-700.163323459661</v>
      </c>
      <c r="R639" s="244">
        <f ca="1" t="shared" si="388"/>
        <v>-1830.36952257145</v>
      </c>
      <c r="S639" s="244">
        <f ca="1" t="shared" si="388"/>
        <v>-1101.62056252416</v>
      </c>
      <c r="T639" s="244">
        <f ca="1" t="shared" si="388"/>
        <v>-469.27240586118</v>
      </c>
      <c r="U639" s="244">
        <f ca="1" t="shared" si="388"/>
        <v>-112.041748697747</v>
      </c>
      <c r="V639" s="256"/>
    </row>
    <row r="640" ht="15" spans="1:22">
      <c r="A640" s="269" t="s">
        <v>178</v>
      </c>
      <c r="B640" s="245" t="s">
        <v>422</v>
      </c>
      <c r="C640" s="246"/>
      <c r="G640" s="247">
        <v>40</v>
      </c>
      <c r="H640" s="248">
        <f t="shared" ref="H640:U640" si="389">G640</f>
        <v>40</v>
      </c>
      <c r="I640" s="248">
        <f t="shared" si="389"/>
        <v>40</v>
      </c>
      <c r="J640" s="248">
        <f t="shared" si="389"/>
        <v>40</v>
      </c>
      <c r="K640" s="248">
        <f t="shared" si="389"/>
        <v>40</v>
      </c>
      <c r="L640" s="248">
        <f t="shared" si="389"/>
        <v>40</v>
      </c>
      <c r="M640" s="248">
        <f t="shared" si="389"/>
        <v>40</v>
      </c>
      <c r="N640" s="248">
        <f t="shared" si="389"/>
        <v>40</v>
      </c>
      <c r="O640" s="248">
        <f t="shared" si="389"/>
        <v>40</v>
      </c>
      <c r="P640" s="248">
        <f t="shared" si="389"/>
        <v>40</v>
      </c>
      <c r="Q640" s="248">
        <f t="shared" si="389"/>
        <v>40</v>
      </c>
      <c r="R640" s="248">
        <f t="shared" si="389"/>
        <v>40</v>
      </c>
      <c r="S640" s="248">
        <f t="shared" si="389"/>
        <v>40</v>
      </c>
      <c r="T640" s="248">
        <f t="shared" si="389"/>
        <v>40</v>
      </c>
      <c r="U640" s="248">
        <f t="shared" si="389"/>
        <v>40</v>
      </c>
      <c r="V640" s="230"/>
    </row>
    <row r="641" ht="15" spans="1:22">
      <c r="A641" s="269"/>
      <c r="B641" s="249" t="s">
        <v>419</v>
      </c>
      <c r="C641" s="246"/>
      <c r="G641" s="253">
        <f t="shared" ref="G641:U641" si="390">G642*2</f>
        <v>26.6666666666667</v>
      </c>
      <c r="H641" s="253">
        <f t="shared" si="390"/>
        <v>26.6666666666667</v>
      </c>
      <c r="I641" s="253">
        <f t="shared" si="390"/>
        <v>26.6666666666667</v>
      </c>
      <c r="J641" s="253">
        <f t="shared" si="390"/>
        <v>26.6666666666667</v>
      </c>
      <c r="K641" s="253">
        <f t="shared" si="390"/>
        <v>26.6666666666667</v>
      </c>
      <c r="L641" s="259">
        <f t="shared" si="390"/>
        <v>26.6666666666667</v>
      </c>
      <c r="M641" s="253">
        <f t="shared" si="390"/>
        <v>26.6666666666667</v>
      </c>
      <c r="N641" s="253">
        <f t="shared" si="390"/>
        <v>26.6666666666667</v>
      </c>
      <c r="O641" s="253">
        <f t="shared" si="390"/>
        <v>26.6666666666667</v>
      </c>
      <c r="P641" s="253">
        <f t="shared" si="390"/>
        <v>26.6666666666667</v>
      </c>
      <c r="Q641" s="253">
        <f t="shared" si="390"/>
        <v>26.6666666666667</v>
      </c>
      <c r="R641" s="253">
        <f t="shared" si="390"/>
        <v>26.6666666666667</v>
      </c>
      <c r="S641" s="253">
        <f t="shared" si="390"/>
        <v>26.6666666666667</v>
      </c>
      <c r="T641" s="253">
        <f t="shared" si="390"/>
        <v>26.6666666666667</v>
      </c>
      <c r="U641" s="253">
        <f t="shared" si="390"/>
        <v>26.6666666666667</v>
      </c>
      <c r="V641" s="253"/>
    </row>
    <row r="642" ht="15" spans="1:22">
      <c r="A642" s="269"/>
      <c r="B642" s="249" t="s">
        <v>420</v>
      </c>
      <c r="C642" s="246"/>
      <c r="G642" s="253">
        <f t="shared" ref="G642:U642" si="391">G640/3</f>
        <v>13.3333333333333</v>
      </c>
      <c r="H642" s="253">
        <f t="shared" si="391"/>
        <v>13.3333333333333</v>
      </c>
      <c r="I642" s="253">
        <f t="shared" si="391"/>
        <v>13.3333333333333</v>
      </c>
      <c r="J642" s="253">
        <f t="shared" si="391"/>
        <v>13.3333333333333</v>
      </c>
      <c r="K642" s="253">
        <f t="shared" si="391"/>
        <v>13.3333333333333</v>
      </c>
      <c r="L642" s="259">
        <f t="shared" si="391"/>
        <v>13.3333333333333</v>
      </c>
      <c r="M642" s="253">
        <f t="shared" si="391"/>
        <v>13.3333333333333</v>
      </c>
      <c r="N642" s="253">
        <f t="shared" si="391"/>
        <v>13.3333333333333</v>
      </c>
      <c r="O642" s="253">
        <f t="shared" si="391"/>
        <v>13.3333333333333</v>
      </c>
      <c r="P642" s="253">
        <f t="shared" si="391"/>
        <v>13.3333333333333</v>
      </c>
      <c r="Q642" s="253">
        <f t="shared" si="391"/>
        <v>13.3333333333333</v>
      </c>
      <c r="R642" s="253">
        <f t="shared" si="391"/>
        <v>13.3333333333333</v>
      </c>
      <c r="S642" s="253">
        <f t="shared" si="391"/>
        <v>13.3333333333333</v>
      </c>
      <c r="T642" s="253">
        <f t="shared" si="391"/>
        <v>13.3333333333333</v>
      </c>
      <c r="U642" s="253">
        <f t="shared" si="391"/>
        <v>13.3333333333333</v>
      </c>
      <c r="V642" s="253"/>
    </row>
    <row r="643" ht="15" spans="1:22">
      <c r="A643" s="269" t="s">
        <v>179</v>
      </c>
      <c r="B643" s="240" t="s">
        <v>180</v>
      </c>
      <c r="C643" s="241"/>
      <c r="D643" s="242"/>
      <c r="E643" s="243"/>
      <c r="F643" s="243"/>
      <c r="G643" s="244">
        <f t="shared" ref="G643:U643" si="392">G614</f>
        <v>51.8595802060407</v>
      </c>
      <c r="H643" s="244">
        <f t="shared" si="392"/>
        <v>65.7054489890361</v>
      </c>
      <c r="I643" s="244">
        <f t="shared" si="392"/>
        <v>75.7206863209764</v>
      </c>
      <c r="J643" s="244">
        <f t="shared" si="392"/>
        <v>35.5247800858247</v>
      </c>
      <c r="K643" s="244">
        <f t="shared" si="392"/>
        <v>73.2646236400571</v>
      </c>
      <c r="L643" s="244">
        <f t="shared" si="392"/>
        <v>60.7959243587331</v>
      </c>
      <c r="M643" s="244">
        <f t="shared" si="392"/>
        <v>53.6880327763369</v>
      </c>
      <c r="N643" s="244">
        <f t="shared" si="392"/>
        <v>51.8392761907509</v>
      </c>
      <c r="O643" s="244">
        <f t="shared" si="392"/>
        <v>53.4675231608205</v>
      </c>
      <c r="P643" s="244">
        <f t="shared" si="392"/>
        <v>49.4955840155381</v>
      </c>
      <c r="Q643" s="244">
        <f t="shared" si="392"/>
        <v>47.1086467749483</v>
      </c>
      <c r="R643" s="244">
        <f t="shared" si="392"/>
        <v>44.9672513762046</v>
      </c>
      <c r="S643" s="244">
        <f t="shared" si="392"/>
        <v>39.9002540228768</v>
      </c>
      <c r="T643" s="244">
        <f t="shared" si="392"/>
        <v>33.8374980113279</v>
      </c>
      <c r="U643" s="244">
        <f t="shared" si="392"/>
        <v>31.6843563580463</v>
      </c>
      <c r="V643" s="256"/>
    </row>
    <row r="644" ht="15" spans="1:22">
      <c r="A644" s="269" t="s">
        <v>181</v>
      </c>
      <c r="B644" s="245" t="s">
        <v>423</v>
      </c>
      <c r="C644" s="246"/>
      <c r="G644" s="247">
        <v>60</v>
      </c>
      <c r="H644" s="248">
        <f t="shared" ref="H644:U644" si="393">G644</f>
        <v>60</v>
      </c>
      <c r="I644" s="248">
        <f t="shared" si="393"/>
        <v>60</v>
      </c>
      <c r="J644" s="248">
        <f t="shared" si="393"/>
        <v>60</v>
      </c>
      <c r="K644" s="248">
        <f t="shared" si="393"/>
        <v>60</v>
      </c>
      <c r="L644" s="248">
        <f t="shared" si="393"/>
        <v>60</v>
      </c>
      <c r="M644" s="248">
        <f t="shared" si="393"/>
        <v>60</v>
      </c>
      <c r="N644" s="248">
        <f t="shared" si="393"/>
        <v>60</v>
      </c>
      <c r="O644" s="248">
        <f t="shared" si="393"/>
        <v>60</v>
      </c>
      <c r="P644" s="248">
        <f t="shared" si="393"/>
        <v>60</v>
      </c>
      <c r="Q644" s="248">
        <f t="shared" si="393"/>
        <v>60</v>
      </c>
      <c r="R644" s="248">
        <f t="shared" si="393"/>
        <v>60</v>
      </c>
      <c r="S644" s="248">
        <f t="shared" si="393"/>
        <v>60</v>
      </c>
      <c r="T644" s="248">
        <f t="shared" si="393"/>
        <v>60</v>
      </c>
      <c r="U644" s="248">
        <f t="shared" si="393"/>
        <v>60</v>
      </c>
      <c r="V644" s="230"/>
    </row>
    <row r="645" ht="15" spans="1:22">
      <c r="A645" s="269"/>
      <c r="B645" s="249" t="s">
        <v>419</v>
      </c>
      <c r="C645" s="246"/>
      <c r="G645" s="253">
        <f t="shared" ref="G645:U645" si="394">G646*2</f>
        <v>40</v>
      </c>
      <c r="H645" s="253">
        <f t="shared" si="394"/>
        <v>40</v>
      </c>
      <c r="I645" s="253">
        <f t="shared" si="394"/>
        <v>40</v>
      </c>
      <c r="J645" s="253">
        <f t="shared" si="394"/>
        <v>40</v>
      </c>
      <c r="K645" s="253">
        <f t="shared" si="394"/>
        <v>40</v>
      </c>
      <c r="L645" s="259">
        <f t="shared" si="394"/>
        <v>40</v>
      </c>
      <c r="M645" s="253">
        <f t="shared" si="394"/>
        <v>40</v>
      </c>
      <c r="N645" s="253">
        <f t="shared" si="394"/>
        <v>40</v>
      </c>
      <c r="O645" s="253">
        <f t="shared" si="394"/>
        <v>40</v>
      </c>
      <c r="P645" s="253">
        <f t="shared" si="394"/>
        <v>40</v>
      </c>
      <c r="Q645" s="253">
        <f t="shared" si="394"/>
        <v>40</v>
      </c>
      <c r="R645" s="253">
        <f t="shared" si="394"/>
        <v>40</v>
      </c>
      <c r="S645" s="253">
        <f t="shared" si="394"/>
        <v>40</v>
      </c>
      <c r="T645" s="253">
        <f t="shared" si="394"/>
        <v>40</v>
      </c>
      <c r="U645" s="253">
        <f t="shared" si="394"/>
        <v>40</v>
      </c>
      <c r="V645" s="253"/>
    </row>
    <row r="646" ht="15" spans="1:22">
      <c r="A646" s="269"/>
      <c r="B646" s="249" t="s">
        <v>420</v>
      </c>
      <c r="C646" s="246"/>
      <c r="G646" s="253">
        <f t="shared" ref="G646:U646" si="395">G644/3</f>
        <v>20</v>
      </c>
      <c r="H646" s="253">
        <f t="shared" si="395"/>
        <v>20</v>
      </c>
      <c r="I646" s="253">
        <f t="shared" si="395"/>
        <v>20</v>
      </c>
      <c r="J646" s="253">
        <f t="shared" si="395"/>
        <v>20</v>
      </c>
      <c r="K646" s="253">
        <f t="shared" si="395"/>
        <v>20</v>
      </c>
      <c r="L646" s="259">
        <f t="shared" si="395"/>
        <v>20</v>
      </c>
      <c r="M646" s="253">
        <f t="shared" si="395"/>
        <v>20</v>
      </c>
      <c r="N646" s="253">
        <f t="shared" si="395"/>
        <v>20</v>
      </c>
      <c r="O646" s="253">
        <f t="shared" si="395"/>
        <v>20</v>
      </c>
      <c r="P646" s="253">
        <f t="shared" si="395"/>
        <v>20</v>
      </c>
      <c r="Q646" s="253">
        <f t="shared" si="395"/>
        <v>20</v>
      </c>
      <c r="R646" s="253">
        <f t="shared" si="395"/>
        <v>20</v>
      </c>
      <c r="S646" s="253">
        <f t="shared" si="395"/>
        <v>20</v>
      </c>
      <c r="T646" s="253">
        <f t="shared" si="395"/>
        <v>20</v>
      </c>
      <c r="U646" s="253">
        <f t="shared" si="395"/>
        <v>20</v>
      </c>
      <c r="V646" s="253"/>
    </row>
    <row r="647" ht="15" spans="1:22">
      <c r="A647" s="269">
        <v>29</v>
      </c>
      <c r="B647" s="240" t="s">
        <v>182</v>
      </c>
      <c r="C647" s="241"/>
      <c r="D647" s="242"/>
      <c r="E647" s="243"/>
      <c r="F647" s="243"/>
      <c r="G647" s="244">
        <f t="shared" ref="G647:U647" si="396">G591</f>
        <v>25.2793217128939</v>
      </c>
      <c r="H647" s="244">
        <f t="shared" si="396"/>
        <v>42.0678618117626</v>
      </c>
      <c r="I647" s="244">
        <f t="shared" si="396"/>
        <v>91.6367791708433</v>
      </c>
      <c r="J647" s="244">
        <f t="shared" si="396"/>
        <v>84.0461879994013</v>
      </c>
      <c r="K647" s="244">
        <f t="shared" si="396"/>
        <v>136.713739587856</v>
      </c>
      <c r="L647" s="244">
        <f t="shared" si="396"/>
        <v>98.9266954405508</v>
      </c>
      <c r="M647" s="244">
        <f ca="1" t="shared" si="396"/>
        <v>164.475416613577</v>
      </c>
      <c r="N647" s="244">
        <f ca="1" t="shared" si="396"/>
        <v>201.328301969528</v>
      </c>
      <c r="O647" s="244">
        <f ca="1" t="shared" si="396"/>
        <v>261.599916852587</v>
      </c>
      <c r="P647" s="244">
        <f ca="1" t="shared" si="396"/>
        <v>275.840309525552</v>
      </c>
      <c r="Q647" s="244">
        <f ca="1" t="shared" si="396"/>
        <v>-1014.40432315929</v>
      </c>
      <c r="R647" s="244">
        <f ca="1" t="shared" si="396"/>
        <v>-2651.83456050437</v>
      </c>
      <c r="S647" s="244">
        <f ca="1" t="shared" si="396"/>
        <v>-1590.00833175763</v>
      </c>
      <c r="T647" s="244">
        <f ca="1" t="shared" si="396"/>
        <v>-676.026876937051</v>
      </c>
      <c r="U647" s="244">
        <f ca="1" t="shared" si="396"/>
        <v>-161.406832201764</v>
      </c>
      <c r="V647" s="256"/>
    </row>
    <row r="648" ht="15" spans="1:22">
      <c r="A648" s="269"/>
      <c r="B648" s="245" t="s">
        <v>424</v>
      </c>
      <c r="C648" s="246"/>
      <c r="G648" s="247">
        <v>0</v>
      </c>
      <c r="H648" s="248">
        <f t="shared" ref="H648:U648" si="397">G648</f>
        <v>0</v>
      </c>
      <c r="I648" s="248">
        <f t="shared" si="397"/>
        <v>0</v>
      </c>
      <c r="J648" s="248">
        <f t="shared" si="397"/>
        <v>0</v>
      </c>
      <c r="K648" s="248">
        <f t="shared" si="397"/>
        <v>0</v>
      </c>
      <c r="L648" s="248">
        <f t="shared" si="397"/>
        <v>0</v>
      </c>
      <c r="M648" s="248">
        <f t="shared" si="397"/>
        <v>0</v>
      </c>
      <c r="N648" s="248">
        <f t="shared" si="397"/>
        <v>0</v>
      </c>
      <c r="O648" s="248">
        <f t="shared" si="397"/>
        <v>0</v>
      </c>
      <c r="P648" s="248">
        <f t="shared" si="397"/>
        <v>0</v>
      </c>
      <c r="Q648" s="248">
        <f t="shared" si="397"/>
        <v>0</v>
      </c>
      <c r="R648" s="248">
        <f t="shared" si="397"/>
        <v>0</v>
      </c>
      <c r="S648" s="248">
        <f t="shared" si="397"/>
        <v>0</v>
      </c>
      <c r="T648" s="248">
        <f t="shared" si="397"/>
        <v>0</v>
      </c>
      <c r="U648" s="248">
        <f t="shared" si="397"/>
        <v>0</v>
      </c>
      <c r="V648" s="230"/>
    </row>
    <row r="649" ht="15" spans="1:22">
      <c r="A649" s="269"/>
      <c r="B649" s="249" t="s">
        <v>419</v>
      </c>
      <c r="C649" s="246"/>
      <c r="G649" s="253">
        <f t="shared" ref="G649:U649" si="398">G650*2</f>
        <v>0</v>
      </c>
      <c r="H649" s="253">
        <f t="shared" si="398"/>
        <v>0</v>
      </c>
      <c r="I649" s="253">
        <f t="shared" si="398"/>
        <v>0</v>
      </c>
      <c r="J649" s="253">
        <f t="shared" si="398"/>
        <v>0</v>
      </c>
      <c r="K649" s="253">
        <f t="shared" si="398"/>
        <v>0</v>
      </c>
      <c r="L649" s="259">
        <f t="shared" si="398"/>
        <v>0</v>
      </c>
      <c r="M649" s="253">
        <f t="shared" si="398"/>
        <v>0</v>
      </c>
      <c r="N649" s="253">
        <f t="shared" si="398"/>
        <v>0</v>
      </c>
      <c r="O649" s="253">
        <f t="shared" si="398"/>
        <v>0</v>
      </c>
      <c r="P649" s="253">
        <f t="shared" si="398"/>
        <v>0</v>
      </c>
      <c r="Q649" s="253">
        <f t="shared" si="398"/>
        <v>0</v>
      </c>
      <c r="R649" s="253">
        <f t="shared" si="398"/>
        <v>0</v>
      </c>
      <c r="S649" s="253">
        <f t="shared" si="398"/>
        <v>0</v>
      </c>
      <c r="T649" s="253">
        <f t="shared" si="398"/>
        <v>0</v>
      </c>
      <c r="U649" s="253">
        <f t="shared" si="398"/>
        <v>0</v>
      </c>
      <c r="V649" s="253"/>
    </row>
    <row r="650" ht="15" spans="1:22">
      <c r="A650" s="269"/>
      <c r="B650" s="249" t="s">
        <v>420</v>
      </c>
      <c r="C650" s="246"/>
      <c r="G650" s="253">
        <f t="shared" ref="G650:U650" si="399">G648/3</f>
        <v>0</v>
      </c>
      <c r="H650" s="253">
        <f t="shared" si="399"/>
        <v>0</v>
      </c>
      <c r="I650" s="253">
        <f t="shared" si="399"/>
        <v>0</v>
      </c>
      <c r="J650" s="253">
        <f t="shared" si="399"/>
        <v>0</v>
      </c>
      <c r="K650" s="253">
        <f t="shared" si="399"/>
        <v>0</v>
      </c>
      <c r="L650" s="259">
        <f t="shared" si="399"/>
        <v>0</v>
      </c>
      <c r="M650" s="253">
        <f t="shared" si="399"/>
        <v>0</v>
      </c>
      <c r="N650" s="253">
        <f t="shared" si="399"/>
        <v>0</v>
      </c>
      <c r="O650" s="253">
        <f t="shared" si="399"/>
        <v>0</v>
      </c>
      <c r="P650" s="253">
        <f t="shared" si="399"/>
        <v>0</v>
      </c>
      <c r="Q650" s="253">
        <f t="shared" si="399"/>
        <v>0</v>
      </c>
      <c r="R650" s="253">
        <f t="shared" si="399"/>
        <v>0</v>
      </c>
      <c r="S650" s="253">
        <f t="shared" si="399"/>
        <v>0</v>
      </c>
      <c r="T650" s="253">
        <f t="shared" si="399"/>
        <v>0</v>
      </c>
      <c r="U650" s="253">
        <f t="shared" si="399"/>
        <v>0</v>
      </c>
      <c r="V650" s="253"/>
    </row>
    <row r="651" ht="15" spans="1:22">
      <c r="A651" s="269">
        <v>30</v>
      </c>
      <c r="B651" s="240" t="s">
        <v>183</v>
      </c>
      <c r="C651" s="241"/>
      <c r="D651" s="242"/>
      <c r="E651" s="243"/>
      <c r="F651" s="243"/>
      <c r="G651" s="244">
        <f t="shared" ref="G651:U651" si="400">G605</f>
        <v>1.58205524228807</v>
      </c>
      <c r="H651" s="244">
        <f t="shared" si="400"/>
        <v>5.43665830610695</v>
      </c>
      <c r="I651" s="244">
        <f t="shared" si="400"/>
        <v>6.29866906553002</v>
      </c>
      <c r="J651" s="244">
        <f t="shared" si="400"/>
        <v>5.9859868731488</v>
      </c>
      <c r="K651" s="244">
        <f t="shared" si="400"/>
        <v>9.23262079609655</v>
      </c>
      <c r="L651" s="244">
        <f t="shared" si="400"/>
        <v>40.5504159655585</v>
      </c>
      <c r="M651" s="244">
        <f ca="1" t="shared" si="400"/>
        <v>75.2914118581192</v>
      </c>
      <c r="N651" s="244">
        <f ca="1" t="shared" si="400"/>
        <v>110.153138198431</v>
      </c>
      <c r="O651" s="244">
        <f ca="1" t="shared" si="400"/>
        <v>149.066545932432</v>
      </c>
      <c r="P651" s="244">
        <f ca="1" t="shared" si="400"/>
        <v>166.742249527115</v>
      </c>
      <c r="Q651" s="244">
        <f ca="1" t="shared" si="400"/>
        <v>191.354670337507</v>
      </c>
      <c r="R651" s="244">
        <f ca="1" t="shared" si="400"/>
        <v>217.277924766471</v>
      </c>
      <c r="S651" s="244">
        <f ca="1" t="shared" si="400"/>
        <v>222.894834557585</v>
      </c>
      <c r="T651" s="244">
        <f ca="1" t="shared" si="400"/>
        <v>215.915437458129</v>
      </c>
      <c r="U651" s="244">
        <f ca="1" t="shared" si="400"/>
        <v>224.690752367892</v>
      </c>
      <c r="V651" s="256"/>
    </row>
    <row r="652" spans="1:22">
      <c r="A652" s="269"/>
      <c r="B652" s="245" t="s">
        <v>425</v>
      </c>
      <c r="C652" s="5"/>
      <c r="G652" s="247">
        <v>0</v>
      </c>
      <c r="H652" s="248">
        <f t="shared" ref="H652:U652" si="401">G652</f>
        <v>0</v>
      </c>
      <c r="I652" s="248">
        <f t="shared" si="401"/>
        <v>0</v>
      </c>
      <c r="J652" s="248">
        <f t="shared" si="401"/>
        <v>0</v>
      </c>
      <c r="K652" s="248">
        <f t="shared" si="401"/>
        <v>0</v>
      </c>
      <c r="L652" s="248">
        <f t="shared" si="401"/>
        <v>0</v>
      </c>
      <c r="M652" s="248">
        <f t="shared" si="401"/>
        <v>0</v>
      </c>
      <c r="N652" s="248">
        <f t="shared" si="401"/>
        <v>0</v>
      </c>
      <c r="O652" s="248">
        <f t="shared" si="401"/>
        <v>0</v>
      </c>
      <c r="P652" s="248">
        <f t="shared" si="401"/>
        <v>0</v>
      </c>
      <c r="Q652" s="248">
        <f t="shared" si="401"/>
        <v>0</v>
      </c>
      <c r="R652" s="248">
        <f t="shared" si="401"/>
        <v>0</v>
      </c>
      <c r="S652" s="248">
        <f t="shared" si="401"/>
        <v>0</v>
      </c>
      <c r="T652" s="248">
        <f t="shared" si="401"/>
        <v>0</v>
      </c>
      <c r="U652" s="248">
        <f t="shared" si="401"/>
        <v>0</v>
      </c>
      <c r="V652" s="230"/>
    </row>
    <row r="653" ht="13.5" spans="1:22">
      <c r="A653" s="269"/>
      <c r="B653" s="249" t="s">
        <v>419</v>
      </c>
      <c r="C653" s="5"/>
      <c r="G653" s="253">
        <f t="shared" ref="G653:U653" si="402">G654*2</f>
        <v>0</v>
      </c>
      <c r="H653" s="253">
        <f t="shared" si="402"/>
        <v>0</v>
      </c>
      <c r="I653" s="253">
        <f t="shared" si="402"/>
        <v>0</v>
      </c>
      <c r="J653" s="253">
        <f t="shared" si="402"/>
        <v>0</v>
      </c>
      <c r="K653" s="253">
        <f t="shared" si="402"/>
        <v>0</v>
      </c>
      <c r="L653" s="259">
        <f t="shared" si="402"/>
        <v>0</v>
      </c>
      <c r="M653" s="253">
        <f t="shared" si="402"/>
        <v>0</v>
      </c>
      <c r="N653" s="253">
        <f t="shared" si="402"/>
        <v>0</v>
      </c>
      <c r="O653" s="253">
        <f t="shared" si="402"/>
        <v>0</v>
      </c>
      <c r="P653" s="253">
        <f t="shared" si="402"/>
        <v>0</v>
      </c>
      <c r="Q653" s="253">
        <f t="shared" si="402"/>
        <v>0</v>
      </c>
      <c r="R653" s="253">
        <f t="shared" si="402"/>
        <v>0</v>
      </c>
      <c r="S653" s="253">
        <f t="shared" si="402"/>
        <v>0</v>
      </c>
      <c r="T653" s="253">
        <f t="shared" si="402"/>
        <v>0</v>
      </c>
      <c r="U653" s="253">
        <f t="shared" si="402"/>
        <v>0</v>
      </c>
      <c r="V653" s="253"/>
    </row>
    <row r="654" ht="13.5" spans="1:22">
      <c r="A654" s="269"/>
      <c r="B654" s="249" t="s">
        <v>420</v>
      </c>
      <c r="C654" s="5"/>
      <c r="G654" s="253">
        <f t="shared" ref="G654:U654" si="403">G652/3</f>
        <v>0</v>
      </c>
      <c r="H654" s="253">
        <f t="shared" si="403"/>
        <v>0</v>
      </c>
      <c r="I654" s="253">
        <f t="shared" si="403"/>
        <v>0</v>
      </c>
      <c r="J654" s="253">
        <f t="shared" si="403"/>
        <v>0</v>
      </c>
      <c r="K654" s="253">
        <f t="shared" si="403"/>
        <v>0</v>
      </c>
      <c r="L654" s="259">
        <f t="shared" si="403"/>
        <v>0</v>
      </c>
      <c r="M654" s="253">
        <f t="shared" si="403"/>
        <v>0</v>
      </c>
      <c r="N654" s="253">
        <f t="shared" si="403"/>
        <v>0</v>
      </c>
      <c r="O654" s="253">
        <f t="shared" si="403"/>
        <v>0</v>
      </c>
      <c r="P654" s="253">
        <f t="shared" si="403"/>
        <v>0</v>
      </c>
      <c r="Q654" s="253">
        <f t="shared" si="403"/>
        <v>0</v>
      </c>
      <c r="R654" s="253">
        <f t="shared" si="403"/>
        <v>0</v>
      </c>
      <c r="S654" s="253">
        <f t="shared" si="403"/>
        <v>0</v>
      </c>
      <c r="T654" s="253">
        <f t="shared" si="403"/>
        <v>0</v>
      </c>
      <c r="U654" s="253">
        <f t="shared" si="403"/>
        <v>0</v>
      </c>
      <c r="V654" s="253"/>
    </row>
    <row r="655" ht="15" spans="1:22">
      <c r="A655" s="269">
        <v>31</v>
      </c>
      <c r="B655" s="240" t="s">
        <v>184</v>
      </c>
      <c r="C655" s="241"/>
      <c r="D655" s="242"/>
      <c r="E655" s="243"/>
      <c r="F655" s="243"/>
      <c r="G655" s="244">
        <f t="shared" ref="G655:U655" si="404">G597</f>
        <v>0.107084116277752</v>
      </c>
      <c r="H655" s="244">
        <f t="shared" si="404"/>
        <v>0.241609594223057</v>
      </c>
      <c r="I655" s="244">
        <f t="shared" si="404"/>
        <v>0.247239641907799</v>
      </c>
      <c r="J655" s="244">
        <f t="shared" si="404"/>
        <v>0.229473587588905</v>
      </c>
      <c r="K655" s="244">
        <f t="shared" si="404"/>
        <v>0.144251098725628</v>
      </c>
      <c r="L655" s="244">
        <f t="shared" si="404"/>
        <v>45.1853390453461</v>
      </c>
      <c r="M655" s="244">
        <f ca="1" t="shared" si="404"/>
        <v>210.037172325887</v>
      </c>
      <c r="N655" s="244">
        <f ca="1" t="shared" si="404"/>
        <v>504.514445146903</v>
      </c>
      <c r="O655" s="244">
        <f ca="1" t="shared" si="404"/>
        <v>778.131181972448</v>
      </c>
      <c r="P655" s="244">
        <f ca="1" t="shared" si="404"/>
        <v>901.191379001848</v>
      </c>
      <c r="Q655" s="244">
        <f ca="1" t="shared" si="404"/>
        <v>1043.32720384405</v>
      </c>
      <c r="R655" s="244">
        <f ca="1" t="shared" si="404"/>
        <v>1365.60302928673</v>
      </c>
      <c r="S655" s="244">
        <f ca="1" t="shared" si="404"/>
        <v>1750.41925269245</v>
      </c>
      <c r="T655" s="244">
        <f ca="1" t="shared" si="404"/>
        <v>1915.65449822961</v>
      </c>
      <c r="U655" s="244">
        <f ca="1" t="shared" si="404"/>
        <v>2141.27752634476</v>
      </c>
      <c r="V655" s="256"/>
    </row>
    <row r="656" spans="1:22">
      <c r="A656" s="269"/>
      <c r="B656" s="245" t="s">
        <v>426</v>
      </c>
      <c r="C656" s="5"/>
      <c r="G656" s="247">
        <v>0</v>
      </c>
      <c r="H656" s="248">
        <f t="shared" ref="H656:U656" si="405">G656</f>
        <v>0</v>
      </c>
      <c r="I656" s="248">
        <f t="shared" si="405"/>
        <v>0</v>
      </c>
      <c r="J656" s="248">
        <f t="shared" si="405"/>
        <v>0</v>
      </c>
      <c r="K656" s="248">
        <f t="shared" si="405"/>
        <v>0</v>
      </c>
      <c r="L656" s="248">
        <f t="shared" si="405"/>
        <v>0</v>
      </c>
      <c r="M656" s="248">
        <f t="shared" si="405"/>
        <v>0</v>
      </c>
      <c r="N656" s="248">
        <f t="shared" si="405"/>
        <v>0</v>
      </c>
      <c r="O656" s="248">
        <f t="shared" si="405"/>
        <v>0</v>
      </c>
      <c r="P656" s="248">
        <f t="shared" si="405"/>
        <v>0</v>
      </c>
      <c r="Q656" s="248">
        <f t="shared" si="405"/>
        <v>0</v>
      </c>
      <c r="R656" s="248">
        <f t="shared" si="405"/>
        <v>0</v>
      </c>
      <c r="S656" s="248">
        <f t="shared" si="405"/>
        <v>0</v>
      </c>
      <c r="T656" s="248">
        <f t="shared" si="405"/>
        <v>0</v>
      </c>
      <c r="U656" s="248">
        <f t="shared" si="405"/>
        <v>0</v>
      </c>
      <c r="V656" s="230"/>
    </row>
    <row r="657" ht="13.5" spans="1:22">
      <c r="A657" s="269"/>
      <c r="B657" s="249" t="s">
        <v>419</v>
      </c>
      <c r="C657" s="5"/>
      <c r="G657" s="253">
        <f t="shared" ref="G657:U657" si="406">G658*2</f>
        <v>0</v>
      </c>
      <c r="H657" s="253">
        <f t="shared" si="406"/>
        <v>0</v>
      </c>
      <c r="I657" s="253">
        <f t="shared" si="406"/>
        <v>0</v>
      </c>
      <c r="J657" s="253">
        <f t="shared" si="406"/>
        <v>0</v>
      </c>
      <c r="K657" s="253">
        <f t="shared" si="406"/>
        <v>0</v>
      </c>
      <c r="L657" s="259">
        <f t="shared" si="406"/>
        <v>0</v>
      </c>
      <c r="M657" s="253">
        <f t="shared" si="406"/>
        <v>0</v>
      </c>
      <c r="N657" s="253">
        <f t="shared" si="406"/>
        <v>0</v>
      </c>
      <c r="O657" s="253">
        <f t="shared" si="406"/>
        <v>0</v>
      </c>
      <c r="P657" s="253">
        <f t="shared" si="406"/>
        <v>0</v>
      </c>
      <c r="Q657" s="253">
        <f t="shared" si="406"/>
        <v>0</v>
      </c>
      <c r="R657" s="253">
        <f t="shared" si="406"/>
        <v>0</v>
      </c>
      <c r="S657" s="253">
        <f t="shared" si="406"/>
        <v>0</v>
      </c>
      <c r="T657" s="253">
        <f t="shared" si="406"/>
        <v>0</v>
      </c>
      <c r="U657" s="253">
        <f t="shared" si="406"/>
        <v>0</v>
      </c>
      <c r="V657" s="253"/>
    </row>
    <row r="658" ht="13.5" spans="1:22">
      <c r="A658" s="269"/>
      <c r="B658" s="249" t="s">
        <v>420</v>
      </c>
      <c r="C658" s="5"/>
      <c r="G658" s="253">
        <f t="shared" ref="G658:U658" si="407">G656/3</f>
        <v>0</v>
      </c>
      <c r="H658" s="253">
        <f t="shared" si="407"/>
        <v>0</v>
      </c>
      <c r="I658" s="253">
        <f t="shared" si="407"/>
        <v>0</v>
      </c>
      <c r="J658" s="253">
        <f t="shared" si="407"/>
        <v>0</v>
      </c>
      <c r="K658" s="253">
        <f t="shared" si="407"/>
        <v>0</v>
      </c>
      <c r="L658" s="259">
        <f t="shared" si="407"/>
        <v>0</v>
      </c>
      <c r="M658" s="253">
        <f t="shared" si="407"/>
        <v>0</v>
      </c>
      <c r="N658" s="253">
        <f t="shared" si="407"/>
        <v>0</v>
      </c>
      <c r="O658" s="253">
        <f t="shared" si="407"/>
        <v>0</v>
      </c>
      <c r="P658" s="253">
        <f t="shared" si="407"/>
        <v>0</v>
      </c>
      <c r="Q658" s="253">
        <f t="shared" si="407"/>
        <v>0</v>
      </c>
      <c r="R658" s="253">
        <f t="shared" si="407"/>
        <v>0</v>
      </c>
      <c r="S658" s="253">
        <f t="shared" si="407"/>
        <v>0</v>
      </c>
      <c r="T658" s="253">
        <f t="shared" si="407"/>
        <v>0</v>
      </c>
      <c r="U658" s="253">
        <f t="shared" si="407"/>
        <v>0</v>
      </c>
      <c r="V658" s="253"/>
    </row>
    <row r="662" s="5" customFormat="1"/>
    <row r="663" s="6" customFormat="1" spans="2:22">
      <c r="B663" s="225"/>
      <c r="C663" s="235"/>
      <c r="D663" s="5"/>
      <c r="E663" s="100"/>
      <c r="F663" s="100"/>
      <c r="G663" s="237"/>
      <c r="H663" s="237"/>
      <c r="I663" s="237"/>
      <c r="J663" s="237"/>
      <c r="K663" s="237"/>
      <c r="L663" s="254"/>
      <c r="M663" s="237"/>
      <c r="N663" s="237"/>
      <c r="O663" s="237"/>
      <c r="P663" s="237"/>
      <c r="Q663" s="237"/>
      <c r="R663" s="237"/>
      <c r="S663" s="237"/>
      <c r="T663" s="237"/>
      <c r="U663" s="237"/>
      <c r="V663" s="237"/>
    </row>
    <row r="664" s="6" customFormat="1" spans="2:22">
      <c r="B664" s="225"/>
      <c r="C664" s="235"/>
      <c r="D664" s="5"/>
      <c r="E664" s="100"/>
      <c r="F664" s="100"/>
      <c r="G664" s="237"/>
      <c r="H664" s="237"/>
      <c r="I664" s="237"/>
      <c r="J664" s="237"/>
      <c r="K664" s="237"/>
      <c r="L664" s="254"/>
      <c r="M664" s="237"/>
      <c r="N664" s="237"/>
      <c r="O664" s="237"/>
      <c r="P664" s="237"/>
      <c r="Q664" s="237"/>
      <c r="R664" s="237"/>
      <c r="S664" s="237"/>
      <c r="T664" s="237"/>
      <c r="U664" s="237"/>
      <c r="V664" s="237"/>
    </row>
    <row r="665" s="6" customFormat="1" spans="2:22">
      <c r="B665" s="225"/>
      <c r="C665" s="235"/>
      <c r="D665" s="5"/>
      <c r="E665" s="100"/>
      <c r="F665" s="100"/>
      <c r="G665" s="237"/>
      <c r="H665" s="237"/>
      <c r="I665" s="237"/>
      <c r="J665" s="237"/>
      <c r="K665" s="237"/>
      <c r="L665" s="254"/>
      <c r="M665" s="237"/>
      <c r="N665" s="237"/>
      <c r="O665" s="237"/>
      <c r="P665" s="237"/>
      <c r="Q665" s="237"/>
      <c r="R665" s="237"/>
      <c r="S665" s="237"/>
      <c r="T665" s="237"/>
      <c r="U665" s="237"/>
      <c r="V665" s="237"/>
    </row>
    <row r="666" s="6" customFormat="1" spans="2:22">
      <c r="B666" s="225"/>
      <c r="C666" s="226"/>
      <c r="D666" s="5"/>
      <c r="E666" s="100"/>
      <c r="F666" s="100"/>
      <c r="G666" s="232"/>
      <c r="H666" s="232"/>
      <c r="I666" s="232"/>
      <c r="J666" s="232"/>
      <c r="K666" s="232"/>
      <c r="L666" s="248"/>
      <c r="M666" s="232"/>
      <c r="N666" s="232"/>
      <c r="O666" s="232"/>
      <c r="P666" s="232"/>
      <c r="Q666" s="232"/>
      <c r="R666" s="232"/>
      <c r="S666" s="232"/>
      <c r="T666" s="232"/>
      <c r="U666" s="232"/>
      <c r="V666" s="232"/>
    </row>
    <row r="667" s="6" customFormat="1" spans="2:22">
      <c r="B667" s="228"/>
      <c r="C667" s="229"/>
      <c r="D667" s="5"/>
      <c r="E667" s="100"/>
      <c r="F667" s="100"/>
      <c r="G667" s="237"/>
      <c r="H667" s="237"/>
      <c r="I667" s="237"/>
      <c r="J667" s="237"/>
      <c r="K667" s="237"/>
      <c r="L667" s="254"/>
      <c r="M667" s="237"/>
      <c r="N667" s="237"/>
      <c r="O667" s="237"/>
      <c r="P667" s="237"/>
      <c r="Q667" s="237"/>
      <c r="R667" s="237"/>
      <c r="S667" s="237"/>
      <c r="T667" s="237"/>
      <c r="U667" s="237"/>
      <c r="V667" s="237"/>
    </row>
    <row r="668" s="6" customFormat="1" spans="2:22">
      <c r="B668" s="228"/>
      <c r="C668" s="229"/>
      <c r="D668" s="5"/>
      <c r="E668" s="100"/>
      <c r="F668" s="100"/>
      <c r="G668" s="237"/>
      <c r="H668" s="237"/>
      <c r="I668" s="237"/>
      <c r="J668" s="237"/>
      <c r="K668" s="237"/>
      <c r="L668" s="254"/>
      <c r="M668" s="237"/>
      <c r="N668" s="237"/>
      <c r="O668" s="237"/>
      <c r="P668" s="237"/>
      <c r="Q668" s="237"/>
      <c r="R668" s="237"/>
      <c r="S668" s="237"/>
      <c r="T668" s="237"/>
      <c r="U668" s="237"/>
      <c r="V668" s="237"/>
    </row>
    <row r="669" s="6" customFormat="1" spans="2:22">
      <c r="B669" s="228"/>
      <c r="C669" s="229"/>
      <c r="D669" s="5"/>
      <c r="E669" s="100"/>
      <c r="F669" s="100"/>
      <c r="G669" s="237"/>
      <c r="H669" s="237"/>
      <c r="I669" s="237"/>
      <c r="J669" s="237"/>
      <c r="K669" s="237"/>
      <c r="L669" s="254"/>
      <c r="M669" s="237"/>
      <c r="N669" s="237"/>
      <c r="O669" s="237"/>
      <c r="P669" s="237"/>
      <c r="Q669" s="237"/>
      <c r="R669" s="237"/>
      <c r="S669" s="237"/>
      <c r="T669" s="237"/>
      <c r="U669" s="237"/>
      <c r="V669" s="237"/>
    </row>
    <row r="670" s="6" customFormat="1" spans="2:22">
      <c r="B670" s="231"/>
      <c r="C670" s="231"/>
      <c r="D670" s="5"/>
      <c r="E670" s="100"/>
      <c r="F670" s="100"/>
      <c r="G670" s="232"/>
      <c r="H670" s="232"/>
      <c r="I670" s="232"/>
      <c r="J670" s="232"/>
      <c r="K670" s="232"/>
      <c r="L670" s="248"/>
      <c r="M670" s="232"/>
      <c r="N670" s="232"/>
      <c r="O670" s="232"/>
      <c r="P670" s="232"/>
      <c r="Q670" s="232"/>
      <c r="R670" s="232"/>
      <c r="S670" s="232"/>
      <c r="T670" s="232"/>
      <c r="U670" s="232"/>
      <c r="V670" s="232"/>
    </row>
    <row r="671" s="6" customFormat="1" spans="2:22">
      <c r="B671" s="228"/>
      <c r="C671" s="229"/>
      <c r="D671" s="5"/>
      <c r="E671" s="100"/>
      <c r="F671" s="100"/>
      <c r="G671" s="237"/>
      <c r="H671" s="237"/>
      <c r="I671" s="237"/>
      <c r="J671" s="237"/>
      <c r="K671" s="237"/>
      <c r="L671" s="254"/>
      <c r="M671" s="237"/>
      <c r="N671" s="237"/>
      <c r="O671" s="237"/>
      <c r="P671" s="237"/>
      <c r="Q671" s="237"/>
      <c r="R671" s="237"/>
      <c r="S671" s="237"/>
      <c r="T671" s="237"/>
      <c r="U671" s="237"/>
      <c r="V671" s="237"/>
    </row>
    <row r="672" s="6" customFormat="1" spans="2:22">
      <c r="B672" s="228"/>
      <c r="C672" s="229"/>
      <c r="D672" s="5"/>
      <c r="E672" s="100"/>
      <c r="F672" s="100"/>
      <c r="G672" s="237"/>
      <c r="H672" s="237"/>
      <c r="I672" s="237"/>
      <c r="J672" s="237"/>
      <c r="K672" s="237"/>
      <c r="L672" s="254"/>
      <c r="M672" s="237"/>
      <c r="N672" s="237"/>
      <c r="O672" s="237"/>
      <c r="P672" s="237"/>
      <c r="Q672" s="237"/>
      <c r="R672" s="237"/>
      <c r="S672" s="237"/>
      <c r="T672" s="237"/>
      <c r="U672" s="237"/>
      <c r="V672" s="237"/>
    </row>
    <row r="673" s="6" customFormat="1" spans="2:22">
      <c r="B673" s="228"/>
      <c r="C673" s="229"/>
      <c r="D673" s="5"/>
      <c r="E673" s="100"/>
      <c r="F673" s="100"/>
      <c r="G673" s="237"/>
      <c r="H673" s="237"/>
      <c r="I673" s="237"/>
      <c r="J673" s="237"/>
      <c r="K673" s="237"/>
      <c r="L673" s="254"/>
      <c r="M673" s="237"/>
      <c r="N673" s="237"/>
      <c r="O673" s="237"/>
      <c r="P673" s="237"/>
      <c r="Q673" s="237"/>
      <c r="R673" s="237"/>
      <c r="S673" s="237"/>
      <c r="T673" s="237"/>
      <c r="U673" s="237"/>
      <c r="V673" s="237"/>
    </row>
    <row r="674" s="6" customFormat="1" spans="2:22">
      <c r="B674" s="231"/>
      <c r="C674" s="231"/>
      <c r="D674" s="5"/>
      <c r="E674" s="100"/>
      <c r="F674" s="100"/>
      <c r="G674" s="232"/>
      <c r="H674" s="232"/>
      <c r="I674" s="232"/>
      <c r="J674" s="232"/>
      <c r="K674" s="232"/>
      <c r="L674" s="248"/>
      <c r="M674" s="232"/>
      <c r="N674" s="232"/>
      <c r="O674" s="232"/>
      <c r="P674" s="232"/>
      <c r="Q674" s="232"/>
      <c r="R674" s="232"/>
      <c r="S674" s="232"/>
      <c r="T674" s="232"/>
      <c r="U674" s="232"/>
      <c r="V674" s="232"/>
    </row>
    <row r="675" s="6" customFormat="1" spans="2:22">
      <c r="B675" s="228"/>
      <c r="C675" s="229"/>
      <c r="D675" s="5"/>
      <c r="E675" s="100"/>
      <c r="F675" s="100"/>
      <c r="G675" s="250"/>
      <c r="H675" s="250"/>
      <c r="I675" s="250"/>
      <c r="J675" s="250"/>
      <c r="K675" s="250"/>
      <c r="L675" s="260"/>
      <c r="M675" s="250"/>
      <c r="N675" s="250"/>
      <c r="O675" s="250"/>
      <c r="P675" s="250"/>
      <c r="Q675" s="250"/>
      <c r="R675" s="250"/>
      <c r="S675" s="250"/>
      <c r="T675" s="250"/>
      <c r="U675" s="250"/>
      <c r="V675" s="250"/>
    </row>
    <row r="676" s="6" customFormat="1" spans="2:22">
      <c r="B676" s="228"/>
      <c r="C676" s="229"/>
      <c r="D676" s="5"/>
      <c r="E676" s="100"/>
      <c r="F676" s="100"/>
      <c r="G676" s="258"/>
      <c r="H676" s="258"/>
      <c r="I676" s="258"/>
      <c r="J676" s="258"/>
      <c r="K676" s="258"/>
      <c r="L676" s="261"/>
      <c r="M676" s="258"/>
      <c r="N676" s="258"/>
      <c r="O676" s="258"/>
      <c r="P676" s="258"/>
      <c r="Q676" s="258"/>
      <c r="R676" s="258"/>
      <c r="S676" s="258"/>
      <c r="T676" s="258"/>
      <c r="U676" s="258"/>
      <c r="V676" s="258"/>
    </row>
    <row r="677" s="6" customFormat="1" spans="2:22">
      <c r="B677" s="228"/>
      <c r="C677" s="229"/>
      <c r="D677" s="5"/>
      <c r="E677" s="100"/>
      <c r="F677" s="100"/>
      <c r="G677" s="258"/>
      <c r="H677" s="258"/>
      <c r="I677" s="258"/>
      <c r="J677" s="258"/>
      <c r="K677" s="258"/>
      <c r="L677" s="261"/>
      <c r="M677" s="258"/>
      <c r="N677" s="258"/>
      <c r="O677" s="258"/>
      <c r="P677" s="258"/>
      <c r="Q677" s="258"/>
      <c r="R677" s="258"/>
      <c r="S677" s="258"/>
      <c r="T677" s="258"/>
      <c r="U677" s="258"/>
      <c r="V677" s="258"/>
    </row>
    <row r="678" s="5" customFormat="1"/>
    <row r="679" s="5" customFormat="1"/>
    <row r="680" s="5" customFormat="1"/>
    <row r="681" s="5" customFormat="1"/>
    <row r="682" s="5" customFormat="1"/>
    <row r="683" s="5" customFormat="1"/>
    <row r="684" s="4" customFormat="1"/>
    <row r="685" s="4" customFormat="1"/>
    <row r="686" s="4" customFormat="1"/>
    <row r="687" s="4" customFormat="1"/>
    <row r="688" s="4" customFormat="1"/>
    <row r="689" s="3" customFormat="1"/>
    <row r="690" s="3" customFormat="1"/>
    <row r="691" s="5" customFormat="1"/>
    <row r="692" s="5" customFormat="1"/>
    <row r="693" s="5" customFormat="1"/>
    <row r="694" s="5" customFormat="1"/>
    <row r="695" s="5" customFormat="1"/>
    <row r="696" s="5" customFormat="1"/>
    <row r="697" s="5" customFormat="1"/>
    <row r="698" s="5" customFormat="1"/>
    <row r="699" s="5" customFormat="1"/>
    <row r="700" s="6" customFormat="1"/>
    <row r="706" s="7" customFormat="1"/>
  </sheetData>
  <pageMargins left="0.7" right="0.7" top="0.75" bottom="0.75" header="0.3" footer="0.3"/>
  <pageSetup paperSize="1" orientation="portrait" horizontalDpi="300" verticalDpi="3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sheetPr>
  <dimension ref="A2:V677"/>
  <sheetViews>
    <sheetView zoomScale="70" zoomScaleNormal="70" workbookViewId="0">
      <pane xSplit="6" ySplit="2" topLeftCell="P36" activePane="bottomRight" state="frozen"/>
      <selection/>
      <selection pane="topRight"/>
      <selection pane="bottomLeft"/>
      <selection pane="bottomRight" activeCell="U1" sqref="U1"/>
    </sheetView>
  </sheetViews>
  <sheetFormatPr defaultColWidth="8.71428571428571" defaultRowHeight="12.75"/>
  <cols>
    <col min="1" max="1" width="4.14285714285714" style="8" customWidth="1"/>
    <col min="2" max="2" width="67.1428571428571" style="9" customWidth="1"/>
    <col min="3" max="4" width="8.71428571428571" style="10"/>
    <col min="5" max="5" width="13.4285714285714" style="9" customWidth="1"/>
    <col min="6" max="6" width="8.42857142857143" style="9" customWidth="1"/>
    <col min="7" max="7" width="14.4285714285714" style="9" customWidth="1"/>
    <col min="8" max="8" width="15.5714285714286" style="9" customWidth="1"/>
    <col min="9" max="9" width="17.2857142857143" style="9" customWidth="1"/>
    <col min="10" max="10" width="15.4285714285714" style="9" customWidth="1"/>
    <col min="11" max="11" width="14.8571428571429" style="9" customWidth="1"/>
    <col min="12" max="12" width="27" style="8" customWidth="1"/>
    <col min="13" max="13" width="22.4285714285714" style="8" customWidth="1"/>
    <col min="14" max="14" width="23.8571428571429" style="8" customWidth="1"/>
    <col min="15" max="15" width="25" style="8" customWidth="1"/>
    <col min="16" max="16" width="24.1428571428571" style="8" customWidth="1"/>
    <col min="17" max="17" width="23.8571428571429" style="8" customWidth="1"/>
    <col min="18" max="18" width="24.5714285714286" style="8" customWidth="1"/>
    <col min="19" max="19" width="25.4285714285714" style="8" customWidth="1"/>
    <col min="20" max="20" width="28" style="8" customWidth="1"/>
    <col min="21" max="21" width="26.1428571428571" style="8" customWidth="1"/>
    <col min="22" max="22" width="13.1428571428571" style="11" customWidth="1"/>
    <col min="23" max="26" width="14" style="8" customWidth="1"/>
    <col min="27" max="27" width="8.28571428571429" style="8" customWidth="1"/>
    <col min="28" max="16384" width="8.71428571428571" style="8"/>
  </cols>
  <sheetData>
    <row r="2" s="1" customFormat="1" spans="2:22">
      <c r="B2" s="12"/>
      <c r="C2" s="13" t="s">
        <v>43</v>
      </c>
      <c r="D2" s="13" t="s">
        <v>39</v>
      </c>
      <c r="E2" s="12" t="s">
        <v>427</v>
      </c>
      <c r="F2" s="12"/>
      <c r="G2" s="14">
        <f>DataInput!G10</f>
        <v>2015</v>
      </c>
      <c r="H2" s="14">
        <f>DataInput!H10</f>
        <v>2016</v>
      </c>
      <c r="I2" s="14">
        <f>DataInput!I10</f>
        <v>2017</v>
      </c>
      <c r="J2" s="14">
        <f>DataInput!J10</f>
        <v>2018</v>
      </c>
      <c r="K2" s="14">
        <f>DataInput!K10</f>
        <v>2019</v>
      </c>
      <c r="L2" s="14">
        <f>DataInput!L10</f>
        <v>2020</v>
      </c>
      <c r="M2" s="14">
        <f>DataInput!M10</f>
        <v>2021</v>
      </c>
      <c r="N2" s="14">
        <f>DataInput!N10</f>
        <v>2022</v>
      </c>
      <c r="O2" s="14">
        <f>DataInput!O10</f>
        <v>2023</v>
      </c>
      <c r="P2" s="14">
        <f>DataInput!P10</f>
        <v>2024</v>
      </c>
      <c r="Q2" s="14">
        <f>DataInput!Q10</f>
        <v>2025</v>
      </c>
      <c r="R2" s="14">
        <f>DataInput!R10</f>
        <v>2026</v>
      </c>
      <c r="S2" s="14">
        <f>DataInput!S10</f>
        <v>2027</v>
      </c>
      <c r="T2" s="14">
        <f>DataInput!T10</f>
        <v>2028</v>
      </c>
      <c r="U2" s="14">
        <f>DataInput!U10</f>
        <v>2029</v>
      </c>
      <c r="V2" s="97"/>
    </row>
    <row r="3" s="1" customFormat="1" spans="2:22">
      <c r="B3" s="12"/>
      <c r="C3" s="13"/>
      <c r="D3" s="13"/>
      <c r="E3" s="12"/>
      <c r="F3" s="12"/>
      <c r="G3" s="12"/>
      <c r="H3" s="12"/>
      <c r="I3" s="12"/>
      <c r="J3" s="12"/>
      <c r="K3" s="12"/>
      <c r="L3" s="14"/>
      <c r="M3" s="14"/>
      <c r="N3" s="14"/>
      <c r="O3" s="14"/>
      <c r="P3" s="14"/>
      <c r="Q3" s="14"/>
      <c r="R3" s="14"/>
      <c r="S3" s="14"/>
      <c r="T3" s="14"/>
      <c r="U3" s="14"/>
      <c r="V3" s="97"/>
    </row>
    <row r="4" s="2" customFormat="1" ht="15" spans="1:21">
      <c r="A4" s="15"/>
      <c r="B4" s="16" t="str">
        <f>DataInput!B12</f>
        <v>1. Information on State's Gross Dometic Product (See Note 1 in Guidance for Completing Data Request for State DSA)</v>
      </c>
      <c r="C4" s="16"/>
      <c r="D4" s="17"/>
      <c r="E4" s="18"/>
      <c r="F4" s="19"/>
      <c r="G4" s="19"/>
      <c r="H4" s="19"/>
      <c r="I4" s="19"/>
      <c r="J4" s="19"/>
      <c r="K4" s="19"/>
      <c r="L4" s="19"/>
      <c r="M4" s="19"/>
      <c r="N4" s="19"/>
      <c r="O4" s="19"/>
      <c r="P4" s="19"/>
      <c r="Q4" s="19"/>
      <c r="R4" s="19"/>
      <c r="S4" s="19"/>
      <c r="T4" s="19"/>
      <c r="U4" s="19"/>
    </row>
    <row r="5" s="2" customFormat="1" ht="15" spans="1:21">
      <c r="A5" s="15"/>
      <c r="B5" s="15"/>
      <c r="C5" s="20"/>
      <c r="D5" s="20"/>
      <c r="E5" s="15"/>
      <c r="F5" s="21"/>
      <c r="G5" s="21"/>
      <c r="H5" s="21"/>
      <c r="I5" s="21"/>
      <c r="J5" s="21"/>
      <c r="K5" s="21"/>
      <c r="L5" s="21"/>
      <c r="M5" s="21"/>
      <c r="N5" s="21"/>
      <c r="O5" s="21"/>
      <c r="P5" s="21"/>
      <c r="Q5" s="21"/>
      <c r="R5" s="21"/>
      <c r="S5" s="21"/>
      <c r="T5" s="21"/>
      <c r="U5" s="21"/>
    </row>
    <row r="6" s="2" customFormat="1" ht="15" spans="1:22">
      <c r="A6" s="15"/>
      <c r="B6" s="22" t="str">
        <f>DataInput!B14</f>
        <v>State GDP (at current prices)</v>
      </c>
      <c r="C6" s="20" t="str">
        <f>DataInput!C14</f>
        <v>Naira</v>
      </c>
      <c r="D6" s="22" t="str">
        <f>DataInput!D14</f>
        <v>Million</v>
      </c>
      <c r="E6" s="20"/>
      <c r="F6" s="20"/>
      <c r="G6" s="24">
        <f>DataInput!G14</f>
        <v>1.58774</v>
      </c>
      <c r="H6" s="24">
        <f>DataInput!H14</f>
        <v>1.635779</v>
      </c>
      <c r="I6" s="24">
        <f>DataInput!I14</f>
        <v>1.817777</v>
      </c>
      <c r="J6" s="24">
        <f>DataInput!J14</f>
        <v>2.036732</v>
      </c>
      <c r="K6" s="24">
        <f>DataInput!K14</f>
        <v>2.2994</v>
      </c>
      <c r="L6" s="24">
        <f>DataInput!L14</f>
        <v>2.410201</v>
      </c>
      <c r="M6" s="24">
        <f>DataInput!M14</f>
        <v>2.648707</v>
      </c>
      <c r="N6" s="24">
        <f>DataInput!N14</f>
        <v>2.928273</v>
      </c>
      <c r="O6" s="24">
        <f>DataInput!O14</f>
        <v>3.241757</v>
      </c>
      <c r="P6" s="24">
        <f>DataInput!P14</f>
        <v>3.47257</v>
      </c>
      <c r="Q6" s="24">
        <f>DataInput!Q14</f>
        <v>3.719817</v>
      </c>
      <c r="R6" s="24">
        <f>DataInput!R14</f>
        <v>3.984667</v>
      </c>
      <c r="S6" s="24">
        <f>DataInput!S14</f>
        <v>4.268376</v>
      </c>
      <c r="T6" s="24">
        <f>DataInput!T14</f>
        <v>4.572284</v>
      </c>
      <c r="U6" s="24">
        <f>DataInput!U14</f>
        <v>4.897831</v>
      </c>
      <c r="V6" s="26"/>
    </row>
    <row r="7" s="2" customFormat="1" ht="15" spans="1:22">
      <c r="A7" s="15"/>
      <c r="B7" s="22" t="str">
        <f>DataInput!B15</f>
        <v>Nation GDP (at current prices)</v>
      </c>
      <c r="C7" s="20" t="str">
        <f>DataInput!C15</f>
        <v>Naira</v>
      </c>
      <c r="D7" s="22" t="str">
        <f>DataInput!D15</f>
        <v>Million</v>
      </c>
      <c r="E7" s="20"/>
      <c r="F7" s="20"/>
      <c r="G7" s="24">
        <f>DataInput!G15</f>
        <v>93497948.264582</v>
      </c>
      <c r="H7" s="24">
        <f>DataInput!H15</f>
        <v>101253015.601811</v>
      </c>
      <c r="I7" s="24">
        <f>DataInput!I15</f>
        <v>114004749.647597</v>
      </c>
      <c r="J7" s="24">
        <f>DataInput!J15</f>
        <v>127736827.809308</v>
      </c>
      <c r="K7" s="24">
        <f>DataInput!K15</f>
        <v>144210492.067008</v>
      </c>
      <c r="L7" s="24">
        <f>DataInput!L15</f>
        <v>139517515.936044</v>
      </c>
      <c r="M7" s="24">
        <f>DataInput!M15</f>
        <v>142694417.135112</v>
      </c>
      <c r="N7" s="24">
        <f>DataInput!N15</f>
        <v>146794565.467177</v>
      </c>
      <c r="O7" s="24">
        <f>DataInput!O15</f>
        <v>151464431.638719</v>
      </c>
      <c r="P7" s="24">
        <f>DataInput!P15</f>
        <v>151464431.638719</v>
      </c>
      <c r="Q7" s="24">
        <f>DataInput!Q15</f>
        <v>151464431.638719</v>
      </c>
      <c r="R7" s="24">
        <f>DataInput!R15</f>
        <v>151464431.638719</v>
      </c>
      <c r="S7" s="24">
        <f>DataInput!S15</f>
        <v>151464431.638719</v>
      </c>
      <c r="T7" s="24">
        <f>DataInput!T15</f>
        <v>151464431.638719</v>
      </c>
      <c r="U7" s="24">
        <f>DataInput!U15</f>
        <v>151464431.638719</v>
      </c>
      <c r="V7" s="26"/>
    </row>
    <row r="8" s="2" customFormat="1" ht="15" spans="1:22">
      <c r="A8" s="15"/>
      <c r="B8" s="22" t="s">
        <v>49</v>
      </c>
      <c r="C8" s="20"/>
      <c r="D8" s="20"/>
      <c r="E8" s="20"/>
      <c r="F8" s="20"/>
      <c r="G8" s="25">
        <f>DataInput!G16</f>
        <v>196.4865</v>
      </c>
      <c r="H8" s="25">
        <f>DataInput!H16</f>
        <v>253.1897</v>
      </c>
      <c r="I8" s="25">
        <f>DataInput!I16</f>
        <v>305.7862</v>
      </c>
      <c r="J8" s="25">
        <f>DataInput!J16</f>
        <v>306.5</v>
      </c>
      <c r="K8" s="25">
        <f>DataInput!K16</f>
        <v>326</v>
      </c>
      <c r="L8" s="25">
        <f>DataInput!L16</f>
        <v>379</v>
      </c>
      <c r="M8" s="25">
        <f>DataInput!M16</f>
        <v>379</v>
      </c>
      <c r="N8" s="25">
        <f>DataInput!N16</f>
        <v>379</v>
      </c>
      <c r="O8" s="25">
        <f>DataInput!O16</f>
        <v>379</v>
      </c>
      <c r="P8" s="25">
        <f>DataInput!P16</f>
        <v>379</v>
      </c>
      <c r="Q8" s="25">
        <f>DataInput!Q16</f>
        <v>379</v>
      </c>
      <c r="R8" s="25">
        <f>DataInput!R16</f>
        <v>379</v>
      </c>
      <c r="S8" s="25">
        <f>DataInput!S16</f>
        <v>379</v>
      </c>
      <c r="T8" s="25">
        <f>DataInput!T16</f>
        <v>379</v>
      </c>
      <c r="U8" s="25">
        <f>DataInput!U16</f>
        <v>379</v>
      </c>
      <c r="V8" s="26"/>
    </row>
    <row r="9" s="2" customFormat="1" ht="15" spans="1:22">
      <c r="A9" s="15"/>
      <c r="B9" s="22" t="s">
        <v>51</v>
      </c>
      <c r="C9" s="20"/>
      <c r="D9" s="20"/>
      <c r="E9" s="20"/>
      <c r="F9" s="20"/>
      <c r="G9" s="26">
        <f>DataInput!G17</f>
        <v>0</v>
      </c>
      <c r="H9" s="26">
        <f>DataInput!H17</f>
        <v>0</v>
      </c>
      <c r="I9" s="26">
        <f>DataInput!I17</f>
        <v>0</v>
      </c>
      <c r="J9" s="26">
        <f>DataInput!J17</f>
        <v>0</v>
      </c>
      <c r="K9" s="26">
        <f>DataInput!K17</f>
        <v>0</v>
      </c>
      <c r="L9" s="26">
        <f>DataInput!L17</f>
        <v>1</v>
      </c>
      <c r="M9" s="26">
        <f>DataInput!M17</f>
        <v>1</v>
      </c>
      <c r="N9" s="26">
        <f>DataInput!N17</f>
        <v>1</v>
      </c>
      <c r="O9" s="26">
        <f>DataInput!O17</f>
        <v>1</v>
      </c>
      <c r="P9" s="26">
        <f>DataInput!P17</f>
        <v>1</v>
      </c>
      <c r="Q9" s="26">
        <f>DataInput!Q17</f>
        <v>1</v>
      </c>
      <c r="R9" s="26">
        <f>DataInput!R17</f>
        <v>1</v>
      </c>
      <c r="S9" s="26">
        <f>DataInput!S17</f>
        <v>1</v>
      </c>
      <c r="T9" s="26">
        <f>DataInput!T17</f>
        <v>1</v>
      </c>
      <c r="U9" s="26">
        <f>DataInput!U17</f>
        <v>1</v>
      </c>
      <c r="V9" s="26"/>
    </row>
    <row r="10" s="2" customFormat="1" ht="15" spans="2:22">
      <c r="B10" s="22"/>
      <c r="C10" s="20"/>
      <c r="D10" s="20"/>
      <c r="E10" s="20"/>
      <c r="F10" s="20"/>
      <c r="G10" s="27"/>
      <c r="H10" s="27"/>
      <c r="I10" s="27"/>
      <c r="J10" s="27"/>
      <c r="K10" s="27"/>
      <c r="L10" s="76"/>
      <c r="M10" s="76"/>
      <c r="N10" s="76"/>
      <c r="O10" s="76"/>
      <c r="P10" s="76"/>
      <c r="Q10" s="76"/>
      <c r="R10" s="76"/>
      <c r="S10" s="76"/>
      <c r="T10" s="76"/>
      <c r="U10" s="76"/>
      <c r="V10" s="76"/>
    </row>
    <row r="11" s="3" customFormat="1" spans="2:22">
      <c r="B11" s="28" t="str">
        <f>DataInput!B117</f>
        <v>3. Information on Revenues, Expenditure, and Financing Needs and Sources (See Note 3 in Guidance for Completing Data Request for State DSA)</v>
      </c>
      <c r="C11" s="29"/>
      <c r="D11" s="29"/>
      <c r="E11" s="28"/>
      <c r="F11" s="28"/>
      <c r="G11" s="28"/>
      <c r="H11" s="28"/>
      <c r="I11" s="28"/>
      <c r="J11" s="28"/>
      <c r="K11" s="28"/>
      <c r="L11" s="77"/>
      <c r="M11" s="77"/>
      <c r="N11" s="77"/>
      <c r="O11" s="77"/>
      <c r="P11" s="77"/>
      <c r="Q11" s="77"/>
      <c r="R11" s="77"/>
      <c r="S11" s="77"/>
      <c r="T11" s="77"/>
      <c r="U11" s="77"/>
      <c r="V11" s="78"/>
    </row>
    <row r="12" s="3" customFormat="1" spans="2:22">
      <c r="B12" s="30"/>
      <c r="C12" s="31"/>
      <c r="D12" s="31"/>
      <c r="E12" s="30"/>
      <c r="F12" s="30"/>
      <c r="G12" s="30"/>
      <c r="H12" s="30"/>
      <c r="I12" s="30"/>
      <c r="J12" s="30"/>
      <c r="K12" s="30"/>
      <c r="L12" s="78"/>
      <c r="M12" s="78"/>
      <c r="N12" s="78"/>
      <c r="O12" s="78"/>
      <c r="P12" s="78"/>
      <c r="Q12" s="78"/>
      <c r="R12" s="78"/>
      <c r="S12" s="78"/>
      <c r="T12" s="78"/>
      <c r="U12" s="78"/>
      <c r="V12" s="78"/>
    </row>
    <row r="13" s="1" customFormat="1" spans="2:22">
      <c r="B13" s="32" t="str">
        <f>DataInput!B119</f>
        <v>Revenue</v>
      </c>
      <c r="C13" s="20" t="str">
        <f>DataInput!C119</f>
        <v>Naira</v>
      </c>
      <c r="D13" s="20" t="str">
        <f>DataInput!D119</f>
        <v>Million</v>
      </c>
      <c r="E13" s="12"/>
      <c r="F13" s="12"/>
      <c r="G13" s="33">
        <f>DataInput!G119</f>
        <v>59667.04942855</v>
      </c>
      <c r="H13" s="33">
        <f>DataInput!H119</f>
        <v>81291.530078</v>
      </c>
      <c r="I13" s="33">
        <f>DataInput!I119</f>
        <v>76433.49753731</v>
      </c>
      <c r="J13" s="33">
        <f>DataInput!J119</f>
        <v>107869.95199021</v>
      </c>
      <c r="K13" s="33">
        <f>DataInput!K119</f>
        <v>103201.2201011</v>
      </c>
      <c r="L13" s="79">
        <f>L14+L17+L18+L19+L20+L21</f>
        <v>122657.259140301</v>
      </c>
      <c r="M13" s="79">
        <f ca="1" t="shared" ref="M13:U13" si="0">M14+M17+M18+M19+M20+M21</f>
        <v>184061.251499731</v>
      </c>
      <c r="N13" s="79">
        <f ca="1" t="shared" si="0"/>
        <v>225733.160979835</v>
      </c>
      <c r="O13" s="79">
        <f ca="1" t="shared" si="0"/>
        <v>279845.950263705</v>
      </c>
      <c r="P13" s="79">
        <f ca="1" t="shared" si="0"/>
        <v>334290.786582255</v>
      </c>
      <c r="Q13" s="79">
        <f ca="1" t="shared" si="0"/>
        <v>-650578.740967795</v>
      </c>
      <c r="R13" s="79">
        <f ca="1" t="shared" si="0"/>
        <v>-2130612.97670696</v>
      </c>
      <c r="S13" s="79">
        <f ca="1" t="shared" si="0"/>
        <v>-1454479.45372039</v>
      </c>
      <c r="T13" s="79">
        <f ca="1" t="shared" si="0"/>
        <v>-651305.284410482</v>
      </c>
      <c r="U13" s="79">
        <f ca="1" t="shared" si="0"/>
        <v>-15913.2688352881</v>
      </c>
      <c r="V13" s="98"/>
    </row>
    <row r="14" s="1" customFormat="1" spans="2:22">
      <c r="B14" s="34" t="str">
        <f>DataInput!B120</f>
        <v>1. Gross Statutory Allocation  ('gross' means with no deductions; do not include VAT Allocation here)</v>
      </c>
      <c r="C14" s="20" t="str">
        <f>DataInput!C120</f>
        <v>Naira</v>
      </c>
      <c r="D14" s="20" t="str">
        <f>DataInput!D120</f>
        <v>Million</v>
      </c>
      <c r="E14" s="23">
        <v>-10</v>
      </c>
      <c r="F14" s="12"/>
      <c r="G14" s="26">
        <f>DataInput!G120</f>
        <v>32826.44959462</v>
      </c>
      <c r="H14" s="26">
        <f>DataInput!H120</f>
        <v>23974.675189</v>
      </c>
      <c r="I14" s="26">
        <f>DataInput!I120</f>
        <v>31338.35611266</v>
      </c>
      <c r="J14" s="26">
        <f>DataInput!J120</f>
        <v>46996.00020615</v>
      </c>
      <c r="K14" s="26">
        <f>DataInput!K120</f>
        <v>45509.546427</v>
      </c>
      <c r="L14" s="26">
        <f>DataInput!L120</f>
        <v>29189.5577833762</v>
      </c>
      <c r="M14" s="80">
        <f>DataInput!M120*(1+$E14/100)</f>
        <v>30211.1923057944</v>
      </c>
      <c r="N14" s="80">
        <f>DataInput!N120*(1+$E14/100)</f>
        <v>34742.8711516635</v>
      </c>
      <c r="O14" s="80">
        <f>DataInput!O120*(1+$E14/100)</f>
        <v>35959.2018244131</v>
      </c>
      <c r="P14" s="80">
        <f>DataInput!P120*(1+$E14/100)</f>
        <v>43950.3470980751</v>
      </c>
      <c r="Q14" s="80">
        <f>DataInput!Q120*(1+$E14/100)</f>
        <v>48344.9641627863</v>
      </c>
      <c r="R14" s="80">
        <f>DataInput!R120*(1+$E14/100)</f>
        <v>53179.3987872043</v>
      </c>
      <c r="S14" s="80">
        <f>DataInput!S120*(1+$E14/100)</f>
        <v>62892.7236052849</v>
      </c>
      <c r="T14" s="80">
        <f>DataInput!T120*(1+$E14/100)</f>
        <v>76868.5721460768</v>
      </c>
      <c r="U14" s="80">
        <f>DataInput!U120*(1+$E14/100)</f>
        <v>84555.2279679894</v>
      </c>
      <c r="V14" s="98"/>
    </row>
    <row r="15" s="1" customFormat="1" spans="2:22">
      <c r="B15" s="35" t="str">
        <f>DataInput!B121</f>
        <v>of which Net Statutory Allocation  ('net' means of deductions) </v>
      </c>
      <c r="C15" s="20" t="str">
        <f>DataInput!C121</f>
        <v>Naira</v>
      </c>
      <c r="D15" s="20" t="str">
        <f>DataInput!D121</f>
        <v>Million</v>
      </c>
      <c r="E15" s="23">
        <f t="shared" ref="E15:E20" si="1">E14</f>
        <v>-10</v>
      </c>
      <c r="F15" s="12"/>
      <c r="G15" s="26">
        <f>DataInput!G121</f>
        <v>0</v>
      </c>
      <c r="H15" s="26">
        <f>DataInput!H121</f>
        <v>0</v>
      </c>
      <c r="I15" s="26">
        <f>DataInput!I121</f>
        <v>0</v>
      </c>
      <c r="J15" s="26">
        <f>DataInput!J121</f>
        <v>0</v>
      </c>
      <c r="K15" s="26">
        <f>DataInput!K121</f>
        <v>0</v>
      </c>
      <c r="L15" s="26">
        <f>DataInput!L121</f>
        <v>0</v>
      </c>
      <c r="M15" s="80">
        <f>DataInput!M121*(1+$E15/100)</f>
        <v>0</v>
      </c>
      <c r="N15" s="80">
        <f>DataInput!N121*(1+$E15/100)</f>
        <v>0</v>
      </c>
      <c r="O15" s="80">
        <f>DataInput!O121*(1+$E15/100)</f>
        <v>0</v>
      </c>
      <c r="P15" s="80">
        <f>DataInput!P121*(1+$E15/100)</f>
        <v>0</v>
      </c>
      <c r="Q15" s="80">
        <f>DataInput!Q121*(1+$E15/100)</f>
        <v>0</v>
      </c>
      <c r="R15" s="80">
        <f>DataInput!R121*(1+$E15/100)</f>
        <v>0</v>
      </c>
      <c r="S15" s="80">
        <f>DataInput!S121*(1+$E15/100)</f>
        <v>0</v>
      </c>
      <c r="T15" s="80">
        <f>DataInput!T121*(1+$E15/100)</f>
        <v>0</v>
      </c>
      <c r="U15" s="80">
        <f>DataInput!U121*(1+$E15/100)</f>
        <v>0</v>
      </c>
      <c r="V15" s="98"/>
    </row>
    <row r="16" s="1" customFormat="1" spans="2:22">
      <c r="B16" s="35" t="str">
        <f>DataInput!B122</f>
        <v>of which Deductions</v>
      </c>
      <c r="C16" s="20" t="str">
        <f>DataInput!C122</f>
        <v>Naira</v>
      </c>
      <c r="D16" s="20" t="str">
        <f>DataInput!D122</f>
        <v>Million</v>
      </c>
      <c r="E16" s="23">
        <f t="shared" si="1"/>
        <v>-10</v>
      </c>
      <c r="F16" s="12"/>
      <c r="G16" s="26">
        <f>DataInput!G122</f>
        <v>0</v>
      </c>
      <c r="H16" s="26">
        <f>DataInput!H122</f>
        <v>0</v>
      </c>
      <c r="I16" s="26">
        <f>DataInput!I122</f>
        <v>0</v>
      </c>
      <c r="J16" s="26">
        <f>DataInput!J122</f>
        <v>0</v>
      </c>
      <c r="K16" s="26">
        <f>DataInput!K122</f>
        <v>0</v>
      </c>
      <c r="L16" s="26">
        <f>DataInput!L122</f>
        <v>0</v>
      </c>
      <c r="M16" s="80">
        <f>DataInput!M122*(1+$E16/100)</f>
        <v>0</v>
      </c>
      <c r="N16" s="80">
        <f>DataInput!N122*(1+$E16/100)</f>
        <v>0</v>
      </c>
      <c r="O16" s="80">
        <f>DataInput!O122*(1+$E16/100)</f>
        <v>0</v>
      </c>
      <c r="P16" s="80">
        <f>DataInput!P122*(1+$E16/100)</f>
        <v>0</v>
      </c>
      <c r="Q16" s="80">
        <f>DataInput!Q122*(1+$E16/100)</f>
        <v>0</v>
      </c>
      <c r="R16" s="80">
        <f>DataInput!R122*(1+$E16/100)</f>
        <v>0</v>
      </c>
      <c r="S16" s="80">
        <f>DataInput!S122*(1+$E16/100)</f>
        <v>0</v>
      </c>
      <c r="T16" s="80">
        <f>DataInput!T122*(1+$E16/100)</f>
        <v>0</v>
      </c>
      <c r="U16" s="80">
        <f>DataInput!U122*(1+$E16/100)</f>
        <v>0</v>
      </c>
      <c r="V16" s="98"/>
    </row>
    <row r="17" s="1" customFormat="1" spans="2:22">
      <c r="B17" s="34" t="str">
        <f>DataInput!B123</f>
        <v>2. Derivation (if applicable to the State)</v>
      </c>
      <c r="C17" s="20" t="str">
        <f>DataInput!C123</f>
        <v>Naira</v>
      </c>
      <c r="D17" s="20" t="str">
        <f>DataInput!D123</f>
        <v>Million</v>
      </c>
      <c r="E17" s="23">
        <f t="shared" si="1"/>
        <v>-10</v>
      </c>
      <c r="F17" s="12"/>
      <c r="G17" s="26">
        <f>DataInput!G123</f>
        <v>0</v>
      </c>
      <c r="H17" s="26">
        <f>DataInput!H123</f>
        <v>0</v>
      </c>
      <c r="I17" s="26">
        <f>DataInput!I123</f>
        <v>0</v>
      </c>
      <c r="J17" s="26">
        <f>DataInput!J123</f>
        <v>0</v>
      </c>
      <c r="K17" s="26">
        <f>DataInput!K123</f>
        <v>0</v>
      </c>
      <c r="L17" s="26">
        <f>DataInput!L123</f>
        <v>0</v>
      </c>
      <c r="M17" s="80">
        <f>DataInput!M123*(1+$E17/100)</f>
        <v>0</v>
      </c>
      <c r="N17" s="80">
        <f>DataInput!N123*(1+$E17/100)</f>
        <v>0</v>
      </c>
      <c r="O17" s="80">
        <f>DataInput!O123*(1+$E17/100)</f>
        <v>0</v>
      </c>
      <c r="P17" s="80">
        <f>DataInput!P123*(1+$E17/100)</f>
        <v>0</v>
      </c>
      <c r="Q17" s="80">
        <f>DataInput!Q123*(1+$E17/100)</f>
        <v>0</v>
      </c>
      <c r="R17" s="80">
        <f>DataInput!R123*(1+$E17/100)</f>
        <v>0</v>
      </c>
      <c r="S17" s="80">
        <f>DataInput!S123*(1+$E17/100)</f>
        <v>0</v>
      </c>
      <c r="T17" s="80">
        <f>DataInput!T123*(1+$E17/100)</f>
        <v>0</v>
      </c>
      <c r="U17" s="80">
        <f>DataInput!U123*(1+$E17/100)</f>
        <v>0</v>
      </c>
      <c r="V17" s="98"/>
    </row>
    <row r="18" s="1" customFormat="1" spans="2:22">
      <c r="B18" s="34" t="str">
        <f>DataInput!B124</f>
        <v>3. Other FAAC transfers (exchange rate gain, augmentation, others)</v>
      </c>
      <c r="C18" s="20" t="str">
        <f>DataInput!C124</f>
        <v>Naira</v>
      </c>
      <c r="D18" s="20" t="str">
        <f>DataInput!D124</f>
        <v>Million</v>
      </c>
      <c r="E18" s="23">
        <f t="shared" si="1"/>
        <v>-10</v>
      </c>
      <c r="F18" s="12"/>
      <c r="G18" s="26">
        <f>DataInput!G124</f>
        <v>4424.49278956</v>
      </c>
      <c r="H18" s="26">
        <f>DataInput!H124</f>
        <v>19409.246875</v>
      </c>
      <c r="I18" s="26">
        <f>DataInput!I124</f>
        <v>18069.17347683</v>
      </c>
      <c r="J18" s="26">
        <f>DataInput!J124</f>
        <v>16026.94724276</v>
      </c>
      <c r="K18" s="26">
        <f>DataInput!K124</f>
        <v>3231.488448</v>
      </c>
      <c r="L18" s="26">
        <f>DataInput!L124</f>
        <v>1771.55523766505</v>
      </c>
      <c r="M18" s="80">
        <f>DataInput!M124*(1+$E18/100)</f>
        <v>1833.55967098333</v>
      </c>
      <c r="N18" s="80">
        <f>DataInput!N124*(1+$E18/100)</f>
        <v>2108.59362163082</v>
      </c>
      <c r="O18" s="80">
        <f>DataInput!O124*(1+$E18/100)</f>
        <v>2181.88266487545</v>
      </c>
      <c r="P18" s="80">
        <f>DataInput!P124*(1+$E18/100)</f>
        <v>2667.11506460677</v>
      </c>
      <c r="Q18" s="80">
        <f>DataInput!Q124*(1+$E18/100)</f>
        <v>2934.20732429778</v>
      </c>
      <c r="R18" s="80">
        <f>DataInput!R124*(1+$E18/100)</f>
        <v>3228.04342294245</v>
      </c>
      <c r="S18" s="80">
        <f>DataInput!S124*(1+$E18/100)</f>
        <v>3817.23493638381</v>
      </c>
      <c r="T18" s="80">
        <f>DataInput!T124*(1+$E18/100)</f>
        <v>4664.90517684139</v>
      </c>
      <c r="U18" s="80">
        <f>DataInput!U124*(1+$E18/100)</f>
        <v>5131.0009533676</v>
      </c>
      <c r="V18" s="98"/>
    </row>
    <row r="19" s="1" customFormat="1" spans="2:22">
      <c r="B19" s="34" t="str">
        <f>DataInput!B125</f>
        <v>4. VAT Allocation</v>
      </c>
      <c r="C19" s="20" t="str">
        <f>DataInput!C125</f>
        <v>Naira</v>
      </c>
      <c r="D19" s="20" t="str">
        <f>DataInput!D125</f>
        <v>Million</v>
      </c>
      <c r="E19" s="23">
        <f t="shared" si="1"/>
        <v>-10</v>
      </c>
      <c r="F19" s="12"/>
      <c r="G19" s="26">
        <f>DataInput!G125</f>
        <v>8044.1295677</v>
      </c>
      <c r="H19" s="26">
        <f>DataInput!H125</f>
        <v>7694.488524</v>
      </c>
      <c r="I19" s="26">
        <f>DataInput!I125</f>
        <v>10014.00242719</v>
      </c>
      <c r="J19" s="26">
        <f>DataInput!J125</f>
        <v>11259.13871752</v>
      </c>
      <c r="K19" s="26">
        <f>DataInput!K125</f>
        <v>12086.864902</v>
      </c>
      <c r="L19" s="26">
        <f>DataInput!L125</f>
        <v>11800.3634352115</v>
      </c>
      <c r="M19" s="80">
        <f>DataInput!M125*(1+$E19/100)</f>
        <v>12213.3761554439</v>
      </c>
      <c r="N19" s="80">
        <f>DataInput!N125*(1+$E19/100)</f>
        <v>14045.3825787605</v>
      </c>
      <c r="O19" s="80">
        <f>DataInput!O125*(1+$E19/100)</f>
        <v>14537.5899655746</v>
      </c>
      <c r="P19" s="80">
        <f>DataInput!P125*(1+$E19/100)</f>
        <v>17767.7184604108</v>
      </c>
      <c r="Q19" s="80">
        <f>DataInput!Q125*(1+$E19/100)</f>
        <v>19544.1712294723</v>
      </c>
      <c r="R19" s="80">
        <f>DataInput!R125*(1+$E19/100)</f>
        <v>21499.1619138932</v>
      </c>
      <c r="S19" s="80">
        <f>DataInput!S125*(1+$E19/100)</f>
        <v>25830.1812009772</v>
      </c>
      <c r="T19" s="80">
        <f>DataInput!T125*(1+$E19/100)</f>
        <v>31075.7233811237</v>
      </c>
      <c r="U19" s="80">
        <f>DataInput!U125*(1+$E19/100)</f>
        <v>34182.1968882923</v>
      </c>
      <c r="V19" s="98"/>
    </row>
    <row r="20" s="1" customFormat="1" spans="2:22">
      <c r="B20" s="34" t="str">
        <f>DataInput!B126</f>
        <v>5. IGR</v>
      </c>
      <c r="C20" s="20" t="str">
        <f>DataInput!C126</f>
        <v>Naira</v>
      </c>
      <c r="D20" s="20" t="str">
        <f>DataInput!D126</f>
        <v>Million</v>
      </c>
      <c r="E20" s="23">
        <f t="shared" si="1"/>
        <v>-10</v>
      </c>
      <c r="F20" s="12"/>
      <c r="G20" s="26">
        <f>DataInput!G126</f>
        <v>7201.76141292</v>
      </c>
      <c r="H20" s="26">
        <f>DataInput!H126</f>
        <v>10213.11949</v>
      </c>
      <c r="I20" s="26">
        <f>DataInput!I126</f>
        <v>10493.18173685</v>
      </c>
      <c r="J20" s="26">
        <f>DataInput!J126</f>
        <v>11463.18880975</v>
      </c>
      <c r="K20" s="26">
        <f>DataInput!K126</f>
        <v>17199.206405</v>
      </c>
      <c r="L20" s="26">
        <f>DataInput!L126</f>
        <v>17032.1132800668</v>
      </c>
      <c r="M20" s="80">
        <f>DataInput!M126*(1+$E20/100)</f>
        <v>17628.2372448691</v>
      </c>
      <c r="N20" s="80">
        <f>DataInput!N126*(1+$E20/100)</f>
        <v>20272.4728315995</v>
      </c>
      <c r="O20" s="80">
        <f>DataInput!O126*(1+$E20/100)</f>
        <v>23080.2437563394</v>
      </c>
      <c r="P20" s="80">
        <f>DataInput!P126*(1+$E20/100)</f>
        <v>25644.8453197903</v>
      </c>
      <c r="Q20" s="80">
        <f>DataInput!Q126*(1+$E20/100)</f>
        <v>28209.2971177589</v>
      </c>
      <c r="R20" s="80">
        <f>DataInput!R126*(1+$E20/100)</f>
        <v>31029.5816854226</v>
      </c>
      <c r="S20" s="80">
        <f>DataInput!S126*(1+$E20/100)</f>
        <v>36698.1839382361</v>
      </c>
      <c r="T20" s="80">
        <f>DataInput!T126*(1+$E20/100)</f>
        <v>44852.9615289715</v>
      </c>
      <c r="U20" s="80">
        <f>DataInput!U126*(1+$E20/100)</f>
        <v>49338.7807583172</v>
      </c>
      <c r="V20" s="98"/>
    </row>
    <row r="21" s="1" customFormat="1" spans="2:22">
      <c r="B21" s="36" t="str">
        <f>DataInput!B127</f>
        <v>6. Capital Receipts</v>
      </c>
      <c r="C21" s="37" t="str">
        <f>DataInput!C127</f>
        <v>Naira</v>
      </c>
      <c r="D21" s="37" t="str">
        <f>DataInput!D127</f>
        <v>Million</v>
      </c>
      <c r="E21" s="12"/>
      <c r="F21" s="12"/>
      <c r="G21" s="26">
        <f>DataInput!G127</f>
        <v>0</v>
      </c>
      <c r="H21" s="26">
        <f>DataInput!H127</f>
        <v>0</v>
      </c>
      <c r="I21" s="26">
        <f>DataInput!I127</f>
        <v>0</v>
      </c>
      <c r="J21" s="26">
        <f>DataInput!J127</f>
        <v>0</v>
      </c>
      <c r="K21" s="26">
        <f>DataInput!K127</f>
        <v>0</v>
      </c>
      <c r="L21" s="81">
        <f>L22+L23+L24+L25</f>
        <v>62863.6694039819</v>
      </c>
      <c r="M21" s="81">
        <f ca="1" t="shared" ref="M21:U21" si="2">M22+M23+M24+M25</f>
        <v>122174.88612264</v>
      </c>
      <c r="N21" s="81">
        <f ca="1" t="shared" si="2"/>
        <v>154563.84079618</v>
      </c>
      <c r="O21" s="81">
        <f ca="1" t="shared" si="2"/>
        <v>204087.032052502</v>
      </c>
      <c r="P21" s="81">
        <f ca="1" t="shared" si="2"/>
        <v>244260.760639372</v>
      </c>
      <c r="Q21" s="81">
        <f ca="1" t="shared" si="2"/>
        <v>-749611.38080211</v>
      </c>
      <c r="R21" s="81">
        <f ca="1" t="shared" si="2"/>
        <v>-2239549.16251643</v>
      </c>
      <c r="S21" s="81">
        <f ca="1" t="shared" si="2"/>
        <v>-1583717.77740127</v>
      </c>
      <c r="T21" s="81">
        <f ca="1" t="shared" si="2"/>
        <v>-808767.446643495</v>
      </c>
      <c r="U21" s="81">
        <f ca="1" t="shared" si="2"/>
        <v>-189120.475403255</v>
      </c>
      <c r="V21" s="98"/>
    </row>
    <row r="22" s="1" customFormat="1" spans="2:22">
      <c r="B22" s="35" t="str">
        <f>DataInput!B128</f>
        <v>Grants</v>
      </c>
      <c r="C22" s="20" t="str">
        <f>DataInput!C128</f>
        <v>Naira</v>
      </c>
      <c r="D22" s="20" t="str">
        <f>DataInput!D128</f>
        <v>Million</v>
      </c>
      <c r="E22" s="23">
        <f>E14</f>
        <v>-10</v>
      </c>
      <c r="F22" s="12"/>
      <c r="G22" s="26">
        <f>DataInput!G128</f>
        <v>0</v>
      </c>
      <c r="H22" s="26">
        <f>DataInput!H128</f>
        <v>0</v>
      </c>
      <c r="I22" s="26">
        <f>DataInput!I128</f>
        <v>100</v>
      </c>
      <c r="J22" s="26">
        <f>DataInput!J128</f>
        <v>36.69124193</v>
      </c>
      <c r="K22" s="26">
        <f>DataInput!K128</f>
        <v>2977.389612</v>
      </c>
      <c r="L22" s="26">
        <f>DataInput!L128</f>
        <v>3036.93740424</v>
      </c>
      <c r="M22" s="80">
        <f>DataInput!M128*(1+$E22/100)</f>
        <v>2787.908537088</v>
      </c>
      <c r="N22" s="80">
        <f>DataInput!N128*(1+$E22/100)</f>
        <v>2509.11755172</v>
      </c>
      <c r="O22" s="80">
        <f>DataInput!O128*(1+$E22/100)</f>
        <v>2484.026376201</v>
      </c>
      <c r="P22" s="80">
        <f>DataInput!P128*(1+$E22/100)</f>
        <v>2980.831651434</v>
      </c>
      <c r="Q22" s="80">
        <f>DataInput!Q128*(1+$E22/100)</f>
        <v>3576.997981719</v>
      </c>
      <c r="R22" s="80">
        <f>DataInput!R128*(1+$E22/100)</f>
        <v>3934.69777989</v>
      </c>
      <c r="S22" s="80">
        <f>DataInput!S128*(1+$E22/100)</f>
        <v>4328.167557879</v>
      </c>
      <c r="T22" s="80">
        <f>DataInput!T128*(1+$E22/100)</f>
        <v>4760.984313666</v>
      </c>
      <c r="U22" s="80">
        <f>DataInput!U128*(1+$E22/100)</f>
        <v>5237.082745029</v>
      </c>
      <c r="V22" s="98"/>
    </row>
    <row r="23" s="1" customFormat="1" spans="2:22">
      <c r="B23" s="35" t="str">
        <f>DataInput!B129</f>
        <v>Sales of Government Assets and Privatization Proceeds</v>
      </c>
      <c r="C23" s="37" t="str">
        <f>DataInput!C129</f>
        <v>Naira</v>
      </c>
      <c r="D23" s="37" t="str">
        <f>DataInput!D129</f>
        <v>Million</v>
      </c>
      <c r="E23" s="12"/>
      <c r="F23" s="12"/>
      <c r="G23" s="26">
        <f>DataInput!G129</f>
        <v>0</v>
      </c>
      <c r="H23" s="26">
        <f>DataInput!H129</f>
        <v>0</v>
      </c>
      <c r="I23" s="26">
        <f>DataInput!I129</f>
        <v>0</v>
      </c>
      <c r="J23" s="26">
        <f>DataInput!J129</f>
        <v>0</v>
      </c>
      <c r="K23" s="26">
        <f>DataInput!K129</f>
        <v>0</v>
      </c>
      <c r="L23" s="26">
        <f>DataInput!L129</f>
        <v>0</v>
      </c>
      <c r="M23" s="26">
        <f>DataInput!M129</f>
        <v>0</v>
      </c>
      <c r="N23" s="26">
        <f>DataInput!N129</f>
        <v>0</v>
      </c>
      <c r="O23" s="26">
        <f>DataInput!O129</f>
        <v>0</v>
      </c>
      <c r="P23" s="26">
        <f>DataInput!P129</f>
        <v>0</v>
      </c>
      <c r="Q23" s="26">
        <f>DataInput!Q129</f>
        <v>0</v>
      </c>
      <c r="R23" s="26">
        <f>DataInput!R129</f>
        <v>0</v>
      </c>
      <c r="S23" s="26">
        <f>DataInput!S129</f>
        <v>0</v>
      </c>
      <c r="T23" s="26">
        <f>DataInput!T129</f>
        <v>0</v>
      </c>
      <c r="U23" s="26">
        <f>DataInput!U129</f>
        <v>0</v>
      </c>
      <c r="V23" s="98"/>
    </row>
    <row r="24" s="1" customFormat="1" spans="2:22">
      <c r="B24" s="35" t="str">
        <f>DataInput!B130</f>
        <v>Other Non-Debt Creating Capital Receipts</v>
      </c>
      <c r="C24" s="20" t="str">
        <f>DataInput!C130</f>
        <v>Naira</v>
      </c>
      <c r="D24" s="20" t="str">
        <f>DataInput!D130</f>
        <v>Million</v>
      </c>
      <c r="E24" s="12"/>
      <c r="F24" s="12"/>
      <c r="G24" s="26">
        <f>DataInput!G130</f>
        <v>0</v>
      </c>
      <c r="H24" s="26">
        <f>DataInput!H130</f>
        <v>0</v>
      </c>
      <c r="I24" s="26">
        <f>DataInput!I130</f>
        <v>0</v>
      </c>
      <c r="J24" s="26">
        <f>DataInput!J130</f>
        <v>0</v>
      </c>
      <c r="K24" s="26">
        <f>DataInput!K130</f>
        <v>0</v>
      </c>
      <c r="L24" s="26">
        <f>DataInput!L130</f>
        <v>0</v>
      </c>
      <c r="M24" s="26">
        <f>DataInput!M130</f>
        <v>0</v>
      </c>
      <c r="N24" s="26">
        <f>DataInput!N130</f>
        <v>0</v>
      </c>
      <c r="O24" s="26">
        <f>DataInput!O130</f>
        <v>0</v>
      </c>
      <c r="P24" s="26">
        <f>DataInput!P130</f>
        <v>0</v>
      </c>
      <c r="Q24" s="26">
        <f>DataInput!Q130</f>
        <v>0</v>
      </c>
      <c r="R24" s="26">
        <f>DataInput!R130</f>
        <v>0</v>
      </c>
      <c r="S24" s="26">
        <f>DataInput!S130</f>
        <v>0</v>
      </c>
      <c r="T24" s="26">
        <f>DataInput!T130</f>
        <v>0</v>
      </c>
      <c r="U24" s="26">
        <f>DataInput!U130</f>
        <v>0</v>
      </c>
      <c r="V24" s="98"/>
    </row>
    <row r="25" s="1" customFormat="1" spans="2:22">
      <c r="B25" s="35" t="str">
        <f>DataInput!B131</f>
        <v>Proceeds from Debt-Creating Borrowings (bond issuance, loan disbursements, etc.)</v>
      </c>
      <c r="C25" s="37" t="str">
        <f>DataInput!C131</f>
        <v>Naira</v>
      </c>
      <c r="D25" s="37" t="str">
        <f>DataInput!D131</f>
        <v>Million</v>
      </c>
      <c r="E25" s="12"/>
      <c r="F25" s="12"/>
      <c r="G25" s="26">
        <f>DataInput!G131</f>
        <v>0</v>
      </c>
      <c r="H25" s="26">
        <f>DataInput!H131</f>
        <v>0</v>
      </c>
      <c r="I25" s="26">
        <f>DataInput!I131</f>
        <v>0</v>
      </c>
      <c r="J25" s="26">
        <f>DataInput!J131</f>
        <v>0</v>
      </c>
      <c r="K25" s="26">
        <f>DataInput!K131</f>
        <v>0</v>
      </c>
      <c r="L25" s="81">
        <f>L101</f>
        <v>59826.7319997419</v>
      </c>
      <c r="M25" s="81">
        <f ca="1" t="shared" ref="M25:U25" si="3">M101</f>
        <v>119386.977585552</v>
      </c>
      <c r="N25" s="81">
        <f ca="1" t="shared" si="3"/>
        <v>152054.72324446</v>
      </c>
      <c r="O25" s="81">
        <f ca="1" t="shared" si="3"/>
        <v>201603.005676301</v>
      </c>
      <c r="P25" s="81">
        <f ca="1" t="shared" si="3"/>
        <v>241279.928987938</v>
      </c>
      <c r="Q25" s="81">
        <f ca="1" t="shared" si="3"/>
        <v>-753188.378783829</v>
      </c>
      <c r="R25" s="81">
        <f ca="1" t="shared" si="3"/>
        <v>-2243483.86029632</v>
      </c>
      <c r="S25" s="81">
        <f ca="1" t="shared" si="3"/>
        <v>-1588045.94495915</v>
      </c>
      <c r="T25" s="81">
        <f ca="1" t="shared" si="3"/>
        <v>-813528.430957161</v>
      </c>
      <c r="U25" s="81">
        <f ca="1" t="shared" si="3"/>
        <v>-194357.558148284</v>
      </c>
      <c r="V25" s="98"/>
    </row>
    <row r="26" s="1" customFormat="1" spans="2:22">
      <c r="B26" s="38" t="str">
        <f>DataInput!B132</f>
        <v>of which Borrowings from Domestic bonds</v>
      </c>
      <c r="C26" s="37" t="str">
        <f>DataInput!C132</f>
        <v>Naira</v>
      </c>
      <c r="D26" s="37" t="str">
        <f>DataInput!D132</f>
        <v>Million</v>
      </c>
      <c r="E26" s="12"/>
      <c r="F26" s="12"/>
      <c r="G26" s="26">
        <f>DataInput!G132</f>
        <v>0</v>
      </c>
      <c r="H26" s="26">
        <f>DataInput!H132</f>
        <v>0</v>
      </c>
      <c r="I26" s="26">
        <f>DataInput!I132</f>
        <v>0</v>
      </c>
      <c r="J26" s="26">
        <f>DataInput!J132</f>
        <v>0</v>
      </c>
      <c r="K26" s="26">
        <f>DataInput!K132</f>
        <v>0</v>
      </c>
      <c r="L26" s="82"/>
      <c r="M26" s="82"/>
      <c r="N26" s="82"/>
      <c r="O26" s="82"/>
      <c r="P26" s="83"/>
      <c r="Q26" s="83"/>
      <c r="R26" s="83"/>
      <c r="S26" s="83"/>
      <c r="T26" s="83"/>
      <c r="U26" s="83"/>
      <c r="V26" s="98"/>
    </row>
    <row r="27" s="1" customFormat="1" spans="2:22">
      <c r="B27" s="38" t="str">
        <f>DataInput!B133</f>
        <v>of which Borrowings from Commercial bank loans </v>
      </c>
      <c r="C27" s="37" t="str">
        <f>DataInput!C133</f>
        <v>Naira</v>
      </c>
      <c r="D27" s="37" t="str">
        <f>DataInput!D133</f>
        <v>Million</v>
      </c>
      <c r="E27" s="12"/>
      <c r="F27" s="12"/>
      <c r="G27" s="26">
        <f>DataInput!G133</f>
        <v>7170.21606375</v>
      </c>
      <c r="H27" s="26">
        <f>DataInput!H133</f>
        <v>20000</v>
      </c>
      <c r="I27" s="26">
        <f>DataInput!I133</f>
        <v>6418.78378378</v>
      </c>
      <c r="J27" s="26">
        <f>DataInput!J133</f>
        <v>22087.9857721</v>
      </c>
      <c r="K27" s="26">
        <f>DataInput!K133</f>
        <v>22196.7243071</v>
      </c>
      <c r="L27" s="82"/>
      <c r="M27" s="82"/>
      <c r="N27" s="82"/>
      <c r="O27" s="82"/>
      <c r="P27" s="83"/>
      <c r="Q27" s="83"/>
      <c r="R27" s="83"/>
      <c r="S27" s="83"/>
      <c r="T27" s="83"/>
      <c r="U27" s="83"/>
      <c r="V27" s="98"/>
    </row>
    <row r="28" s="1" customFormat="1" spans="2:22">
      <c r="B28" s="38" t="str">
        <f>DataInput!B134</f>
        <v>of which Borrowings from External loans</v>
      </c>
      <c r="C28" s="37" t="str">
        <f>DataInput!C134</f>
        <v>Naira</v>
      </c>
      <c r="D28" s="37" t="str">
        <f>DataInput!D134</f>
        <v>Million</v>
      </c>
      <c r="E28" s="12"/>
      <c r="F28" s="12"/>
      <c r="G28" s="26">
        <f>DataInput!G134</f>
        <v>0</v>
      </c>
      <c r="H28" s="26">
        <f>DataInput!H134</f>
        <v>0</v>
      </c>
      <c r="I28" s="26">
        <f>DataInput!I134</f>
        <v>0</v>
      </c>
      <c r="J28" s="26">
        <f>DataInput!J134</f>
        <v>0</v>
      </c>
      <c r="K28" s="26">
        <f>DataInput!K134</f>
        <v>0</v>
      </c>
      <c r="L28" s="82"/>
      <c r="M28" s="82"/>
      <c r="N28" s="82"/>
      <c r="O28" s="82"/>
      <c r="P28" s="83"/>
      <c r="Q28" s="83"/>
      <c r="R28" s="83"/>
      <c r="S28" s="83"/>
      <c r="T28" s="83"/>
      <c r="U28" s="83"/>
      <c r="V28" s="98"/>
    </row>
    <row r="29" s="1" customFormat="1" spans="2:22">
      <c r="B29" s="39"/>
      <c r="C29" s="20"/>
      <c r="D29" s="20"/>
      <c r="E29" s="12"/>
      <c r="F29" s="12"/>
      <c r="G29" s="40"/>
      <c r="H29" s="40"/>
      <c r="I29" s="40"/>
      <c r="J29" s="40"/>
      <c r="K29" s="40"/>
      <c r="L29" s="76"/>
      <c r="M29" s="76"/>
      <c r="N29" s="76"/>
      <c r="O29" s="76"/>
      <c r="P29" s="76"/>
      <c r="Q29" s="76"/>
      <c r="R29" s="76"/>
      <c r="S29" s="76"/>
      <c r="T29" s="76"/>
      <c r="U29" s="76"/>
      <c r="V29" s="98"/>
    </row>
    <row r="30" s="1" customFormat="1" spans="2:22">
      <c r="B30" s="32" t="str">
        <f>DataInput!B136</f>
        <v>Expenditure</v>
      </c>
      <c r="C30" s="20" t="str">
        <f>DataInput!C136</f>
        <v>Naira</v>
      </c>
      <c r="D30" s="20" t="str">
        <f>DataInput!D136</f>
        <v>Million</v>
      </c>
      <c r="E30" s="12"/>
      <c r="F30" s="12"/>
      <c r="G30" s="33">
        <f>DataInput!G136</f>
        <v>38244.17165711</v>
      </c>
      <c r="H30" s="33">
        <f>DataInput!H136</f>
        <v>78333.509732</v>
      </c>
      <c r="I30" s="33">
        <f>DataInput!I136</f>
        <v>104223.90715275</v>
      </c>
      <c r="J30" s="33">
        <f>DataInput!J136</f>
        <v>72210.64198858</v>
      </c>
      <c r="K30" s="33">
        <f>DataInput!K136</f>
        <v>125225.922828</v>
      </c>
      <c r="L30" s="84">
        <f>L31+L32+L33+L36+L37+L38</f>
        <v>140027.941911301</v>
      </c>
      <c r="M30" s="84">
        <f ca="1" t="shared" ref="M30:U30" si="4">M31+M32+M33+M36+M37+M38</f>
        <v>182110.971499731</v>
      </c>
      <c r="N30" s="84">
        <f ca="1" t="shared" si="4"/>
        <v>225912.480979835</v>
      </c>
      <c r="O30" s="84">
        <f ca="1" t="shared" si="4"/>
        <v>276826.680263705</v>
      </c>
      <c r="P30" s="84">
        <f ca="1" t="shared" si="4"/>
        <v>334101.836582255</v>
      </c>
      <c r="Q30" s="84">
        <f ca="1" t="shared" si="4"/>
        <v>-649589.120967795</v>
      </c>
      <c r="R30" s="84">
        <f ca="1" t="shared" si="4"/>
        <v>-2128618.19670696</v>
      </c>
      <c r="S30" s="84">
        <f ca="1" t="shared" si="4"/>
        <v>-1454457.20372039</v>
      </c>
      <c r="T30" s="84">
        <f ca="1" t="shared" si="4"/>
        <v>-653214.134410482</v>
      </c>
      <c r="U30" s="84">
        <f ca="1" t="shared" si="4"/>
        <v>-14958.8488352881</v>
      </c>
      <c r="V30" s="98"/>
    </row>
    <row r="31" s="1" customFormat="1" spans="2:22">
      <c r="B31" s="34" t="str">
        <f>DataInput!B137</f>
        <v>1. Personnel costs (Salaries, Pensions, Civil Servant Social Benefits, other)</v>
      </c>
      <c r="C31" s="20" t="str">
        <f>DataInput!C137</f>
        <v>Naira</v>
      </c>
      <c r="D31" s="20" t="str">
        <f>DataInput!D137</f>
        <v>Million</v>
      </c>
      <c r="E31" s="12"/>
      <c r="F31" s="12"/>
      <c r="G31" s="26">
        <f>DataInput!G137</f>
        <v>27224.63740445</v>
      </c>
      <c r="H31" s="26">
        <f>DataInput!H137</f>
        <v>40271.87503</v>
      </c>
      <c r="I31" s="26">
        <f>DataInput!I137</f>
        <v>53015.62177984</v>
      </c>
      <c r="J31" s="26">
        <f>DataInput!J137</f>
        <v>30473.85485228</v>
      </c>
      <c r="K31" s="26">
        <f>DataInput!K137</f>
        <v>59347.638975</v>
      </c>
      <c r="L31" s="26">
        <f>DataInput!L137</f>
        <v>38198.3997545678</v>
      </c>
      <c r="M31" s="26">
        <f>DataInput!M137</f>
        <v>38580.3837521135</v>
      </c>
      <c r="N31" s="26">
        <f>DataInput!N137</f>
        <v>42438.1875896346</v>
      </c>
      <c r="O31" s="26">
        <f>DataInput!O137</f>
        <v>46482.849465531</v>
      </c>
      <c r="P31" s="26">
        <f>DataInput!P137</f>
        <v>51151.4079601863</v>
      </c>
      <c r="Q31" s="26">
        <f>DataInput!Q137</f>
        <v>53708.9020397882</v>
      </c>
      <c r="R31" s="26">
        <f>DataInput!R137</f>
        <v>56394.371060186</v>
      </c>
      <c r="S31" s="26">
        <f>DataInput!S137</f>
        <v>59214.8547707879</v>
      </c>
      <c r="T31" s="26">
        <f>DataInput!T137</f>
        <v>60991.3933184958</v>
      </c>
      <c r="U31" s="26">
        <f>DataInput!U137</f>
        <v>62821.0272516807</v>
      </c>
      <c r="V31" s="98"/>
    </row>
    <row r="32" s="1" customFormat="1" spans="2:22">
      <c r="B32" s="34" t="str">
        <f>DataInput!B138</f>
        <v>2. Overhead costs</v>
      </c>
      <c r="C32" s="20" t="str">
        <f>DataInput!C138</f>
        <v>Naira</v>
      </c>
      <c r="D32" s="20" t="str">
        <f>DataInput!D138</f>
        <v>Million</v>
      </c>
      <c r="E32" s="12"/>
      <c r="F32" s="12"/>
      <c r="G32" s="26">
        <f>DataInput!G138</f>
        <v>11017.94651266</v>
      </c>
      <c r="H32" s="26">
        <f>DataInput!H138</f>
        <v>19737.962449</v>
      </c>
      <c r="I32" s="26">
        <f>DataInput!I138</f>
        <v>27320.68478619</v>
      </c>
      <c r="J32" s="26">
        <f>DataInput!J138</f>
        <v>25045.0828298</v>
      </c>
      <c r="K32" s="26">
        <f>DataInput!K138</f>
        <v>29826.174501</v>
      </c>
      <c r="L32" s="26">
        <f>DataInput!L138</f>
        <v>27320.4543859247</v>
      </c>
      <c r="M32" s="26">
        <f>DataInput!M138</f>
        <v>27375.0952946965</v>
      </c>
      <c r="N32" s="26">
        <f>DataInput!N138</f>
        <v>30112.8462476435</v>
      </c>
      <c r="O32" s="26">
        <f>DataInput!O138</f>
        <v>33124.3347101199</v>
      </c>
      <c r="P32" s="26">
        <f>DataInput!P138</f>
        <v>36436.5880572211</v>
      </c>
      <c r="Q32" s="26">
        <f>DataInput!Q138</f>
        <v>40079.6339377933</v>
      </c>
      <c r="R32" s="26">
        <f>DataInput!R138</f>
        <v>42083.5002771713</v>
      </c>
      <c r="S32" s="26">
        <f>DataInput!S138</f>
        <v>44187.215279943</v>
      </c>
      <c r="T32" s="26">
        <f>DataInput!T138</f>
        <v>45512.8074327424</v>
      </c>
      <c r="U32" s="26">
        <f>DataInput!U138</f>
        <v>46878.3055070698</v>
      </c>
      <c r="V32" s="98"/>
    </row>
    <row r="33" s="1" customFormat="1" spans="2:22">
      <c r="B33" s="34" t="str">
        <f>DataInput!B139</f>
        <v>3. Interest Payments (Public Debt Charges, including interests deducted from FAAC Allocation)</v>
      </c>
      <c r="C33" s="20" t="str">
        <f>DataInput!C139</f>
        <v>Naira</v>
      </c>
      <c r="D33" s="20" t="str">
        <f>DataInput!D139</f>
        <v>Million</v>
      </c>
      <c r="E33" s="12"/>
      <c r="F33" s="12"/>
      <c r="G33" s="26">
        <f>DataInput!G139</f>
        <v>0</v>
      </c>
      <c r="H33" s="26">
        <f>DataInput!H139</f>
        <v>0</v>
      </c>
      <c r="I33" s="26">
        <f>DataInput!I139</f>
        <v>0</v>
      </c>
      <c r="J33" s="26">
        <f>DataInput!J139</f>
        <v>0</v>
      </c>
      <c r="K33" s="26">
        <f>DataInput!K139</f>
        <v>1995.309979</v>
      </c>
      <c r="L33" s="84">
        <f>L95</f>
        <v>25478.04010885</v>
      </c>
      <c r="M33" s="84">
        <f ca="1" t="shared" ref="M33:U33" si="5">M95</f>
        <v>54104.6377099693</v>
      </c>
      <c r="N33" s="84">
        <f ca="1" t="shared" si="5"/>
        <v>90751.6728137835</v>
      </c>
      <c r="O33" s="84">
        <f ca="1" t="shared" si="5"/>
        <v>130869.1868453</v>
      </c>
      <c r="P33" s="84">
        <f ca="1" t="shared" si="5"/>
        <v>174393.789000784</v>
      </c>
      <c r="Q33" s="84">
        <f ca="1" t="shared" si="5"/>
        <v>221230.79554344</v>
      </c>
      <c r="R33" s="84">
        <f ca="1" t="shared" si="5"/>
        <v>276716.136653004</v>
      </c>
      <c r="S33" s="84">
        <f ca="1" t="shared" si="5"/>
        <v>336356.518839594</v>
      </c>
      <c r="T33" s="84">
        <f ca="1" t="shared" si="5"/>
        <v>396380.055913236</v>
      </c>
      <c r="U33" s="84">
        <f ca="1" t="shared" si="5"/>
        <v>454712.237653749</v>
      </c>
      <c r="V33" s="98"/>
    </row>
    <row r="34" s="1" customFormat="1" spans="2:22">
      <c r="B34" s="35" t="str">
        <f>DataInput!B140</f>
        <v>of which Interest Payments (Public Debt Charges, excluding interests deducted from FAAC Allocation)</v>
      </c>
      <c r="C34" s="20" t="str">
        <f>DataInput!C140</f>
        <v>Naira</v>
      </c>
      <c r="D34" s="20" t="str">
        <f>DataInput!D140</f>
        <v>Million</v>
      </c>
      <c r="E34" s="12"/>
      <c r="F34" s="12"/>
      <c r="G34" s="26">
        <f>DataInput!G140</f>
        <v>0</v>
      </c>
      <c r="H34" s="26">
        <f>DataInput!H140</f>
        <v>0</v>
      </c>
      <c r="I34" s="26">
        <f>DataInput!I140</f>
        <v>0</v>
      </c>
      <c r="J34" s="26">
        <f>DataInput!J140</f>
        <v>0</v>
      </c>
      <c r="K34" s="26">
        <f>DataInput!K140</f>
        <v>0</v>
      </c>
      <c r="L34" s="82"/>
      <c r="M34" s="82"/>
      <c r="N34" s="82"/>
      <c r="O34" s="82"/>
      <c r="P34" s="83"/>
      <c r="Q34" s="83"/>
      <c r="R34" s="83"/>
      <c r="S34" s="83"/>
      <c r="T34" s="83"/>
      <c r="U34" s="83"/>
      <c r="V34" s="98"/>
    </row>
    <row r="35" s="1" customFormat="1" spans="2:22">
      <c r="B35" s="35" t="str">
        <f>DataInput!B141</f>
        <v>of which Interest deducted from FAAC Allocation</v>
      </c>
      <c r="C35" s="20" t="str">
        <f>DataInput!C141</f>
        <v>Naira</v>
      </c>
      <c r="D35" s="20" t="str">
        <f>DataInput!D141</f>
        <v>Million</v>
      </c>
      <c r="E35" s="12"/>
      <c r="F35" s="12"/>
      <c r="G35" s="26">
        <f>DataInput!G141</f>
        <v>0</v>
      </c>
      <c r="H35" s="26">
        <f>DataInput!H141</f>
        <v>0</v>
      </c>
      <c r="I35" s="26">
        <f>DataInput!I141</f>
        <v>0</v>
      </c>
      <c r="J35" s="26">
        <f>DataInput!J141</f>
        <v>0</v>
      </c>
      <c r="K35" s="26">
        <f>DataInput!K141</f>
        <v>0</v>
      </c>
      <c r="L35" s="82"/>
      <c r="M35" s="82"/>
      <c r="N35" s="82"/>
      <c r="O35" s="82"/>
      <c r="P35" s="83"/>
      <c r="Q35" s="83"/>
      <c r="R35" s="83"/>
      <c r="S35" s="83"/>
      <c r="T35" s="83"/>
      <c r="U35" s="83"/>
      <c r="V35" s="98"/>
    </row>
    <row r="36" s="1" customFormat="1" spans="2:22">
      <c r="B36" s="34" t="str">
        <f>DataInput!B142</f>
        <v>4. Other Recurrent Expenditure (Excluding Personnel Costs, Overhead Costs and Interest Payments)</v>
      </c>
      <c r="C36" s="20" t="str">
        <f>DataInput!C142</f>
        <v>Naira</v>
      </c>
      <c r="D36" s="20" t="str">
        <f>DataInput!D142</f>
        <v>Million</v>
      </c>
      <c r="E36" s="12"/>
      <c r="F36" s="12"/>
      <c r="G36" s="26">
        <f>DataInput!G142</f>
        <v>0</v>
      </c>
      <c r="H36" s="26">
        <f>DataInput!H142</f>
        <v>0</v>
      </c>
      <c r="I36" s="26">
        <f>DataInput!I142</f>
        <v>0</v>
      </c>
      <c r="J36" s="26">
        <f>DataInput!J142</f>
        <v>0</v>
      </c>
      <c r="K36" s="26">
        <f>DataInput!K142</f>
        <v>0</v>
      </c>
      <c r="L36" s="26">
        <f>DataInput!L142</f>
        <v>0</v>
      </c>
      <c r="M36" s="26">
        <f>DataInput!M142</f>
        <v>0</v>
      </c>
      <c r="N36" s="26">
        <f>DataInput!N142</f>
        <v>0</v>
      </c>
      <c r="O36" s="26">
        <f>DataInput!O142</f>
        <v>0</v>
      </c>
      <c r="P36" s="26">
        <f>DataInput!P142</f>
        <v>0</v>
      </c>
      <c r="Q36" s="26">
        <f>DataInput!Q142</f>
        <v>0</v>
      </c>
      <c r="R36" s="26">
        <f>DataInput!R142</f>
        <v>0</v>
      </c>
      <c r="S36" s="26">
        <f>DataInput!S142</f>
        <v>0</v>
      </c>
      <c r="T36" s="26">
        <f>DataInput!T142</f>
        <v>0</v>
      </c>
      <c r="U36" s="26">
        <f>DataInput!U142</f>
        <v>0</v>
      </c>
      <c r="V36" s="98"/>
    </row>
    <row r="37" s="1" customFormat="1" spans="2:22">
      <c r="B37" s="34" t="str">
        <f>DataInput!B143</f>
        <v>5. Capital Expenditure</v>
      </c>
      <c r="C37" s="20" t="str">
        <f>DataInput!C143</f>
        <v>Naira</v>
      </c>
      <c r="D37" s="20" t="str">
        <f>DataInput!D143</f>
        <v>Million</v>
      </c>
      <c r="E37" s="12"/>
      <c r="F37" s="12"/>
      <c r="G37" s="26">
        <f>DataInput!G143</f>
        <v>0</v>
      </c>
      <c r="H37" s="26">
        <f>DataInput!H143</f>
        <v>15828.823277</v>
      </c>
      <c r="I37" s="26">
        <f>DataInput!I143</f>
        <v>19888.11981084</v>
      </c>
      <c r="J37" s="26">
        <f>DataInput!J143</f>
        <v>16169.14040033</v>
      </c>
      <c r="K37" s="26">
        <f>DataInput!K143</f>
        <v>28589.764955</v>
      </c>
      <c r="L37" s="26">
        <f>DataInput!L143</f>
        <v>32206.5721910489</v>
      </c>
      <c r="M37" s="26">
        <f>DataInput!M143</f>
        <v>35273.5584186517</v>
      </c>
      <c r="N37" s="26">
        <f>DataInput!N143</f>
        <v>38931.2774523031</v>
      </c>
      <c r="O37" s="26">
        <f>DataInput!O143</f>
        <v>42824.4051975334</v>
      </c>
      <c r="P37" s="26">
        <f>DataInput!P143</f>
        <v>47106.8457172868</v>
      </c>
      <c r="Q37" s="26">
        <f>DataInput!Q143</f>
        <v>51817.5302890154</v>
      </c>
      <c r="R37" s="26">
        <f>DataInput!R143</f>
        <v>56999.283317917</v>
      </c>
      <c r="S37" s="26">
        <f>DataInput!S143</f>
        <v>62699.2116497087</v>
      </c>
      <c r="T37" s="26">
        <f>DataInput!T143</f>
        <v>68969.1328146795</v>
      </c>
      <c r="U37" s="26">
        <f>DataInput!U143</f>
        <v>75866.0460961475</v>
      </c>
      <c r="V37" s="98"/>
    </row>
    <row r="38" s="1" customFormat="1" spans="2:22">
      <c r="B38" s="34" t="str">
        <f>DataInput!B144</f>
        <v>6. Amortization (principal) payments</v>
      </c>
      <c r="C38" s="37" t="str">
        <f>DataInput!C144</f>
        <v>Naira</v>
      </c>
      <c r="D38" s="37" t="str">
        <f>DataInput!D144</f>
        <v>Million</v>
      </c>
      <c r="E38" s="12"/>
      <c r="F38" s="12"/>
      <c r="G38" s="26">
        <f>DataInput!G144</f>
        <v>0</v>
      </c>
      <c r="H38" s="26">
        <f>DataInput!H144</f>
        <v>2493.213197</v>
      </c>
      <c r="I38" s="26">
        <f>DataInput!I144</f>
        <v>3997.66299888</v>
      </c>
      <c r="J38" s="26">
        <f>DataInput!J144</f>
        <v>520.52717417</v>
      </c>
      <c r="K38" s="26">
        <f>DataInput!K144</f>
        <v>5464.735018</v>
      </c>
      <c r="L38" s="81">
        <f>L92</f>
        <v>16824.47547091</v>
      </c>
      <c r="M38" s="81">
        <f ca="1" t="shared" ref="M38:U38" si="6">M92</f>
        <v>26777.2963243</v>
      </c>
      <c r="N38" s="81">
        <f ca="1" t="shared" si="6"/>
        <v>23678.49687647</v>
      </c>
      <c r="O38" s="81">
        <f ca="1" t="shared" si="6"/>
        <v>23525.90404522</v>
      </c>
      <c r="P38" s="81">
        <f ca="1" t="shared" si="6"/>
        <v>25013.2058467767</v>
      </c>
      <c r="Q38" s="81">
        <f ca="1" t="shared" si="6"/>
        <v>-1016425.98277783</v>
      </c>
      <c r="R38" s="81">
        <f ca="1" t="shared" si="6"/>
        <v>-2560811.48801524</v>
      </c>
      <c r="S38" s="81">
        <f ca="1" t="shared" si="6"/>
        <v>-1956915.00426042</v>
      </c>
      <c r="T38" s="81">
        <f ca="1" t="shared" si="6"/>
        <v>-1225067.52388964</v>
      </c>
      <c r="U38" s="81">
        <f ca="1" t="shared" si="6"/>
        <v>-655236.465343935</v>
      </c>
      <c r="V38" s="98"/>
    </row>
    <row r="39" s="1" customFormat="1" spans="2:22">
      <c r="B39" s="41" t="str">
        <f>DataInput!B145</f>
        <v>of which Amortization of Domestic bonds</v>
      </c>
      <c r="C39" s="37" t="str">
        <f>DataInput!C145</f>
        <v>Naira</v>
      </c>
      <c r="D39" s="37" t="str">
        <f>DataInput!D145</f>
        <v>Million</v>
      </c>
      <c r="E39" s="12"/>
      <c r="F39" s="12"/>
      <c r="G39" s="26">
        <f>DataInput!G145</f>
        <v>0</v>
      </c>
      <c r="H39" s="26">
        <f>DataInput!H145</f>
        <v>0</v>
      </c>
      <c r="I39" s="26">
        <f>DataInput!I145</f>
        <v>0</v>
      </c>
      <c r="J39" s="26">
        <f>DataInput!J145</f>
        <v>0</v>
      </c>
      <c r="K39" s="26">
        <f>DataInput!K145</f>
        <v>0</v>
      </c>
      <c r="L39" s="82"/>
      <c r="M39" s="82"/>
      <c r="N39" s="82"/>
      <c r="O39" s="82"/>
      <c r="P39" s="83"/>
      <c r="Q39" s="83"/>
      <c r="R39" s="83"/>
      <c r="S39" s="83"/>
      <c r="T39" s="83"/>
      <c r="U39" s="83"/>
      <c r="V39" s="98"/>
    </row>
    <row r="40" s="1" customFormat="1" spans="2:22">
      <c r="B40" s="41" t="str">
        <f>DataInput!B146</f>
        <v>of which Amortization of Commercial bank loans </v>
      </c>
      <c r="C40" s="37" t="str">
        <f>DataInput!C146</f>
        <v>Naira</v>
      </c>
      <c r="D40" s="37" t="str">
        <f>DataInput!D146</f>
        <v>Million</v>
      </c>
      <c r="E40" s="12"/>
      <c r="F40" s="12"/>
      <c r="G40" s="26">
        <f>DataInput!G146</f>
        <v>0</v>
      </c>
      <c r="H40" s="26">
        <f>DataInput!H146</f>
        <v>0</v>
      </c>
      <c r="I40" s="26">
        <f>DataInput!I146</f>
        <v>0</v>
      </c>
      <c r="J40" s="26">
        <f>DataInput!J146</f>
        <v>0</v>
      </c>
      <c r="K40" s="26">
        <f>DataInput!K146</f>
        <v>0</v>
      </c>
      <c r="L40" s="82"/>
      <c r="M40" s="82"/>
      <c r="N40" s="82"/>
      <c r="O40" s="82"/>
      <c r="P40" s="83"/>
      <c r="Q40" s="83"/>
      <c r="R40" s="83"/>
      <c r="S40" s="83"/>
      <c r="T40" s="83"/>
      <c r="U40" s="83"/>
      <c r="V40" s="98"/>
    </row>
    <row r="41" s="1" customFormat="1" spans="2:22">
      <c r="B41" s="41" t="str">
        <f>DataInput!B147</f>
        <v>of which Amortization of External loans</v>
      </c>
      <c r="C41" s="37" t="str">
        <f>DataInput!C147</f>
        <v>Naira</v>
      </c>
      <c r="D41" s="37" t="str">
        <f>DataInput!D147</f>
        <v>Million</v>
      </c>
      <c r="E41" s="12"/>
      <c r="F41" s="12"/>
      <c r="G41" s="26">
        <f>DataInput!G147</f>
        <v>0</v>
      </c>
      <c r="H41" s="26">
        <f>DataInput!H147</f>
        <v>0</v>
      </c>
      <c r="I41" s="26">
        <f>DataInput!I147</f>
        <v>0</v>
      </c>
      <c r="J41" s="26">
        <f>DataInput!J147</f>
        <v>0</v>
      </c>
      <c r="K41" s="26">
        <f>DataInput!K147</f>
        <v>0</v>
      </c>
      <c r="L41" s="82"/>
      <c r="M41" s="82"/>
      <c r="N41" s="82"/>
      <c r="O41" s="82"/>
      <c r="P41" s="83"/>
      <c r="Q41" s="83"/>
      <c r="R41" s="83"/>
      <c r="S41" s="83"/>
      <c r="T41" s="83"/>
      <c r="U41" s="83"/>
      <c r="V41" s="98"/>
    </row>
    <row r="42" s="1" customFormat="1" spans="2:22">
      <c r="B42" s="42"/>
      <c r="C42" s="20"/>
      <c r="D42" s="20"/>
      <c r="E42" s="12"/>
      <c r="F42" s="12"/>
      <c r="G42" s="43"/>
      <c r="H42" s="43"/>
      <c r="I42" s="43"/>
      <c r="J42" s="43"/>
      <c r="K42" s="43"/>
      <c r="L42" s="76"/>
      <c r="M42" s="76"/>
      <c r="N42" s="76"/>
      <c r="O42" s="76"/>
      <c r="P42" s="76"/>
      <c r="Q42" s="76"/>
      <c r="R42" s="76"/>
      <c r="S42" s="76"/>
      <c r="T42" s="76"/>
      <c r="U42" s="76"/>
      <c r="V42" s="98"/>
    </row>
    <row r="43" s="1" customFormat="1" spans="2:22">
      <c r="B43" s="32" t="str">
        <f>DataInput!B149</f>
        <v>Budget Balance (' + ' means surplus,  ' - ' means deficit)</v>
      </c>
      <c r="C43" s="20" t="str">
        <f>DataInput!C149</f>
        <v>Naira</v>
      </c>
      <c r="D43" s="20" t="str">
        <f>DataInput!D149</f>
        <v>Million</v>
      </c>
      <c r="E43" s="12"/>
      <c r="F43" s="12"/>
      <c r="G43" s="33">
        <f>DataInput!G149</f>
        <v>21422.87777144</v>
      </c>
      <c r="H43" s="33">
        <f>DataInput!H149</f>
        <v>2958.02034599999</v>
      </c>
      <c r="I43" s="33">
        <f>DataInput!I149</f>
        <v>-27790.40961544</v>
      </c>
      <c r="J43" s="33">
        <f>DataInput!J149</f>
        <v>35659.31000163</v>
      </c>
      <c r="K43" s="33">
        <f>DataInput!K149</f>
        <v>-22024.7027269</v>
      </c>
      <c r="L43" s="84">
        <f>L13-L30</f>
        <v>-17370.682771</v>
      </c>
      <c r="M43" s="84">
        <f ca="1" t="shared" ref="M43:U43" si="7">M13-M30</f>
        <v>1950.28</v>
      </c>
      <c r="N43" s="84">
        <f ca="1" t="shared" si="7"/>
        <v>-179.320000000007</v>
      </c>
      <c r="O43" s="84">
        <f ca="1" t="shared" si="7"/>
        <v>3019.26999999996</v>
      </c>
      <c r="P43" s="84">
        <f ca="1" t="shared" si="7"/>
        <v>188.950000000012</v>
      </c>
      <c r="Q43" s="84">
        <f ca="1" t="shared" si="7"/>
        <v>-989.620000000112</v>
      </c>
      <c r="R43" s="84">
        <f ca="1" t="shared" si="7"/>
        <v>-1994.78000000026</v>
      </c>
      <c r="S43" s="84">
        <f ca="1" t="shared" si="7"/>
        <v>-22.2500000002328</v>
      </c>
      <c r="T43" s="84">
        <f ca="1" t="shared" si="7"/>
        <v>1908.84999999986</v>
      </c>
      <c r="U43" s="84">
        <f ca="1" t="shared" si="7"/>
        <v>-954.420000000042</v>
      </c>
      <c r="V43" s="98"/>
    </row>
    <row r="44" s="1" customFormat="1" spans="2:22">
      <c r="B44" s="32" t="str">
        <f>DataInput!B150</f>
        <v>Opening Cash and Bank Balance</v>
      </c>
      <c r="C44" s="37" t="str">
        <f>DataInput!C150</f>
        <v>Naira</v>
      </c>
      <c r="D44" s="37" t="str">
        <f>DataInput!D150</f>
        <v>Million</v>
      </c>
      <c r="E44" s="12"/>
      <c r="F44" s="12"/>
      <c r="G44" s="33">
        <f>DataInput!G150</f>
        <v>4635.9537166</v>
      </c>
      <c r="H44" s="33">
        <f>DataInput!H150</f>
        <v>2029.3089658</v>
      </c>
      <c r="I44" s="33">
        <f>DataInput!I150</f>
        <v>20398.489309</v>
      </c>
      <c r="J44" s="33">
        <f>DataInput!J150</f>
        <v>13673.27865207</v>
      </c>
      <c r="K44" s="33">
        <f>DataInput!K150</f>
        <v>16497.91689551</v>
      </c>
      <c r="L44" s="26">
        <f>DataInput!L150</f>
        <v>32456.282771</v>
      </c>
      <c r="M44" s="26">
        <f>DataInput!M150</f>
        <v>15085.6</v>
      </c>
      <c r="N44" s="26">
        <f>DataInput!N150</f>
        <v>17035.88</v>
      </c>
      <c r="O44" s="26">
        <f>DataInput!O150</f>
        <v>16856.56</v>
      </c>
      <c r="P44" s="26">
        <f>DataInput!P150</f>
        <v>19875.83</v>
      </c>
      <c r="Q44" s="26">
        <f>DataInput!Q150</f>
        <v>20064.78</v>
      </c>
      <c r="R44" s="26">
        <f>DataInput!R150</f>
        <v>19075.16</v>
      </c>
      <c r="S44" s="26">
        <f>DataInput!S150</f>
        <v>17080.38</v>
      </c>
      <c r="T44" s="26">
        <f>DataInput!T150</f>
        <v>17058.13</v>
      </c>
      <c r="U44" s="26">
        <f>DataInput!U150</f>
        <v>18966.98</v>
      </c>
      <c r="V44" s="98"/>
    </row>
    <row r="45" s="1" customFormat="1" spans="2:22">
      <c r="B45" s="32" t="str">
        <f>DataInput!B151</f>
        <v>Closing Cash and Bank Balance</v>
      </c>
      <c r="C45" s="37" t="str">
        <f>DataInput!C151</f>
        <v>Naira</v>
      </c>
      <c r="D45" s="37" t="str">
        <f>DataInput!D151</f>
        <v>Million</v>
      </c>
      <c r="E45" s="12"/>
      <c r="F45" s="12"/>
      <c r="G45" s="33">
        <f>DataInput!G151</f>
        <v>2029.3099658</v>
      </c>
      <c r="H45" s="33">
        <f>DataInput!H151</f>
        <v>20398.489309</v>
      </c>
      <c r="I45" s="33">
        <f>DataInput!I151</f>
        <v>13673.27865207</v>
      </c>
      <c r="J45" s="33">
        <f>DataInput!J151</f>
        <v>16497.91689551</v>
      </c>
      <c r="K45" s="33">
        <f>DataInput!K151</f>
        <v>32456.282771</v>
      </c>
      <c r="L45" s="26">
        <f>DataInput!L151</f>
        <v>15085.6</v>
      </c>
      <c r="M45" s="26">
        <f>DataInput!M151</f>
        <v>17035.88</v>
      </c>
      <c r="N45" s="26">
        <f>DataInput!N151</f>
        <v>16856.56</v>
      </c>
      <c r="O45" s="26">
        <f>DataInput!O151</f>
        <v>19875.83</v>
      </c>
      <c r="P45" s="26">
        <f>DataInput!P151</f>
        <v>20064.78</v>
      </c>
      <c r="Q45" s="26">
        <f>DataInput!Q151</f>
        <v>19075.16</v>
      </c>
      <c r="R45" s="26">
        <f>DataInput!R151</f>
        <v>17080.38</v>
      </c>
      <c r="S45" s="26">
        <f>DataInput!S151</f>
        <v>17058.13</v>
      </c>
      <c r="T45" s="26">
        <f>DataInput!T151</f>
        <v>18966.98</v>
      </c>
      <c r="U45" s="26">
        <f>DataInput!U151</f>
        <v>18012.56</v>
      </c>
      <c r="V45" s="98"/>
    </row>
    <row r="46" s="1" customFormat="1" spans="2:22">
      <c r="B46" s="12"/>
      <c r="C46" s="20"/>
      <c r="D46" s="20"/>
      <c r="E46" s="12"/>
      <c r="F46" s="12"/>
      <c r="G46" s="12"/>
      <c r="H46" s="12"/>
      <c r="I46" s="12"/>
      <c r="J46" s="12"/>
      <c r="K46" s="21"/>
      <c r="L46" s="21"/>
      <c r="M46" s="21"/>
      <c r="N46" s="21"/>
      <c r="O46" s="21"/>
      <c r="P46" s="21"/>
      <c r="Q46" s="21"/>
      <c r="R46" s="21"/>
      <c r="S46" s="21"/>
      <c r="T46" s="21"/>
      <c r="U46" s="21"/>
      <c r="V46" s="97"/>
    </row>
    <row r="47" s="3" customFormat="1" spans="2:22">
      <c r="B47" s="44" t="s">
        <v>292</v>
      </c>
      <c r="C47" s="29"/>
      <c r="D47" s="29"/>
      <c r="E47" s="28"/>
      <c r="F47" s="28"/>
      <c r="G47" s="28"/>
      <c r="H47" s="28"/>
      <c r="I47" s="28"/>
      <c r="J47" s="28"/>
      <c r="K47" s="28"/>
      <c r="L47" s="77"/>
      <c r="M47" s="77"/>
      <c r="N47" s="77"/>
      <c r="O47" s="77"/>
      <c r="P47" s="77"/>
      <c r="Q47" s="77"/>
      <c r="R47" s="77"/>
      <c r="S47" s="77"/>
      <c r="T47" s="77"/>
      <c r="U47" s="77"/>
      <c r="V47" s="78"/>
    </row>
    <row r="48" s="1" customFormat="1" spans="2:22">
      <c r="B48" s="12"/>
      <c r="C48" s="13"/>
      <c r="D48" s="13"/>
      <c r="E48" s="12"/>
      <c r="F48" s="12"/>
      <c r="G48" s="12"/>
      <c r="H48" s="12"/>
      <c r="I48" s="12"/>
      <c r="J48" s="12"/>
      <c r="K48" s="12"/>
      <c r="L48" s="14"/>
      <c r="M48" s="14"/>
      <c r="N48" s="14"/>
      <c r="O48" s="14"/>
      <c r="P48" s="14"/>
      <c r="Q48" s="14"/>
      <c r="R48" s="14"/>
      <c r="S48" s="14"/>
      <c r="T48" s="14"/>
      <c r="U48" s="14"/>
      <c r="V48" s="97"/>
    </row>
    <row r="49" ht="15" spans="1:21">
      <c r="A49" s="45"/>
      <c r="B49" s="46" t="s">
        <v>230</v>
      </c>
      <c r="C49" s="20" t="str">
        <f>'Data Request'!$C$6</f>
        <v>Naira</v>
      </c>
      <c r="D49" s="20" t="str">
        <f>'Data Request'!$C$7</f>
        <v>Million</v>
      </c>
      <c r="E49" s="47"/>
      <c r="F49" s="48"/>
      <c r="G49" s="49"/>
      <c r="H49" s="49"/>
      <c r="I49" s="49"/>
      <c r="J49" s="49"/>
      <c r="K49" s="85"/>
      <c r="L49" s="86">
        <f t="shared" ref="L49:U49" si="8">-L50+L51+L54</f>
        <v>59826.7319997419</v>
      </c>
      <c r="M49" s="86">
        <f ca="1" t="shared" si="8"/>
        <v>119386.977585552</v>
      </c>
      <c r="N49" s="86">
        <f ca="1" t="shared" si="8"/>
        <v>152054.72324446</v>
      </c>
      <c r="O49" s="86">
        <f ca="1" t="shared" si="8"/>
        <v>201603.005676301</v>
      </c>
      <c r="P49" s="86">
        <f ca="1" t="shared" si="8"/>
        <v>241279.928987938</v>
      </c>
      <c r="Q49" s="86">
        <f ca="1" t="shared" si="8"/>
        <v>-753188.378783829</v>
      </c>
      <c r="R49" s="86">
        <f ca="1" t="shared" si="8"/>
        <v>-2243483.86029632</v>
      </c>
      <c r="S49" s="86">
        <f ca="1" t="shared" si="8"/>
        <v>-1588045.94495915</v>
      </c>
      <c r="T49" s="86">
        <f ca="1" t="shared" si="8"/>
        <v>-813528.430957161</v>
      </c>
      <c r="U49" s="86">
        <f ca="1" t="shared" si="8"/>
        <v>-194357.558148284</v>
      </c>
    </row>
    <row r="50" ht="15" spans="1:21">
      <c r="A50" s="45"/>
      <c r="B50" s="50" t="s">
        <v>231</v>
      </c>
      <c r="C50" s="20" t="str">
        <f>'Data Request'!$C$6</f>
        <v>Naira</v>
      </c>
      <c r="D50" s="20" t="str">
        <f>'Data Request'!$C$7</f>
        <v>Million</v>
      </c>
      <c r="E50" s="51" t="s">
        <v>293</v>
      </c>
      <c r="F50" s="52"/>
      <c r="G50" s="52"/>
      <c r="H50" s="52"/>
      <c r="I50" s="52"/>
      <c r="J50" s="52"/>
      <c r="K50" s="87"/>
      <c r="L50" s="88">
        <f t="shared" ref="L50:U50" si="9">(L14+L17+L18+L19+L20+L22)-(L31+L32+L36+L37)</f>
        <v>-34894.8991909819</v>
      </c>
      <c r="M50" s="88">
        <f t="shared" si="9"/>
        <v>-36554.7635512831</v>
      </c>
      <c r="N50" s="88">
        <f t="shared" si="9"/>
        <v>-37803.8735542069</v>
      </c>
      <c r="O50" s="88">
        <f t="shared" si="9"/>
        <v>-44188.6447857809</v>
      </c>
      <c r="P50" s="88">
        <f t="shared" si="9"/>
        <v>-41683.9841403772</v>
      </c>
      <c r="Q50" s="88">
        <f t="shared" si="9"/>
        <v>-42996.4284505627</v>
      </c>
      <c r="R50" s="88">
        <f t="shared" si="9"/>
        <v>-42606.2710659217</v>
      </c>
      <c r="S50" s="88">
        <f t="shared" si="9"/>
        <v>-32534.7904616786</v>
      </c>
      <c r="T50" s="88">
        <f t="shared" si="9"/>
        <v>-13250.1870192384</v>
      </c>
      <c r="U50" s="88">
        <f t="shared" si="9"/>
        <v>-7121.08954190256</v>
      </c>
    </row>
    <row r="51" ht="15" spans="1:21">
      <c r="A51" s="53"/>
      <c r="B51" s="50" t="s">
        <v>232</v>
      </c>
      <c r="C51" s="20" t="str">
        <f>'Data Request'!$C$6</f>
        <v>Naira</v>
      </c>
      <c r="D51" s="20" t="str">
        <f>'Data Request'!$C$7</f>
        <v>Million</v>
      </c>
      <c r="E51" s="54"/>
      <c r="F51" s="52"/>
      <c r="G51" s="52"/>
      <c r="H51" s="52"/>
      <c r="I51" s="52"/>
      <c r="J51" s="52"/>
      <c r="K51" s="87"/>
      <c r="L51" s="87">
        <f t="shared" ref="L51:U51" si="10">L52+L53</f>
        <v>42302.51557976</v>
      </c>
      <c r="M51" s="87">
        <f ca="1" t="shared" si="10"/>
        <v>80881.9340342693</v>
      </c>
      <c r="N51" s="87">
        <f ca="1" t="shared" si="10"/>
        <v>114430.169690253</v>
      </c>
      <c r="O51" s="87">
        <f ca="1" t="shared" si="10"/>
        <v>154395.09089052</v>
      </c>
      <c r="P51" s="87">
        <f ca="1" t="shared" si="10"/>
        <v>199406.994847561</v>
      </c>
      <c r="Q51" s="87">
        <f ca="1" t="shared" si="10"/>
        <v>-795195.187234392</v>
      </c>
      <c r="R51" s="87">
        <f ca="1" t="shared" si="10"/>
        <v>-2284095.35136224</v>
      </c>
      <c r="S51" s="87">
        <f ca="1" t="shared" si="10"/>
        <v>-1620558.48542083</v>
      </c>
      <c r="T51" s="87">
        <f ca="1" t="shared" si="10"/>
        <v>-828687.4679764</v>
      </c>
      <c r="U51" s="87">
        <f ca="1" t="shared" si="10"/>
        <v>-200524.227690186</v>
      </c>
    </row>
    <row r="52" ht="15" spans="1:21">
      <c r="A52" s="53"/>
      <c r="B52" s="55" t="s">
        <v>233</v>
      </c>
      <c r="C52" s="20" t="str">
        <f>'Data Request'!$C$6</f>
        <v>Naira</v>
      </c>
      <c r="D52" s="20" t="str">
        <f>'Data Request'!$C$7</f>
        <v>Million</v>
      </c>
      <c r="E52" s="54"/>
      <c r="F52" s="48"/>
      <c r="G52" s="48"/>
      <c r="H52" s="48"/>
      <c r="I52" s="48"/>
      <c r="J52" s="48"/>
      <c r="K52" s="89"/>
      <c r="L52" s="90">
        <f t="shared" ref="L52:U52" si="11">L38</f>
        <v>16824.47547091</v>
      </c>
      <c r="M52" s="90">
        <f ca="1" t="shared" si="11"/>
        <v>26777.2963243</v>
      </c>
      <c r="N52" s="90">
        <f ca="1" t="shared" si="11"/>
        <v>23678.49687647</v>
      </c>
      <c r="O52" s="90">
        <f ca="1" t="shared" si="11"/>
        <v>23525.90404522</v>
      </c>
      <c r="P52" s="90">
        <f ca="1" t="shared" si="11"/>
        <v>25013.2058467767</v>
      </c>
      <c r="Q52" s="90">
        <f ca="1" t="shared" si="11"/>
        <v>-1016425.98277783</v>
      </c>
      <c r="R52" s="90">
        <f ca="1" t="shared" si="11"/>
        <v>-2560811.48801524</v>
      </c>
      <c r="S52" s="90">
        <f ca="1" t="shared" si="11"/>
        <v>-1956915.00426042</v>
      </c>
      <c r="T52" s="90">
        <f ca="1" t="shared" si="11"/>
        <v>-1225067.52388964</v>
      </c>
      <c r="U52" s="90">
        <f ca="1" t="shared" si="11"/>
        <v>-655236.465343935</v>
      </c>
    </row>
    <row r="53" ht="15" spans="1:21">
      <c r="A53" s="53"/>
      <c r="B53" s="55" t="s">
        <v>234</v>
      </c>
      <c r="C53" s="20" t="str">
        <f>'Data Request'!$C$6</f>
        <v>Naira</v>
      </c>
      <c r="D53" s="20" t="str">
        <f>'Data Request'!$C$7</f>
        <v>Million</v>
      </c>
      <c r="E53" s="54"/>
      <c r="F53" s="56"/>
      <c r="G53" s="56"/>
      <c r="H53" s="56"/>
      <c r="I53" s="56"/>
      <c r="J53" s="56"/>
      <c r="K53" s="91"/>
      <c r="L53" s="90">
        <f t="shared" ref="L53:U53" si="12">L33</f>
        <v>25478.04010885</v>
      </c>
      <c r="M53" s="90">
        <f ca="1" t="shared" si="12"/>
        <v>54104.6377099693</v>
      </c>
      <c r="N53" s="90">
        <f ca="1" t="shared" si="12"/>
        <v>90751.6728137835</v>
      </c>
      <c r="O53" s="90">
        <f ca="1" t="shared" si="12"/>
        <v>130869.1868453</v>
      </c>
      <c r="P53" s="90">
        <f ca="1" t="shared" si="12"/>
        <v>174393.789000784</v>
      </c>
      <c r="Q53" s="90">
        <f ca="1" t="shared" si="12"/>
        <v>221230.79554344</v>
      </c>
      <c r="R53" s="90">
        <f ca="1" t="shared" si="12"/>
        <v>276716.136653004</v>
      </c>
      <c r="S53" s="90">
        <f ca="1" t="shared" si="12"/>
        <v>336356.518839594</v>
      </c>
      <c r="T53" s="90">
        <f ca="1" t="shared" si="12"/>
        <v>396380.055913236</v>
      </c>
      <c r="U53" s="90">
        <f ca="1" t="shared" si="12"/>
        <v>454712.237653749</v>
      </c>
    </row>
    <row r="54" ht="15" spans="1:21">
      <c r="A54" s="53"/>
      <c r="B54" s="50" t="s">
        <v>235</v>
      </c>
      <c r="C54" s="20" t="str">
        <f>'Data Request'!$C$6</f>
        <v>Naira</v>
      </c>
      <c r="D54" s="20" t="str">
        <f>'Data Request'!$C$7</f>
        <v>Million</v>
      </c>
      <c r="E54" s="54"/>
      <c r="F54" s="56"/>
      <c r="G54" s="56"/>
      <c r="H54" s="56"/>
      <c r="I54" s="56"/>
      <c r="J54" s="56"/>
      <c r="K54" s="91"/>
      <c r="L54" s="88">
        <f t="shared" ref="L54:U54" si="13">L45-L44</f>
        <v>-17370.682771</v>
      </c>
      <c r="M54" s="88">
        <f t="shared" si="13"/>
        <v>1950.28</v>
      </c>
      <c r="N54" s="88">
        <f t="shared" si="13"/>
        <v>-179.32</v>
      </c>
      <c r="O54" s="88">
        <f t="shared" si="13"/>
        <v>3019.27</v>
      </c>
      <c r="P54" s="88">
        <f t="shared" si="13"/>
        <v>188.949999999997</v>
      </c>
      <c r="Q54" s="88">
        <f t="shared" si="13"/>
        <v>-989.619999999999</v>
      </c>
      <c r="R54" s="88">
        <f t="shared" si="13"/>
        <v>-1994.78</v>
      </c>
      <c r="S54" s="88">
        <f t="shared" si="13"/>
        <v>-22.25</v>
      </c>
      <c r="T54" s="88">
        <f t="shared" si="13"/>
        <v>1908.85</v>
      </c>
      <c r="U54" s="88">
        <f t="shared" si="13"/>
        <v>-954.419999999998</v>
      </c>
    </row>
    <row r="55" ht="15" spans="1:21">
      <c r="A55" s="45"/>
      <c r="B55" s="46" t="s">
        <v>236</v>
      </c>
      <c r="C55" s="20" t="str">
        <f>'Data Request'!$C$6</f>
        <v>Naira</v>
      </c>
      <c r="D55" s="20" t="str">
        <f>'Data Request'!$C$7</f>
        <v>Million</v>
      </c>
      <c r="E55" s="47"/>
      <c r="F55" s="48"/>
      <c r="G55" s="49"/>
      <c r="H55" s="49"/>
      <c r="I55" s="49"/>
      <c r="J55" s="49"/>
      <c r="K55" s="85"/>
      <c r="L55" s="86">
        <f>L56+L57</f>
        <v>59826.7319997419</v>
      </c>
      <c r="M55" s="86">
        <f ca="1" t="shared" ref="M55:U55" si="14">M56+M57</f>
        <v>119386.977585552</v>
      </c>
      <c r="N55" s="86">
        <f ca="1" t="shared" si="14"/>
        <v>152054.72324446</v>
      </c>
      <c r="O55" s="86">
        <f ca="1" t="shared" si="14"/>
        <v>201603.005676301</v>
      </c>
      <c r="P55" s="86">
        <f ca="1" t="shared" si="14"/>
        <v>241279.928987938</v>
      </c>
      <c r="Q55" s="86">
        <f ca="1" t="shared" si="14"/>
        <v>-753188.378783829</v>
      </c>
      <c r="R55" s="86">
        <f ca="1" t="shared" si="14"/>
        <v>-2243483.86029632</v>
      </c>
      <c r="S55" s="86">
        <f ca="1" t="shared" si="14"/>
        <v>-1588045.94495915</v>
      </c>
      <c r="T55" s="86">
        <f ca="1" t="shared" si="14"/>
        <v>-813528.430957161</v>
      </c>
      <c r="U55" s="86">
        <f ca="1" t="shared" si="14"/>
        <v>-194357.558148284</v>
      </c>
    </row>
    <row r="56" ht="15" spans="1:21">
      <c r="A56" s="53"/>
      <c r="B56" s="50" t="s">
        <v>237</v>
      </c>
      <c r="C56" s="20" t="str">
        <f>'Data Request'!$C$6</f>
        <v>Naira</v>
      </c>
      <c r="D56" s="20" t="str">
        <f>'Data Request'!$C$7</f>
        <v>Million</v>
      </c>
      <c r="E56" s="54"/>
      <c r="F56" s="48"/>
      <c r="G56" s="48"/>
      <c r="H56" s="48"/>
      <c r="I56" s="48"/>
      <c r="J56" s="48"/>
      <c r="K56" s="89"/>
      <c r="L56" s="88">
        <f t="shared" ref="L56:U56" si="15">L23+L24</f>
        <v>0</v>
      </c>
      <c r="M56" s="88">
        <f t="shared" si="15"/>
        <v>0</v>
      </c>
      <c r="N56" s="88">
        <f t="shared" si="15"/>
        <v>0</v>
      </c>
      <c r="O56" s="88">
        <f t="shared" si="15"/>
        <v>0</v>
      </c>
      <c r="P56" s="88">
        <f t="shared" si="15"/>
        <v>0</v>
      </c>
      <c r="Q56" s="88">
        <f t="shared" si="15"/>
        <v>0</v>
      </c>
      <c r="R56" s="88">
        <f t="shared" si="15"/>
        <v>0</v>
      </c>
      <c r="S56" s="88">
        <f t="shared" si="15"/>
        <v>0</v>
      </c>
      <c r="T56" s="88">
        <f t="shared" si="15"/>
        <v>0</v>
      </c>
      <c r="U56" s="88">
        <f t="shared" si="15"/>
        <v>0</v>
      </c>
    </row>
    <row r="57" ht="15" spans="1:21">
      <c r="A57" s="53"/>
      <c r="B57" s="50" t="s">
        <v>238</v>
      </c>
      <c r="C57" s="20" t="str">
        <f>'Data Request'!$C$6</f>
        <v>Naira</v>
      </c>
      <c r="D57" s="20" t="str">
        <f>'Data Request'!$C$7</f>
        <v>Million</v>
      </c>
      <c r="E57" s="51" t="s">
        <v>294</v>
      </c>
      <c r="F57" s="48"/>
      <c r="G57" s="48"/>
      <c r="H57" s="48"/>
      <c r="I57" s="48"/>
      <c r="J57" s="48"/>
      <c r="K57" s="89"/>
      <c r="L57" s="92">
        <f t="shared" ref="L57:U57" si="16">(-L50+L51+L54)-(L56)</f>
        <v>59826.7319997419</v>
      </c>
      <c r="M57" s="92">
        <f ca="1" t="shared" si="16"/>
        <v>119386.977585552</v>
      </c>
      <c r="N57" s="92">
        <f ca="1" t="shared" si="16"/>
        <v>152054.72324446</v>
      </c>
      <c r="O57" s="92">
        <f ca="1" t="shared" si="16"/>
        <v>201603.005676301</v>
      </c>
      <c r="P57" s="92">
        <f ca="1" t="shared" si="16"/>
        <v>241279.928987938</v>
      </c>
      <c r="Q57" s="92">
        <f ca="1" t="shared" si="16"/>
        <v>-753188.378783829</v>
      </c>
      <c r="R57" s="92">
        <f ca="1" t="shared" si="16"/>
        <v>-2243483.86029632</v>
      </c>
      <c r="S57" s="92">
        <f ca="1" t="shared" si="16"/>
        <v>-1588045.94495915</v>
      </c>
      <c r="T57" s="92">
        <f ca="1" t="shared" si="16"/>
        <v>-813528.430957161</v>
      </c>
      <c r="U57" s="92">
        <f ca="1" t="shared" si="16"/>
        <v>-194357.558148284</v>
      </c>
    </row>
    <row r="58" ht="15" spans="1:21">
      <c r="A58" s="53"/>
      <c r="B58" s="57" t="s">
        <v>295</v>
      </c>
      <c r="C58" s="47"/>
      <c r="D58" s="58"/>
      <c r="E58" s="59"/>
      <c r="F58" s="60"/>
      <c r="G58" s="60"/>
      <c r="H58" s="60"/>
      <c r="I58" s="60"/>
      <c r="J58" s="60"/>
      <c r="K58" s="93"/>
      <c r="L58" s="94" t="str">
        <f t="shared" ref="L58:U58" si="17">IF(L49=L55,"OK","Check")</f>
        <v>OK</v>
      </c>
      <c r="M58" s="94" t="str">
        <f ca="1" t="shared" si="17"/>
        <v>OK</v>
      </c>
      <c r="N58" s="94" t="str">
        <f ca="1" t="shared" si="17"/>
        <v>OK</v>
      </c>
      <c r="O58" s="94" t="str">
        <f ca="1" t="shared" si="17"/>
        <v>OK</v>
      </c>
      <c r="P58" s="94" t="str">
        <f ca="1" t="shared" si="17"/>
        <v>OK</v>
      </c>
      <c r="Q58" s="94" t="str">
        <f ca="1" t="shared" si="17"/>
        <v>OK</v>
      </c>
      <c r="R58" s="94" t="str">
        <f ca="1" t="shared" si="17"/>
        <v>OK</v>
      </c>
      <c r="S58" s="94" t="str">
        <f ca="1" t="shared" si="17"/>
        <v>OK</v>
      </c>
      <c r="T58" s="94" t="str">
        <f ca="1" t="shared" si="17"/>
        <v>OK</v>
      </c>
      <c r="U58" s="94" t="str">
        <f ca="1" t="shared" si="17"/>
        <v>OK</v>
      </c>
    </row>
    <row r="59" ht="15" spans="1:21">
      <c r="A59" s="61"/>
      <c r="B59" s="57"/>
      <c r="C59" s="62"/>
      <c r="D59" s="62"/>
      <c r="E59" s="62"/>
      <c r="F59" s="63"/>
      <c r="G59" s="63"/>
      <c r="H59" s="63"/>
      <c r="I59" s="63"/>
      <c r="J59" s="63"/>
      <c r="K59" s="94"/>
      <c r="L59" s="94"/>
      <c r="M59" s="94"/>
      <c r="N59" s="94"/>
      <c r="O59" s="94"/>
      <c r="P59" s="94"/>
      <c r="Q59" s="94"/>
      <c r="R59" s="94"/>
      <c r="S59" s="89"/>
      <c r="T59" s="89"/>
      <c r="U59" s="89"/>
    </row>
    <row r="60" spans="1:22">
      <c r="A60" s="64"/>
      <c r="B60" s="16" t="str">
        <f>'Data Request'!B153</f>
        <v>4. Information on Planned Borrowings Creating New Debt (new bonds, new loans, etc.) (See Note 4 in Guidance for Completing Data Request for State DSA)</v>
      </c>
      <c r="C60" s="16"/>
      <c r="D60" s="17"/>
      <c r="E60" s="18"/>
      <c r="F60" s="19"/>
      <c r="G60" s="19"/>
      <c r="H60" s="19"/>
      <c r="I60" s="19"/>
      <c r="J60" s="19"/>
      <c r="K60" s="19"/>
      <c r="L60" s="19"/>
      <c r="M60" s="19"/>
      <c r="N60" s="19"/>
      <c r="O60" s="19"/>
      <c r="P60" s="19"/>
      <c r="Q60" s="19"/>
      <c r="R60" s="19"/>
      <c r="S60" s="19"/>
      <c r="T60" s="19"/>
      <c r="U60" s="19"/>
      <c r="V60" s="99"/>
    </row>
    <row r="61" s="1" customFormat="1" spans="2:22">
      <c r="B61" s="12"/>
      <c r="C61" s="13"/>
      <c r="D61" s="13"/>
      <c r="E61" s="12"/>
      <c r="F61" s="12"/>
      <c r="G61" s="12"/>
      <c r="H61" s="12"/>
      <c r="I61" s="12"/>
      <c r="J61" s="12"/>
      <c r="K61" s="12"/>
      <c r="L61" s="14"/>
      <c r="M61" s="14"/>
      <c r="N61" s="14"/>
      <c r="O61" s="14"/>
      <c r="P61" s="14"/>
      <c r="Q61" s="14"/>
      <c r="R61" s="14"/>
      <c r="S61" s="14"/>
      <c r="T61" s="14"/>
      <c r="U61" s="14"/>
      <c r="V61" s="97"/>
    </row>
    <row r="62" s="4" customFormat="1" spans="2:16">
      <c r="B62" s="65" t="str">
        <f>DataInput!B155</f>
        <v>Insert planned Borrowings (new bonds, new loans, etc.) as nominal amounts in million naira or million US dollars. Total Planned Borrowings (row 167) must equal the Gross Borrowing Requirement (row 168, calculated by the Template in the Baseline Scenario)</v>
      </c>
      <c r="C62" s="37"/>
      <c r="D62" s="37"/>
      <c r="E62" s="66"/>
      <c r="F62" s="67"/>
      <c r="G62" s="67"/>
      <c r="H62" s="67"/>
      <c r="I62" s="67"/>
      <c r="J62" s="67"/>
      <c r="K62" s="67"/>
      <c r="L62" s="67"/>
      <c r="M62" s="67"/>
      <c r="N62" s="67"/>
      <c r="O62" s="67"/>
      <c r="P62" s="67"/>
    </row>
    <row r="63" s="4" customFormat="1" ht="52.9" customHeight="1" spans="2:21">
      <c r="B63" s="68" t="str">
        <f>DataInput!B156</f>
        <v>New Domestic Financing in Million Naira</v>
      </c>
      <c r="C63" s="20"/>
      <c r="E63" s="69" t="s">
        <v>296</v>
      </c>
      <c r="F63" s="69" t="s">
        <v>297</v>
      </c>
      <c r="G63" s="69" t="str">
        <f>DataInput!C171</f>
        <v>Interest Rate (%)</v>
      </c>
      <c r="H63" s="69" t="str">
        <f>DataInput!D171</f>
        <v>Maturity (# of years)</v>
      </c>
      <c r="I63" s="69" t="str">
        <f>DataInput!E171</f>
        <v>Grace (# of years)</v>
      </c>
      <c r="L63" s="95"/>
      <c r="M63" s="95"/>
      <c r="N63" s="95"/>
      <c r="O63" s="95"/>
      <c r="P63" s="95"/>
      <c r="Q63" s="95"/>
      <c r="R63" s="95"/>
      <c r="S63" s="95"/>
      <c r="T63" s="95"/>
      <c r="U63" s="95"/>
    </row>
    <row r="64" s="4" customFormat="1" spans="1:21">
      <c r="A64" s="31"/>
      <c r="B64" s="34" t="str">
        <f>DataInput!B157</f>
        <v>Commercial Bank Loans (maturity 1 to 5 years, including Agric Loans, Infrastructure Loans, and MSMEDF)</v>
      </c>
      <c r="C64" s="70" t="str">
        <f>DataInput!C157</f>
        <v>Naira</v>
      </c>
      <c r="E64" s="71" t="s">
        <v>298</v>
      </c>
      <c r="F64" s="72" t="s">
        <v>163</v>
      </c>
      <c r="G64" s="73">
        <f>DataInput!C172</f>
        <v>0.09</v>
      </c>
      <c r="H64" s="74">
        <f>DataInput!D172</f>
        <v>5</v>
      </c>
      <c r="I64" s="74">
        <f>DataInput!E172</f>
        <v>4</v>
      </c>
      <c r="L64" s="96">
        <f>DataInput!L157</f>
        <v>0</v>
      </c>
      <c r="M64" s="96">
        <f>DataInput!M157</f>
        <v>1000</v>
      </c>
      <c r="N64" s="96">
        <f>DataInput!N157</f>
        <v>1000</v>
      </c>
      <c r="O64" s="96">
        <f>DataInput!O157</f>
        <v>1000</v>
      </c>
      <c r="P64" s="96">
        <f>DataInput!P157</f>
        <v>1200</v>
      </c>
      <c r="Q64" s="96">
        <f>DataInput!Q157</f>
        <v>1200</v>
      </c>
      <c r="R64" s="96">
        <f>DataInput!R157</f>
        <v>1300</v>
      </c>
      <c r="S64" s="96">
        <f>DataInput!S157</f>
        <v>1300</v>
      </c>
      <c r="T64" s="96">
        <f>DataInput!T157</f>
        <v>1500</v>
      </c>
      <c r="U64" s="96">
        <f>DataInput!U157</f>
        <v>1500</v>
      </c>
    </row>
    <row r="65" s="4" customFormat="1" spans="1:21">
      <c r="A65" s="31"/>
      <c r="B65" s="34" t="str">
        <f>DataInput!B158</f>
        <v>Commercial Bank Loans (maturity 6 years or longer, including Agric Loans, Infrastructure Loans, and MSMEDF)</v>
      </c>
      <c r="C65" s="70" t="str">
        <f>DataInput!C158</f>
        <v>Naira</v>
      </c>
      <c r="E65" s="71" t="s">
        <v>299</v>
      </c>
      <c r="F65" s="72" t="s">
        <v>163</v>
      </c>
      <c r="G65" s="73">
        <f>DataInput!C173</f>
        <v>0.09</v>
      </c>
      <c r="H65" s="74">
        <f>DataInput!D173</f>
        <v>6</v>
      </c>
      <c r="I65" s="74">
        <f>DataInput!E173</f>
        <v>3</v>
      </c>
      <c r="L65" s="96">
        <f>DataInput!L158</f>
        <v>2000</v>
      </c>
      <c r="M65" s="96">
        <f>DataInput!M158</f>
        <v>15000</v>
      </c>
      <c r="N65" s="96">
        <f>DataInput!N158</f>
        <v>12000</v>
      </c>
      <c r="O65" s="96">
        <f>DataInput!O158</f>
        <v>12000</v>
      </c>
      <c r="P65" s="96">
        <f>DataInput!P158</f>
        <v>13000</v>
      </c>
      <c r="Q65" s="96">
        <f>DataInput!Q158</f>
        <v>13000</v>
      </c>
      <c r="R65" s="96">
        <f>DataInput!R158</f>
        <v>13200</v>
      </c>
      <c r="S65" s="96">
        <f>DataInput!S158</f>
        <v>13200</v>
      </c>
      <c r="T65" s="96">
        <f>DataInput!T158</f>
        <v>13500</v>
      </c>
      <c r="U65" s="96">
        <f>DataInput!U158</f>
        <v>13500</v>
      </c>
    </row>
    <row r="66" s="4" customFormat="1" spans="1:21">
      <c r="A66" s="31"/>
      <c r="B66" s="34" t="str">
        <f>DataInput!B159</f>
        <v>State Bonds (maturity 1 to 5 years)</v>
      </c>
      <c r="C66" s="70" t="str">
        <f>DataInput!C159</f>
        <v>Naira</v>
      </c>
      <c r="E66" s="71" t="s">
        <v>300</v>
      </c>
      <c r="F66" s="72" t="s">
        <v>163</v>
      </c>
      <c r="G66" s="73">
        <f>DataInput!C174</f>
        <v>0.09</v>
      </c>
      <c r="H66" s="74">
        <f>DataInput!D174</f>
        <v>5</v>
      </c>
      <c r="I66" s="74">
        <f>DataInput!E174</f>
        <v>2</v>
      </c>
      <c r="L66" s="96">
        <f>DataInput!L159</f>
        <v>847.128</v>
      </c>
      <c r="M66" s="96">
        <f>DataInput!M159</f>
        <v>847.128</v>
      </c>
      <c r="N66" s="96">
        <f>DataInput!N159</f>
        <v>0</v>
      </c>
      <c r="O66" s="96">
        <f>DataInput!O159</f>
        <v>0</v>
      </c>
      <c r="P66" s="96">
        <f>DataInput!P159</f>
        <v>0</v>
      </c>
      <c r="Q66" s="96">
        <f>DataInput!Q159</f>
        <v>0</v>
      </c>
      <c r="R66" s="96">
        <f>DataInput!R159</f>
        <v>0</v>
      </c>
      <c r="S66" s="96">
        <f>DataInput!S159</f>
        <v>0</v>
      </c>
      <c r="T66" s="96">
        <f>DataInput!T159</f>
        <v>0</v>
      </c>
      <c r="U66" s="96">
        <f>DataInput!U159</f>
        <v>0</v>
      </c>
    </row>
    <row r="67" s="4" customFormat="1" spans="1:21">
      <c r="A67" s="31"/>
      <c r="B67" s="34" t="str">
        <f>DataInput!B160</f>
        <v>State Bonds (maturity 6 years or longer)</v>
      </c>
      <c r="C67" s="70" t="str">
        <f>DataInput!C160</f>
        <v>Naira</v>
      </c>
      <c r="E67" s="71" t="s">
        <v>301</v>
      </c>
      <c r="F67" s="72" t="s">
        <v>163</v>
      </c>
      <c r="G67" s="73">
        <f>DataInput!C175</f>
        <v>0.09</v>
      </c>
      <c r="H67" s="74">
        <f>DataInput!D175</f>
        <v>4</v>
      </c>
      <c r="I67" s="74">
        <f>DataInput!E175</f>
        <v>3</v>
      </c>
      <c r="L67" s="96">
        <f>DataInput!L160</f>
        <v>564</v>
      </c>
      <c r="M67" s="96">
        <f>DataInput!M160</f>
        <v>564</v>
      </c>
      <c r="N67" s="96">
        <f>DataInput!N160</f>
        <v>564</v>
      </c>
      <c r="O67" s="96">
        <f>DataInput!O160</f>
        <v>0</v>
      </c>
      <c r="P67" s="96">
        <f>DataInput!P160</f>
        <v>0</v>
      </c>
      <c r="Q67" s="96">
        <f>DataInput!Q160</f>
        <v>0</v>
      </c>
      <c r="R67" s="96">
        <f>DataInput!R160</f>
        <v>0</v>
      </c>
      <c r="S67" s="96">
        <f>DataInput!S160</f>
        <v>0</v>
      </c>
      <c r="T67" s="96">
        <f>DataInput!T160</f>
        <v>0</v>
      </c>
      <c r="U67" s="96">
        <f>DataInput!U160</f>
        <v>0</v>
      </c>
    </row>
    <row r="68" s="4" customFormat="1" spans="1:21">
      <c r="A68" s="31"/>
      <c r="B68" s="34" t="str">
        <f>DataInput!B161</f>
        <v>Other Domestic Financing</v>
      </c>
      <c r="C68" s="70" t="str">
        <f>DataInput!C161</f>
        <v>Naira</v>
      </c>
      <c r="E68" s="71" t="s">
        <v>302</v>
      </c>
      <c r="F68" s="72" t="s">
        <v>163</v>
      </c>
      <c r="G68" s="73">
        <f>DataInput!C176</f>
        <v>0.09</v>
      </c>
      <c r="H68" s="74">
        <f>DataInput!D176</f>
        <v>5</v>
      </c>
      <c r="I68" s="74">
        <f>DataInput!E176</f>
        <v>4</v>
      </c>
      <c r="L68" s="96">
        <f>DataInput!L161</f>
        <v>1400</v>
      </c>
      <c r="M68" s="96">
        <f>DataInput!M161</f>
        <v>1400</v>
      </c>
      <c r="N68" s="96">
        <f>DataInput!N161</f>
        <v>1400</v>
      </c>
      <c r="O68" s="96">
        <f>DataInput!O161</f>
        <v>1400</v>
      </c>
      <c r="P68" s="96">
        <f>DataInput!P161</f>
        <v>1500</v>
      </c>
      <c r="Q68" s="96">
        <f>DataInput!Q161</f>
        <v>1700</v>
      </c>
      <c r="R68" s="96">
        <f>DataInput!R161</f>
        <v>1700</v>
      </c>
      <c r="S68" s="96">
        <f>DataInput!S161</f>
        <v>2000</v>
      </c>
      <c r="T68" s="96">
        <f>DataInput!T161</f>
        <v>2000</v>
      </c>
      <c r="U68" s="96">
        <f>DataInput!U161</f>
        <v>2000</v>
      </c>
    </row>
    <row r="69" s="4" customFormat="1" ht="52.9" customHeight="1" spans="1:21">
      <c r="A69" s="37"/>
      <c r="B69" s="68" t="str">
        <f>DataInput!B162</f>
        <v>New External Financing in Million US Dollars</v>
      </c>
      <c r="C69" s="70"/>
      <c r="E69" s="69" t="s">
        <v>296</v>
      </c>
      <c r="F69" s="69" t="s">
        <v>297</v>
      </c>
      <c r="G69" s="69" t="str">
        <f>DataInput!C177</f>
        <v>Interest Rate (%)</v>
      </c>
      <c r="H69" s="69" t="str">
        <f>DataInput!D177</f>
        <v>Maturity (# of years)</v>
      </c>
      <c r="I69" s="69" t="str">
        <f>DataInput!E177</f>
        <v>Grace (# of years)</v>
      </c>
      <c r="J69" s="11"/>
      <c r="K69" s="11"/>
      <c r="L69" s="95"/>
      <c r="M69" s="95"/>
      <c r="N69" s="95"/>
      <c r="O69" s="95"/>
      <c r="P69" s="95"/>
      <c r="Q69" s="95"/>
      <c r="R69" s="95"/>
      <c r="S69" s="95"/>
      <c r="T69" s="95"/>
      <c r="U69" s="95"/>
    </row>
    <row r="70" s="4" customFormat="1" spans="1:21">
      <c r="A70" s="31"/>
      <c r="B70" s="34" t="str">
        <f>DataInput!B163</f>
        <v>External Financing - Concessional Loans (e.g., World Bank, African Development Bank)</v>
      </c>
      <c r="C70" s="70" t="str">
        <f>DataInput!C163</f>
        <v>US Dollars</v>
      </c>
      <c r="E70" s="71" t="s">
        <v>303</v>
      </c>
      <c r="F70" s="72" t="s">
        <v>162</v>
      </c>
      <c r="G70" s="73">
        <f>DataInput!C178</f>
        <v>0.09</v>
      </c>
      <c r="H70" s="74">
        <f>DataInput!D178</f>
        <v>10</v>
      </c>
      <c r="I70" s="74">
        <f>DataInput!E178</f>
        <v>5</v>
      </c>
      <c r="L70" s="96">
        <f>DataInput!L163</f>
        <v>2910</v>
      </c>
      <c r="M70" s="96">
        <f>DataInput!M163</f>
        <v>7700</v>
      </c>
      <c r="N70" s="96">
        <f>DataInput!N163</f>
        <v>7750</v>
      </c>
      <c r="O70" s="96">
        <f>DataInput!O163</f>
        <v>7500</v>
      </c>
      <c r="P70" s="96">
        <f>DataInput!P163</f>
        <v>7600</v>
      </c>
      <c r="Q70" s="96">
        <f>DataInput!Q163</f>
        <v>8900</v>
      </c>
      <c r="R70" s="96">
        <f>DataInput!R163</f>
        <v>9450</v>
      </c>
      <c r="S70" s="96">
        <f>DataInput!S163</f>
        <v>10000</v>
      </c>
      <c r="T70" s="96">
        <f>DataInput!T163</f>
        <v>10280</v>
      </c>
      <c r="U70" s="96">
        <f>DataInput!U163</f>
        <v>11450</v>
      </c>
    </row>
    <row r="71" s="4" customFormat="1" spans="1:21">
      <c r="A71" s="31"/>
      <c r="B71" s="34" t="str">
        <f>DataInput!B164</f>
        <v>External Financing - Bilateral Loans</v>
      </c>
      <c r="C71" s="70" t="str">
        <f>DataInput!C164</f>
        <v>US Dollars</v>
      </c>
      <c r="E71" s="71" t="s">
        <v>304</v>
      </c>
      <c r="F71" s="72" t="s">
        <v>162</v>
      </c>
      <c r="G71" s="73">
        <f>DataInput!C179</f>
        <v>0.09</v>
      </c>
      <c r="H71" s="74">
        <f>DataInput!D179</f>
        <v>15</v>
      </c>
      <c r="I71" s="74">
        <f>DataInput!E179</f>
        <v>5</v>
      </c>
      <c r="L71" s="96">
        <f>DataInput!L164</f>
        <v>0</v>
      </c>
      <c r="M71" s="96">
        <f>DataInput!M164</f>
        <v>0</v>
      </c>
      <c r="N71" s="96">
        <f>DataInput!N164</f>
        <v>0</v>
      </c>
      <c r="O71" s="96">
        <f>DataInput!O164</f>
        <v>0</v>
      </c>
      <c r="P71" s="96">
        <f>DataInput!P164</f>
        <v>0</v>
      </c>
      <c r="Q71" s="96">
        <f>DataInput!Q164</f>
        <v>0</v>
      </c>
      <c r="R71" s="96">
        <f>DataInput!R164</f>
        <v>0</v>
      </c>
      <c r="S71" s="96">
        <f>DataInput!S164</f>
        <v>0</v>
      </c>
      <c r="T71" s="96">
        <f>DataInput!T164</f>
        <v>0</v>
      </c>
      <c r="U71" s="96">
        <f>DataInput!U164</f>
        <v>0</v>
      </c>
    </row>
    <row r="72" s="4" customFormat="1" spans="1:21">
      <c r="A72" s="31"/>
      <c r="B72" s="34" t="str">
        <f>DataInput!B165</f>
        <v>Other External Financing</v>
      </c>
      <c r="C72" s="70" t="str">
        <f>DataInput!C165</f>
        <v>US Dollars</v>
      </c>
      <c r="E72" s="71" t="s">
        <v>305</v>
      </c>
      <c r="F72" s="72" t="s">
        <v>162</v>
      </c>
      <c r="G72" s="73">
        <f>DataInput!C180</f>
        <v>0.09</v>
      </c>
      <c r="H72" s="74">
        <f>DataInput!D180</f>
        <v>7</v>
      </c>
      <c r="I72" s="74">
        <f>DataInput!E180</f>
        <v>10</v>
      </c>
      <c r="L72" s="96">
        <f>DataInput!L165</f>
        <v>0</v>
      </c>
      <c r="M72" s="96">
        <f>DataInput!M165</f>
        <v>0</v>
      </c>
      <c r="N72" s="96">
        <f>DataInput!N165</f>
        <v>0</v>
      </c>
      <c r="O72" s="96">
        <f>DataInput!O165</f>
        <v>0</v>
      </c>
      <c r="P72" s="96">
        <f>DataInput!P165</f>
        <v>0</v>
      </c>
      <c r="Q72" s="96">
        <f>DataInput!Q165</f>
        <v>0</v>
      </c>
      <c r="R72" s="96">
        <f>DataInput!R165</f>
        <v>0</v>
      </c>
      <c r="S72" s="96">
        <f>DataInput!S165</f>
        <v>0</v>
      </c>
      <c r="T72" s="96">
        <f>DataInput!T165</f>
        <v>0</v>
      </c>
      <c r="U72" s="96">
        <f>DataInput!U165</f>
        <v>0</v>
      </c>
    </row>
    <row r="73" s="4" customFormat="1" spans="1:21">
      <c r="A73" s="10"/>
      <c r="B73" s="22"/>
      <c r="C73" s="31"/>
      <c r="D73" s="10"/>
      <c r="E73" s="9"/>
      <c r="F73" s="6"/>
      <c r="G73" s="8"/>
      <c r="H73" s="8"/>
      <c r="I73" s="8"/>
      <c r="J73" s="8"/>
      <c r="K73" s="8"/>
      <c r="L73" s="8"/>
      <c r="M73" s="8"/>
      <c r="N73" s="8"/>
      <c r="O73" s="8"/>
      <c r="P73" s="5"/>
      <c r="Q73" s="5"/>
      <c r="R73" s="5"/>
      <c r="S73" s="5"/>
      <c r="T73" s="5"/>
      <c r="U73" s="5"/>
    </row>
    <row r="74" spans="2:22">
      <c r="B74" s="44" t="s">
        <v>306</v>
      </c>
      <c r="C74" s="29"/>
      <c r="D74" s="29"/>
      <c r="E74" s="28"/>
      <c r="F74" s="28"/>
      <c r="G74" s="28"/>
      <c r="H74" s="28"/>
      <c r="I74" s="28"/>
      <c r="J74" s="28"/>
      <c r="K74" s="28"/>
      <c r="L74" s="77"/>
      <c r="M74" s="77"/>
      <c r="N74" s="77"/>
      <c r="O74" s="77"/>
      <c r="P74" s="77"/>
      <c r="Q74" s="77"/>
      <c r="R74" s="77"/>
      <c r="S74" s="77"/>
      <c r="T74" s="77"/>
      <c r="U74" s="77"/>
      <c r="V74" s="78"/>
    </row>
    <row r="75" spans="2:21">
      <c r="B75" s="100"/>
      <c r="C75" s="5"/>
      <c r="D75" s="5"/>
      <c r="E75" s="100"/>
      <c r="F75" s="100"/>
      <c r="G75" s="100"/>
      <c r="H75" s="100"/>
      <c r="I75" s="100"/>
      <c r="J75" s="100"/>
      <c r="K75" s="100"/>
      <c r="L75" s="6"/>
      <c r="M75" s="6"/>
      <c r="N75" s="6"/>
      <c r="O75" s="6"/>
      <c r="P75" s="6"/>
      <c r="Q75" s="6"/>
      <c r="R75" s="6"/>
      <c r="S75" s="6"/>
      <c r="T75" s="6"/>
      <c r="U75" s="6"/>
    </row>
    <row r="76" ht="15" spans="2:21">
      <c r="B76" s="101" t="s">
        <v>307</v>
      </c>
      <c r="C76" s="102">
        <f>DataInput!L10</f>
        <v>2020</v>
      </c>
      <c r="D76" s="47"/>
      <c r="E76" s="47"/>
      <c r="F76" s="103"/>
      <c r="G76" s="103"/>
      <c r="H76" s="103"/>
      <c r="I76" s="103"/>
      <c r="J76" s="103"/>
      <c r="K76" s="103"/>
      <c r="L76" s="103"/>
      <c r="M76" s="103"/>
      <c r="N76" s="103"/>
      <c r="O76" s="103"/>
      <c r="P76" s="103"/>
      <c r="Q76" s="103"/>
      <c r="R76" s="103"/>
      <c r="S76" s="103"/>
      <c r="T76" s="103"/>
      <c r="U76" s="103"/>
    </row>
    <row r="77" ht="30" spans="1:21">
      <c r="A77" s="104"/>
      <c r="B77" s="105" t="s">
        <v>308</v>
      </c>
      <c r="C77" s="106" t="s">
        <v>43</v>
      </c>
      <c r="D77" s="106" t="s">
        <v>309</v>
      </c>
      <c r="E77" s="106"/>
      <c r="F77" s="106"/>
      <c r="G77" s="106" t="str">
        <f t="shared" ref="G77:U77" si="18">IF(G78&lt;$C$76,"Historical data","Forecast")</f>
        <v>Historical data</v>
      </c>
      <c r="H77" s="106" t="str">
        <f t="shared" si="18"/>
        <v>Historical data</v>
      </c>
      <c r="I77" s="106" t="str">
        <f t="shared" si="18"/>
        <v>Historical data</v>
      </c>
      <c r="J77" s="106" t="str">
        <f t="shared" si="18"/>
        <v>Historical data</v>
      </c>
      <c r="K77" s="106" t="str">
        <f t="shared" si="18"/>
        <v>Historical data</v>
      </c>
      <c r="L77" s="106" t="str">
        <f t="shared" si="18"/>
        <v>Forecast</v>
      </c>
      <c r="M77" s="106" t="str">
        <f t="shared" si="18"/>
        <v>Forecast</v>
      </c>
      <c r="N77" s="106" t="str">
        <f t="shared" si="18"/>
        <v>Forecast</v>
      </c>
      <c r="O77" s="106" t="str">
        <f t="shared" si="18"/>
        <v>Forecast</v>
      </c>
      <c r="P77" s="106" t="str">
        <f t="shared" si="18"/>
        <v>Forecast</v>
      </c>
      <c r="Q77" s="106" t="str">
        <f t="shared" si="18"/>
        <v>Forecast</v>
      </c>
      <c r="R77" s="106" t="str">
        <f t="shared" si="18"/>
        <v>Forecast</v>
      </c>
      <c r="S77" s="106" t="str">
        <f t="shared" si="18"/>
        <v>Forecast</v>
      </c>
      <c r="T77" s="106" t="str">
        <f t="shared" si="18"/>
        <v>Forecast</v>
      </c>
      <c r="U77" s="106" t="str">
        <f t="shared" si="18"/>
        <v>Forecast</v>
      </c>
    </row>
    <row r="78" ht="15" spans="1:21">
      <c r="A78" s="101"/>
      <c r="B78" s="103"/>
      <c r="C78" s="47"/>
      <c r="D78" s="47"/>
      <c r="E78" s="47"/>
      <c r="F78" s="106"/>
      <c r="G78" s="106">
        <f>H78-1</f>
        <v>2015</v>
      </c>
      <c r="H78" s="106">
        <f>I78-1</f>
        <v>2016</v>
      </c>
      <c r="I78" s="106">
        <f>J78-1</f>
        <v>2017</v>
      </c>
      <c r="J78" s="106">
        <f>K78-1</f>
        <v>2018</v>
      </c>
      <c r="K78" s="106">
        <f>L78-1</f>
        <v>2019</v>
      </c>
      <c r="L78" s="106">
        <f>C76</f>
        <v>2020</v>
      </c>
      <c r="M78" s="106">
        <f t="shared" ref="M78:U78" si="19">L78+1</f>
        <v>2021</v>
      </c>
      <c r="N78" s="106">
        <f t="shared" si="19"/>
        <v>2022</v>
      </c>
      <c r="O78" s="106">
        <f t="shared" si="19"/>
        <v>2023</v>
      </c>
      <c r="P78" s="106">
        <f t="shared" si="19"/>
        <v>2024</v>
      </c>
      <c r="Q78" s="106">
        <f t="shared" si="19"/>
        <v>2025</v>
      </c>
      <c r="R78" s="106">
        <f t="shared" si="19"/>
        <v>2026</v>
      </c>
      <c r="S78" s="106">
        <f t="shared" si="19"/>
        <v>2027</v>
      </c>
      <c r="T78" s="106">
        <f t="shared" si="19"/>
        <v>2028</v>
      </c>
      <c r="U78" s="106">
        <f t="shared" si="19"/>
        <v>2029</v>
      </c>
    </row>
    <row r="79" ht="15" spans="1:21">
      <c r="A79" s="101"/>
      <c r="B79" s="107"/>
      <c r="C79" s="108"/>
      <c r="D79" s="108"/>
      <c r="E79" s="108"/>
      <c r="F79" s="109"/>
      <c r="G79" s="109"/>
      <c r="H79" s="109"/>
      <c r="I79" s="109"/>
      <c r="J79" s="109"/>
      <c r="K79" s="109"/>
      <c r="L79" s="109"/>
      <c r="M79" s="109"/>
      <c r="N79" s="109"/>
      <c r="O79" s="109"/>
      <c r="P79" s="109"/>
      <c r="Q79" s="109"/>
      <c r="R79" s="109"/>
      <c r="S79" s="107"/>
      <c r="T79" s="107"/>
      <c r="U79" s="107"/>
    </row>
    <row r="80" ht="15" spans="1:21">
      <c r="A80" s="110"/>
      <c r="B80" s="110" t="s">
        <v>310</v>
      </c>
      <c r="C80" s="108"/>
      <c r="D80" s="108"/>
      <c r="E80" s="108"/>
      <c r="F80" s="109"/>
      <c r="G80" s="109"/>
      <c r="H80" s="109"/>
      <c r="I80" s="109"/>
      <c r="J80" s="109"/>
      <c r="K80" s="109"/>
      <c r="L80" s="109"/>
      <c r="M80" s="109"/>
      <c r="N80" s="109"/>
      <c r="O80" s="109"/>
      <c r="P80" s="109"/>
      <c r="Q80" s="109"/>
      <c r="R80" s="109"/>
      <c r="S80" s="107"/>
      <c r="T80" s="107"/>
      <c r="U80" s="107"/>
    </row>
    <row r="81" ht="15" spans="1:21">
      <c r="A81" s="110"/>
      <c r="B81" s="107" t="s">
        <v>311</v>
      </c>
      <c r="C81" s="108" t="str">
        <f>"LCU per unit of "&amp;B81</f>
        <v>LCU per unit of LCU</v>
      </c>
      <c r="D81" s="108"/>
      <c r="E81" s="47"/>
      <c r="F81" s="48"/>
      <c r="G81" s="89">
        <v>1</v>
      </c>
      <c r="H81" s="89">
        <v>1</v>
      </c>
      <c r="I81" s="89">
        <v>1</v>
      </c>
      <c r="J81" s="89">
        <v>1</v>
      </c>
      <c r="K81" s="89">
        <v>1</v>
      </c>
      <c r="L81" s="89">
        <v>1</v>
      </c>
      <c r="M81" s="89">
        <v>1</v>
      </c>
      <c r="N81" s="89">
        <v>1</v>
      </c>
      <c r="O81" s="89">
        <v>1</v>
      </c>
      <c r="P81" s="89">
        <v>1</v>
      </c>
      <c r="Q81" s="89">
        <v>1</v>
      </c>
      <c r="R81" s="89">
        <v>1</v>
      </c>
      <c r="S81" s="89">
        <v>1</v>
      </c>
      <c r="T81" s="89">
        <v>1</v>
      </c>
      <c r="U81" s="89">
        <v>1</v>
      </c>
    </row>
    <row r="82" ht="15" spans="1:21">
      <c r="A82" s="110"/>
      <c r="B82" s="103" t="s">
        <v>312</v>
      </c>
      <c r="C82" s="108" t="str">
        <f>"LCU per unit of "&amp;B82</f>
        <v>LCU per unit of USD</v>
      </c>
      <c r="D82" s="101"/>
      <c r="E82" s="47"/>
      <c r="F82" s="89"/>
      <c r="G82" s="111">
        <f t="shared" ref="G82:U82" si="20">G8</f>
        <v>196.4865</v>
      </c>
      <c r="H82" s="111">
        <f t="shared" si="20"/>
        <v>253.1897</v>
      </c>
      <c r="I82" s="111">
        <f t="shared" si="20"/>
        <v>305.7862</v>
      </c>
      <c r="J82" s="111">
        <f t="shared" si="20"/>
        <v>306.5</v>
      </c>
      <c r="K82" s="111">
        <f t="shared" si="20"/>
        <v>326</v>
      </c>
      <c r="L82" s="111">
        <f t="shared" si="20"/>
        <v>379</v>
      </c>
      <c r="M82" s="111">
        <f t="shared" si="20"/>
        <v>379</v>
      </c>
      <c r="N82" s="111">
        <f t="shared" si="20"/>
        <v>379</v>
      </c>
      <c r="O82" s="111">
        <f t="shared" si="20"/>
        <v>379</v>
      </c>
      <c r="P82" s="111">
        <f t="shared" si="20"/>
        <v>379</v>
      </c>
      <c r="Q82" s="111">
        <f t="shared" si="20"/>
        <v>379</v>
      </c>
      <c r="R82" s="111">
        <f t="shared" si="20"/>
        <v>379</v>
      </c>
      <c r="S82" s="111">
        <f t="shared" si="20"/>
        <v>379</v>
      </c>
      <c r="T82" s="111">
        <f t="shared" si="20"/>
        <v>379</v>
      </c>
      <c r="U82" s="111">
        <f t="shared" si="20"/>
        <v>379</v>
      </c>
    </row>
    <row r="83" ht="15" spans="1:21">
      <c r="A83" s="110"/>
      <c r="B83" s="103" t="s">
        <v>313</v>
      </c>
      <c r="C83" s="108" t="str">
        <f>"LCU per unit of "&amp;B83</f>
        <v>LCU per unit of EUR</v>
      </c>
      <c r="D83" s="101"/>
      <c r="E83" s="47"/>
      <c r="F83" s="89"/>
      <c r="G83" s="112">
        <v>0</v>
      </c>
      <c r="H83" s="112">
        <v>0</v>
      </c>
      <c r="I83" s="112">
        <v>0</v>
      </c>
      <c r="J83" s="112">
        <v>0</v>
      </c>
      <c r="K83" s="112">
        <v>0</v>
      </c>
      <c r="L83" s="112">
        <v>0</v>
      </c>
      <c r="M83" s="112">
        <v>0</v>
      </c>
      <c r="N83" s="112">
        <v>0</v>
      </c>
      <c r="O83" s="112">
        <v>0</v>
      </c>
      <c r="P83" s="112">
        <v>0</v>
      </c>
      <c r="Q83" s="112">
        <v>0</v>
      </c>
      <c r="R83" s="112">
        <v>0</v>
      </c>
      <c r="S83" s="112">
        <v>0</v>
      </c>
      <c r="T83" s="112">
        <v>0</v>
      </c>
      <c r="U83" s="112">
        <v>0</v>
      </c>
    </row>
    <row r="84" ht="15" spans="1:21">
      <c r="A84" s="110"/>
      <c r="B84" s="103" t="s">
        <v>314</v>
      </c>
      <c r="C84" s="108" t="str">
        <f>"LCU per unit of "&amp;B84</f>
        <v>LCU per unit of GBP</v>
      </c>
      <c r="D84" s="108"/>
      <c r="E84" s="47"/>
      <c r="F84" s="89"/>
      <c r="G84" s="112">
        <v>0</v>
      </c>
      <c r="H84" s="112">
        <v>0</v>
      </c>
      <c r="I84" s="112">
        <v>0</v>
      </c>
      <c r="J84" s="112">
        <v>0</v>
      </c>
      <c r="K84" s="112">
        <v>0</v>
      </c>
      <c r="L84" s="112">
        <v>0</v>
      </c>
      <c r="M84" s="112">
        <v>0</v>
      </c>
      <c r="N84" s="112">
        <v>0</v>
      </c>
      <c r="O84" s="112">
        <v>0</v>
      </c>
      <c r="P84" s="112">
        <v>0</v>
      </c>
      <c r="Q84" s="112">
        <v>0</v>
      </c>
      <c r="R84" s="112">
        <v>0</v>
      </c>
      <c r="S84" s="112">
        <v>0</v>
      </c>
      <c r="T84" s="112">
        <v>0</v>
      </c>
      <c r="U84" s="112">
        <v>0</v>
      </c>
    </row>
    <row r="85" ht="15" spans="1:21">
      <c r="A85" s="110"/>
      <c r="B85" s="103" t="s">
        <v>315</v>
      </c>
      <c r="C85" s="108" t="str">
        <f>"LCU per unit of "&amp;B85</f>
        <v>LCU per unit of CHY</v>
      </c>
      <c r="D85" s="108"/>
      <c r="E85" s="47"/>
      <c r="F85" s="89"/>
      <c r="G85" s="112">
        <v>0</v>
      </c>
      <c r="H85" s="112">
        <v>0</v>
      </c>
      <c r="I85" s="112">
        <v>0</v>
      </c>
      <c r="J85" s="112">
        <v>0</v>
      </c>
      <c r="K85" s="112">
        <v>0</v>
      </c>
      <c r="L85" s="112">
        <v>0</v>
      </c>
      <c r="M85" s="112">
        <v>0</v>
      </c>
      <c r="N85" s="112">
        <v>0</v>
      </c>
      <c r="O85" s="112">
        <v>0</v>
      </c>
      <c r="P85" s="112">
        <v>0</v>
      </c>
      <c r="Q85" s="112">
        <v>0</v>
      </c>
      <c r="R85" s="112">
        <v>0</v>
      </c>
      <c r="S85" s="112">
        <v>0</v>
      </c>
      <c r="T85" s="112">
        <v>0</v>
      </c>
      <c r="U85" s="112">
        <v>0</v>
      </c>
    </row>
    <row r="86" ht="15" spans="1:21">
      <c r="A86" s="101"/>
      <c r="B86" s="107"/>
      <c r="C86" s="47"/>
      <c r="D86" s="47"/>
      <c r="E86" s="47"/>
      <c r="F86" s="89"/>
      <c r="G86" s="85"/>
      <c r="H86" s="85"/>
      <c r="I86" s="85"/>
      <c r="J86" s="85"/>
      <c r="K86" s="85"/>
      <c r="L86" s="85"/>
      <c r="M86" s="85"/>
      <c r="N86" s="85"/>
      <c r="O86" s="85"/>
      <c r="P86" s="85"/>
      <c r="Q86" s="85"/>
      <c r="R86" s="85"/>
      <c r="S86" s="85"/>
      <c r="T86" s="85"/>
      <c r="U86" s="85"/>
    </row>
    <row r="87" ht="15" spans="1:21">
      <c r="A87" s="101"/>
      <c r="B87" s="107"/>
      <c r="C87" s="47"/>
      <c r="D87" s="47"/>
      <c r="E87" s="47"/>
      <c r="F87" s="48"/>
      <c r="G87" s="49"/>
      <c r="H87" s="49"/>
      <c r="I87" s="49"/>
      <c r="J87" s="49"/>
      <c r="K87" s="85"/>
      <c r="L87" s="85"/>
      <c r="M87" s="85"/>
      <c r="N87" s="85"/>
      <c r="O87" s="85"/>
      <c r="P87" s="85"/>
      <c r="Q87" s="85"/>
      <c r="R87" s="85"/>
      <c r="S87" s="85"/>
      <c r="T87" s="85"/>
      <c r="U87" s="85"/>
    </row>
    <row r="88" ht="15" spans="1:21">
      <c r="A88" s="113"/>
      <c r="B88" s="113" t="s">
        <v>316</v>
      </c>
      <c r="C88" s="47"/>
      <c r="D88" s="47"/>
      <c r="E88" s="47"/>
      <c r="F88" s="48"/>
      <c r="G88" s="49"/>
      <c r="H88" s="49"/>
      <c r="I88" s="49"/>
      <c r="J88" s="49"/>
      <c r="K88" s="85"/>
      <c r="L88" s="85"/>
      <c r="M88" s="85"/>
      <c r="N88" s="85"/>
      <c r="O88" s="85"/>
      <c r="P88" s="85"/>
      <c r="Q88" s="85"/>
      <c r="R88" s="85"/>
      <c r="S88" s="85"/>
      <c r="T88" s="85"/>
      <c r="U88" s="85"/>
    </row>
    <row r="89" ht="15" spans="1:21">
      <c r="A89" s="113"/>
      <c r="B89" s="46" t="s">
        <v>230</v>
      </c>
      <c r="C89" s="20" t="str">
        <f>'Data Request'!$C$6</f>
        <v>Naira</v>
      </c>
      <c r="D89" s="20" t="str">
        <f>'Data Request'!$C$7</f>
        <v>Million</v>
      </c>
      <c r="E89" s="47"/>
      <c r="F89" s="48"/>
      <c r="G89" s="49"/>
      <c r="H89" s="49"/>
      <c r="I89" s="49"/>
      <c r="J89" s="49"/>
      <c r="K89" s="85"/>
      <c r="L89" s="86">
        <f>-L90+L91+L98</f>
        <v>59826.7319997419</v>
      </c>
      <c r="M89" s="86">
        <f ca="1" t="shared" ref="M89:U89" si="21">-M90+M91+M98</f>
        <v>119386.977585552</v>
      </c>
      <c r="N89" s="86">
        <f ca="1" t="shared" si="21"/>
        <v>152054.72324446</v>
      </c>
      <c r="O89" s="86">
        <f ca="1" t="shared" si="21"/>
        <v>201603.005676301</v>
      </c>
      <c r="P89" s="86">
        <f ca="1" t="shared" si="21"/>
        <v>241279.928987938</v>
      </c>
      <c r="Q89" s="86">
        <f ca="1" t="shared" si="21"/>
        <v>-753188.378783829</v>
      </c>
      <c r="R89" s="86">
        <f ca="1" t="shared" si="21"/>
        <v>-2243483.86029632</v>
      </c>
      <c r="S89" s="86">
        <f ca="1" t="shared" si="21"/>
        <v>-1588045.94495915</v>
      </c>
      <c r="T89" s="86">
        <f ca="1" t="shared" si="21"/>
        <v>-813528.430957161</v>
      </c>
      <c r="U89" s="86">
        <f ca="1" t="shared" si="21"/>
        <v>-194357.558148284</v>
      </c>
    </row>
    <row r="90" ht="15" spans="1:21">
      <c r="A90" s="113"/>
      <c r="B90" s="50" t="s">
        <v>231</v>
      </c>
      <c r="C90" s="20" t="str">
        <f>'Data Request'!$C$6</f>
        <v>Naira</v>
      </c>
      <c r="D90" s="20" t="str">
        <f>'Data Request'!$C$7</f>
        <v>Million</v>
      </c>
      <c r="E90" s="51" t="s">
        <v>293</v>
      </c>
      <c r="F90" s="52"/>
      <c r="G90" s="52"/>
      <c r="H90" s="52"/>
      <c r="I90" s="52"/>
      <c r="J90" s="52"/>
      <c r="K90" s="87"/>
      <c r="L90" s="111">
        <f t="shared" ref="L90:U90" si="22">L50</f>
        <v>-34894.8991909819</v>
      </c>
      <c r="M90" s="111">
        <f t="shared" si="22"/>
        <v>-36554.7635512831</v>
      </c>
      <c r="N90" s="111">
        <f t="shared" si="22"/>
        <v>-37803.8735542069</v>
      </c>
      <c r="O90" s="111">
        <f t="shared" si="22"/>
        <v>-44188.6447857809</v>
      </c>
      <c r="P90" s="111">
        <f t="shared" si="22"/>
        <v>-41683.9841403772</v>
      </c>
      <c r="Q90" s="111">
        <f t="shared" si="22"/>
        <v>-42996.4284505627</v>
      </c>
      <c r="R90" s="111">
        <f t="shared" si="22"/>
        <v>-42606.2710659217</v>
      </c>
      <c r="S90" s="111">
        <f t="shared" si="22"/>
        <v>-32534.7904616786</v>
      </c>
      <c r="T90" s="111">
        <f t="shared" si="22"/>
        <v>-13250.1870192384</v>
      </c>
      <c r="U90" s="111">
        <f t="shared" si="22"/>
        <v>-7121.08954190256</v>
      </c>
    </row>
    <row r="91" ht="15" spans="1:21">
      <c r="A91" s="114"/>
      <c r="B91" s="50" t="s">
        <v>232</v>
      </c>
      <c r="C91" s="20" t="str">
        <f>'Data Request'!$C$6</f>
        <v>Naira</v>
      </c>
      <c r="D91" s="20" t="str">
        <f>'Data Request'!$C$7</f>
        <v>Million</v>
      </c>
      <c r="E91" s="54"/>
      <c r="F91" s="52"/>
      <c r="G91" s="52"/>
      <c r="H91" s="52"/>
      <c r="I91" s="52"/>
      <c r="J91" s="52"/>
      <c r="K91" s="87"/>
      <c r="L91" s="87">
        <f t="shared" ref="L91:U91" si="23">L92+L95</f>
        <v>42302.51557976</v>
      </c>
      <c r="M91" s="87">
        <f ca="1" t="shared" si="23"/>
        <v>80881.9340342693</v>
      </c>
      <c r="N91" s="87">
        <f ca="1" t="shared" si="23"/>
        <v>114430.169690253</v>
      </c>
      <c r="O91" s="87">
        <f ca="1" t="shared" si="23"/>
        <v>154395.09089052</v>
      </c>
      <c r="P91" s="87">
        <f ca="1" t="shared" si="23"/>
        <v>199406.994847561</v>
      </c>
      <c r="Q91" s="87">
        <f ca="1" t="shared" si="23"/>
        <v>-795195.187234392</v>
      </c>
      <c r="R91" s="87">
        <f ca="1" t="shared" si="23"/>
        <v>-2284095.35136224</v>
      </c>
      <c r="S91" s="87">
        <f ca="1" t="shared" si="23"/>
        <v>-1620558.48542083</v>
      </c>
      <c r="T91" s="87">
        <f ca="1" t="shared" si="23"/>
        <v>-828687.4679764</v>
      </c>
      <c r="U91" s="87">
        <f ca="1" t="shared" si="23"/>
        <v>-200524.227690186</v>
      </c>
    </row>
    <row r="92" ht="15" spans="1:21">
      <c r="A92" s="114"/>
      <c r="B92" s="55" t="s">
        <v>233</v>
      </c>
      <c r="C92" s="20" t="str">
        <f>'Data Request'!$C$6</f>
        <v>Naira</v>
      </c>
      <c r="D92" s="20" t="str">
        <f>'Data Request'!$C$7</f>
        <v>Million</v>
      </c>
      <c r="E92" s="54"/>
      <c r="F92" s="48"/>
      <c r="G92" s="48"/>
      <c r="H92" s="48"/>
      <c r="I92" s="48"/>
      <c r="J92" s="48"/>
      <c r="K92" s="89"/>
      <c r="L92" s="90">
        <f t="shared" ref="L92:U92" si="24">L93+L94</f>
        <v>16824.47547091</v>
      </c>
      <c r="M92" s="90">
        <f ca="1" t="shared" si="24"/>
        <v>26777.2963243</v>
      </c>
      <c r="N92" s="90">
        <f ca="1" t="shared" si="24"/>
        <v>23678.49687647</v>
      </c>
      <c r="O92" s="90">
        <f ca="1" t="shared" si="24"/>
        <v>23525.90404522</v>
      </c>
      <c r="P92" s="90">
        <f ca="1" t="shared" si="24"/>
        <v>25013.2058467767</v>
      </c>
      <c r="Q92" s="90">
        <f ca="1" t="shared" si="24"/>
        <v>-1016425.98277783</v>
      </c>
      <c r="R92" s="90">
        <f ca="1" t="shared" si="24"/>
        <v>-2560811.48801524</v>
      </c>
      <c r="S92" s="90">
        <f ca="1" t="shared" si="24"/>
        <v>-1956915.00426042</v>
      </c>
      <c r="T92" s="90">
        <f ca="1" t="shared" si="24"/>
        <v>-1225067.52388964</v>
      </c>
      <c r="U92" s="90">
        <f ca="1" t="shared" si="24"/>
        <v>-655236.465343935</v>
      </c>
    </row>
    <row r="93" ht="15" spans="1:21">
      <c r="A93" s="114"/>
      <c r="B93" s="115" t="s">
        <v>317</v>
      </c>
      <c r="C93" s="20" t="str">
        <f>'Data Request'!$C$6</f>
        <v>Naira</v>
      </c>
      <c r="D93" s="20" t="str">
        <f>'Data Request'!$C$7</f>
        <v>Million</v>
      </c>
      <c r="E93" s="51"/>
      <c r="F93" s="52"/>
      <c r="G93" s="52"/>
      <c r="H93" s="52"/>
      <c r="I93" s="52"/>
      <c r="J93" s="52"/>
      <c r="K93" s="87"/>
      <c r="L93" s="90">
        <f t="shared" ref="L93:U93" si="25">L139</f>
        <v>16824.47547091</v>
      </c>
      <c r="M93" s="90">
        <f t="shared" si="25"/>
        <v>26777.2963243</v>
      </c>
      <c r="N93" s="90">
        <f t="shared" si="25"/>
        <v>23678.49687647</v>
      </c>
      <c r="O93" s="90">
        <f t="shared" si="25"/>
        <v>23243.52804522</v>
      </c>
      <c r="P93" s="90">
        <f t="shared" si="25"/>
        <v>23217.78718011</v>
      </c>
      <c r="Q93" s="90">
        <f t="shared" si="25"/>
        <v>23252.99455576</v>
      </c>
      <c r="R93" s="90">
        <f t="shared" si="25"/>
        <v>23421.61973254</v>
      </c>
      <c r="S93" s="90">
        <f t="shared" si="25"/>
        <v>23606.27249512</v>
      </c>
      <c r="T93" s="90">
        <f t="shared" si="25"/>
        <v>23808.13710073</v>
      </c>
      <c r="U93" s="90">
        <f t="shared" si="25"/>
        <v>24028.93900146</v>
      </c>
    </row>
    <row r="94" ht="15" spans="1:21">
      <c r="A94" s="114"/>
      <c r="B94" s="115" t="s">
        <v>318</v>
      </c>
      <c r="C94" s="20" t="str">
        <f>'Data Request'!$C$6</f>
        <v>Naira</v>
      </c>
      <c r="D94" s="20" t="str">
        <f>'Data Request'!$C$7</f>
        <v>Million</v>
      </c>
      <c r="E94" s="116"/>
      <c r="F94" s="52"/>
      <c r="G94" s="52"/>
      <c r="H94" s="52"/>
      <c r="I94" s="52"/>
      <c r="J94" s="52"/>
      <c r="K94" s="87"/>
      <c r="L94" s="90">
        <f t="shared" ref="L94:U94" si="26">L258</f>
        <v>0</v>
      </c>
      <c r="M94" s="90">
        <f ca="1" t="shared" si="26"/>
        <v>0</v>
      </c>
      <c r="N94" s="90">
        <f ca="1" t="shared" si="26"/>
        <v>0</v>
      </c>
      <c r="O94" s="90">
        <f ca="1" t="shared" si="26"/>
        <v>282.376</v>
      </c>
      <c r="P94" s="90">
        <f ca="1" t="shared" si="26"/>
        <v>1795.41866666667</v>
      </c>
      <c r="Q94" s="90">
        <f ca="1" t="shared" si="26"/>
        <v>-1039678.97733359</v>
      </c>
      <c r="R94" s="90">
        <f ca="1" t="shared" si="26"/>
        <v>-2584233.10774778</v>
      </c>
      <c r="S94" s="90">
        <f ca="1" t="shared" si="26"/>
        <v>-1980521.27675554</v>
      </c>
      <c r="T94" s="90">
        <f ca="1" t="shared" si="26"/>
        <v>-1248875.66099037</v>
      </c>
      <c r="U94" s="90">
        <f ca="1" t="shared" si="26"/>
        <v>-679265.404345395</v>
      </c>
    </row>
    <row r="95" ht="15" spans="1:21">
      <c r="A95" s="114"/>
      <c r="B95" s="55" t="s">
        <v>234</v>
      </c>
      <c r="C95" s="20" t="str">
        <f>'Data Request'!$C$6</f>
        <v>Naira</v>
      </c>
      <c r="D95" s="20" t="str">
        <f>'Data Request'!$C$7</f>
        <v>Million</v>
      </c>
      <c r="E95" s="54"/>
      <c r="F95" s="56"/>
      <c r="G95" s="56"/>
      <c r="H95" s="56"/>
      <c r="I95" s="56"/>
      <c r="J95" s="56"/>
      <c r="K95" s="91"/>
      <c r="L95" s="90">
        <f t="shared" ref="L95:U95" si="27">L96+L97</f>
        <v>25478.04010885</v>
      </c>
      <c r="M95" s="90">
        <f ca="1" t="shared" si="27"/>
        <v>54104.6377099693</v>
      </c>
      <c r="N95" s="90">
        <f ca="1" t="shared" si="27"/>
        <v>90751.6728137835</v>
      </c>
      <c r="O95" s="90">
        <f ca="1" t="shared" si="27"/>
        <v>130869.1868453</v>
      </c>
      <c r="P95" s="90">
        <f ca="1" t="shared" si="27"/>
        <v>174393.789000784</v>
      </c>
      <c r="Q95" s="90">
        <f ca="1" t="shared" si="27"/>
        <v>221230.79554344</v>
      </c>
      <c r="R95" s="90">
        <f ca="1" t="shared" si="27"/>
        <v>276716.136653004</v>
      </c>
      <c r="S95" s="90">
        <f ca="1" t="shared" si="27"/>
        <v>336356.518839594</v>
      </c>
      <c r="T95" s="90">
        <f ca="1" t="shared" si="27"/>
        <v>396380.055913236</v>
      </c>
      <c r="U95" s="90">
        <f ca="1" t="shared" si="27"/>
        <v>454712.237653749</v>
      </c>
    </row>
    <row r="96" ht="15" spans="1:21">
      <c r="A96" s="114"/>
      <c r="B96" s="115" t="s">
        <v>319</v>
      </c>
      <c r="C96" s="20" t="str">
        <f>'Data Request'!$C$6</f>
        <v>Naira</v>
      </c>
      <c r="D96" s="20" t="str">
        <f>'Data Request'!$C$7</f>
        <v>Million</v>
      </c>
      <c r="E96" s="51"/>
      <c r="F96" s="117"/>
      <c r="G96" s="117"/>
      <c r="H96" s="117"/>
      <c r="I96" s="117"/>
      <c r="J96" s="117"/>
      <c r="K96" s="125"/>
      <c r="L96" s="90">
        <f t="shared" ref="L96:U96" si="28">L147</f>
        <v>25478.04010885</v>
      </c>
      <c r="M96" s="90">
        <f t="shared" si="28"/>
        <v>38241.48786999</v>
      </c>
      <c r="N96" s="90">
        <f t="shared" si="28"/>
        <v>35966.45348696</v>
      </c>
      <c r="O96" s="90">
        <f t="shared" si="28"/>
        <v>34397.44965892</v>
      </c>
      <c r="P96" s="90">
        <f t="shared" si="28"/>
        <v>33250.2252003</v>
      </c>
      <c r="Q96" s="90">
        <f t="shared" si="28"/>
        <v>31985.42510392</v>
      </c>
      <c r="R96" s="90">
        <f t="shared" si="28"/>
        <v>30743.47251617</v>
      </c>
      <c r="S96" s="90">
        <f t="shared" si="28"/>
        <v>29481.32533331</v>
      </c>
      <c r="T96" s="90">
        <f t="shared" si="28"/>
        <v>28238.21586324</v>
      </c>
      <c r="U96" s="90">
        <f t="shared" si="28"/>
        <v>26675.63253443</v>
      </c>
    </row>
    <row r="97" ht="15" spans="1:21">
      <c r="A97" s="114"/>
      <c r="B97" s="115" t="s">
        <v>320</v>
      </c>
      <c r="C97" s="20" t="str">
        <f>'Data Request'!$C$6</f>
        <v>Naira</v>
      </c>
      <c r="D97" s="20" t="str">
        <f>'Data Request'!$C$7</f>
        <v>Million</v>
      </c>
      <c r="E97" s="51"/>
      <c r="F97" s="52"/>
      <c r="G97" s="52"/>
      <c r="H97" s="52"/>
      <c r="I97" s="52"/>
      <c r="J97" s="52"/>
      <c r="K97" s="87"/>
      <c r="L97" s="90">
        <f t="shared" ref="L97:U97" si="29">L266</f>
        <v>0</v>
      </c>
      <c r="M97" s="90">
        <f ca="1" t="shared" si="29"/>
        <v>15863.1498399793</v>
      </c>
      <c r="N97" s="90">
        <f ca="1" t="shared" si="29"/>
        <v>54785.2193268235</v>
      </c>
      <c r="O97" s="90">
        <f ca="1" t="shared" si="29"/>
        <v>96471.7371863803</v>
      </c>
      <c r="P97" s="90">
        <f ca="1" t="shared" si="29"/>
        <v>141143.563800484</v>
      </c>
      <c r="Q97" s="90">
        <f ca="1" t="shared" si="29"/>
        <v>189245.37043952</v>
      </c>
      <c r="R97" s="90">
        <f ca="1" t="shared" si="29"/>
        <v>245972.664136834</v>
      </c>
      <c r="S97" s="90">
        <f ca="1" t="shared" si="29"/>
        <v>306875.193506284</v>
      </c>
      <c r="T97" s="90">
        <f ca="1" t="shared" si="29"/>
        <v>368141.840049996</v>
      </c>
      <c r="U97" s="90">
        <f ca="1" t="shared" si="29"/>
        <v>428036.605119319</v>
      </c>
    </row>
    <row r="98" ht="15" spans="1:21">
      <c r="A98" s="114"/>
      <c r="B98" s="50" t="s">
        <v>235</v>
      </c>
      <c r="C98" s="20" t="str">
        <f>'Data Request'!$C$6</f>
        <v>Naira</v>
      </c>
      <c r="D98" s="20" t="str">
        <f>'Data Request'!$C$7</f>
        <v>Million</v>
      </c>
      <c r="E98" s="54"/>
      <c r="F98" s="56"/>
      <c r="G98" s="56"/>
      <c r="H98" s="56"/>
      <c r="I98" s="56"/>
      <c r="J98" s="56"/>
      <c r="K98" s="91"/>
      <c r="L98" s="111">
        <f t="shared" ref="L98:U98" si="30">L54</f>
        <v>-17370.682771</v>
      </c>
      <c r="M98" s="111">
        <f t="shared" si="30"/>
        <v>1950.28</v>
      </c>
      <c r="N98" s="111">
        <f t="shared" si="30"/>
        <v>-179.32</v>
      </c>
      <c r="O98" s="111">
        <f t="shared" si="30"/>
        <v>3019.27</v>
      </c>
      <c r="P98" s="111">
        <f t="shared" si="30"/>
        <v>188.949999999997</v>
      </c>
      <c r="Q98" s="111">
        <f t="shared" si="30"/>
        <v>-989.619999999999</v>
      </c>
      <c r="R98" s="111">
        <f t="shared" si="30"/>
        <v>-1994.78</v>
      </c>
      <c r="S98" s="111">
        <f t="shared" si="30"/>
        <v>-22.25</v>
      </c>
      <c r="T98" s="111">
        <f t="shared" si="30"/>
        <v>1908.85</v>
      </c>
      <c r="U98" s="111">
        <f t="shared" si="30"/>
        <v>-954.419999999998</v>
      </c>
    </row>
    <row r="99" ht="15" spans="1:21">
      <c r="A99" s="113"/>
      <c r="B99" s="46" t="s">
        <v>236</v>
      </c>
      <c r="C99" s="20" t="str">
        <f>'Data Request'!$C$6</f>
        <v>Naira</v>
      </c>
      <c r="D99" s="20" t="str">
        <f>'Data Request'!$C$7</f>
        <v>Million</v>
      </c>
      <c r="E99" s="47"/>
      <c r="F99" s="48"/>
      <c r="G99" s="49"/>
      <c r="H99" s="49"/>
      <c r="I99" s="49"/>
      <c r="J99" s="49"/>
      <c r="K99" s="85"/>
      <c r="L99" s="86">
        <f>L100+L101</f>
        <v>59826.7319997419</v>
      </c>
      <c r="M99" s="86">
        <f ca="1" t="shared" ref="M99:U99" si="31">M100+M101</f>
        <v>119386.977585552</v>
      </c>
      <c r="N99" s="86">
        <f ca="1" t="shared" si="31"/>
        <v>152054.72324446</v>
      </c>
      <c r="O99" s="86">
        <f ca="1" t="shared" si="31"/>
        <v>201603.005676301</v>
      </c>
      <c r="P99" s="86">
        <f ca="1" t="shared" si="31"/>
        <v>241279.928987938</v>
      </c>
      <c r="Q99" s="86">
        <f ca="1" t="shared" si="31"/>
        <v>-753188.378783829</v>
      </c>
      <c r="R99" s="86">
        <f ca="1" t="shared" si="31"/>
        <v>-2243483.86029632</v>
      </c>
      <c r="S99" s="86">
        <f ca="1" t="shared" si="31"/>
        <v>-1588045.94495915</v>
      </c>
      <c r="T99" s="86">
        <f ca="1" t="shared" si="31"/>
        <v>-813528.430957161</v>
      </c>
      <c r="U99" s="86">
        <f ca="1" t="shared" si="31"/>
        <v>-194357.558148284</v>
      </c>
    </row>
    <row r="100" ht="15" spans="1:21">
      <c r="A100" s="114"/>
      <c r="B100" s="50" t="s">
        <v>237</v>
      </c>
      <c r="C100" s="20" t="str">
        <f>'Data Request'!$C$6</f>
        <v>Naira</v>
      </c>
      <c r="D100" s="20" t="str">
        <f>'Data Request'!$C$7</f>
        <v>Million</v>
      </c>
      <c r="E100" s="54"/>
      <c r="F100" s="48"/>
      <c r="G100" s="48"/>
      <c r="H100" s="48"/>
      <c r="I100" s="48"/>
      <c r="J100" s="48"/>
      <c r="K100" s="89"/>
      <c r="L100" s="111">
        <f t="shared" ref="L100:U100" si="32">L56</f>
        <v>0</v>
      </c>
      <c r="M100" s="111">
        <f t="shared" si="32"/>
        <v>0</v>
      </c>
      <c r="N100" s="111">
        <f t="shared" si="32"/>
        <v>0</v>
      </c>
      <c r="O100" s="111">
        <f t="shared" si="32"/>
        <v>0</v>
      </c>
      <c r="P100" s="111">
        <f t="shared" si="32"/>
        <v>0</v>
      </c>
      <c r="Q100" s="111">
        <f t="shared" si="32"/>
        <v>0</v>
      </c>
      <c r="R100" s="111">
        <f t="shared" si="32"/>
        <v>0</v>
      </c>
      <c r="S100" s="111">
        <f t="shared" si="32"/>
        <v>0</v>
      </c>
      <c r="T100" s="111">
        <f t="shared" si="32"/>
        <v>0</v>
      </c>
      <c r="U100" s="111">
        <f t="shared" si="32"/>
        <v>0</v>
      </c>
    </row>
    <row r="101" ht="15" spans="1:21">
      <c r="A101" s="114"/>
      <c r="B101" s="50" t="s">
        <v>238</v>
      </c>
      <c r="C101" s="20" t="str">
        <f>'Data Request'!$C$6</f>
        <v>Naira</v>
      </c>
      <c r="D101" s="20" t="str">
        <f>'Data Request'!$C$7</f>
        <v>Million</v>
      </c>
      <c r="E101" s="51" t="s">
        <v>294</v>
      </c>
      <c r="F101" s="48"/>
      <c r="G101" s="48"/>
      <c r="H101" s="48"/>
      <c r="I101" s="48"/>
      <c r="J101" s="48"/>
      <c r="K101" s="89"/>
      <c r="L101" s="92">
        <f t="shared" ref="L101:U101" si="33">(-L90+L91+L98)-(L100)</f>
        <v>59826.7319997419</v>
      </c>
      <c r="M101" s="92">
        <f ca="1" t="shared" si="33"/>
        <v>119386.977585552</v>
      </c>
      <c r="N101" s="92">
        <f ca="1" t="shared" si="33"/>
        <v>152054.72324446</v>
      </c>
      <c r="O101" s="92">
        <f ca="1" t="shared" si="33"/>
        <v>201603.005676301</v>
      </c>
      <c r="P101" s="92">
        <f ca="1" t="shared" si="33"/>
        <v>241279.928987938</v>
      </c>
      <c r="Q101" s="92">
        <f ca="1" t="shared" si="33"/>
        <v>-753188.378783829</v>
      </c>
      <c r="R101" s="92">
        <f ca="1" t="shared" si="33"/>
        <v>-2243483.86029632</v>
      </c>
      <c r="S101" s="92">
        <f ca="1" t="shared" si="33"/>
        <v>-1588045.94495915</v>
      </c>
      <c r="T101" s="92">
        <f ca="1" t="shared" si="33"/>
        <v>-813528.430957161</v>
      </c>
      <c r="U101" s="92">
        <f ca="1" t="shared" si="33"/>
        <v>-194357.558148284</v>
      </c>
    </row>
    <row r="102" ht="15" spans="1:21">
      <c r="A102" s="114"/>
      <c r="B102" s="118"/>
      <c r="C102" s="47"/>
      <c r="D102" s="58"/>
      <c r="E102" s="59"/>
      <c r="F102" s="60"/>
      <c r="G102" s="60"/>
      <c r="H102" s="60"/>
      <c r="I102" s="60"/>
      <c r="J102" s="60"/>
      <c r="K102" s="93"/>
      <c r="L102" s="126"/>
      <c r="M102" s="126"/>
      <c r="N102" s="126"/>
      <c r="O102" s="126"/>
      <c r="P102" s="126"/>
      <c r="Q102" s="126"/>
      <c r="R102" s="126"/>
      <c r="S102" s="126"/>
      <c r="T102" s="126"/>
      <c r="U102" s="126"/>
    </row>
    <row r="103" ht="15" spans="1:21">
      <c r="A103" s="114"/>
      <c r="B103" s="57" t="s">
        <v>295</v>
      </c>
      <c r="C103" s="47"/>
      <c r="D103" s="58"/>
      <c r="E103" s="59"/>
      <c r="F103" s="60"/>
      <c r="G103" s="60"/>
      <c r="H103" s="60"/>
      <c r="I103" s="60"/>
      <c r="J103" s="60"/>
      <c r="K103" s="93"/>
      <c r="L103" s="94" t="str">
        <f>IF(L89=L99,"OK","Check")</f>
        <v>OK</v>
      </c>
      <c r="M103" s="94" t="str">
        <f ca="1" t="shared" ref="M103:U103" si="34">IF(M89=M99,"OK","Check")</f>
        <v>OK</v>
      </c>
      <c r="N103" s="94" t="str">
        <f ca="1" t="shared" si="34"/>
        <v>OK</v>
      </c>
      <c r="O103" s="94" t="str">
        <f ca="1" t="shared" si="34"/>
        <v>OK</v>
      </c>
      <c r="P103" s="94" t="str">
        <f ca="1" t="shared" si="34"/>
        <v>OK</v>
      </c>
      <c r="Q103" s="94" t="str">
        <f ca="1" t="shared" si="34"/>
        <v>OK</v>
      </c>
      <c r="R103" s="94" t="str">
        <f ca="1" t="shared" si="34"/>
        <v>OK</v>
      </c>
      <c r="S103" s="94" t="str">
        <f ca="1" t="shared" si="34"/>
        <v>OK</v>
      </c>
      <c r="T103" s="94" t="str">
        <f ca="1" t="shared" si="34"/>
        <v>OK</v>
      </c>
      <c r="U103" s="94" t="str">
        <f ca="1" t="shared" si="34"/>
        <v>OK</v>
      </c>
    </row>
    <row r="104" ht="15" spans="1:21">
      <c r="A104" s="114"/>
      <c r="B104" s="57" t="s">
        <v>321</v>
      </c>
      <c r="C104" s="47"/>
      <c r="D104" s="58"/>
      <c r="E104" s="59"/>
      <c r="F104" s="60"/>
      <c r="G104" s="60"/>
      <c r="H104" s="60"/>
      <c r="I104" s="60"/>
      <c r="J104" s="60"/>
      <c r="K104" s="93"/>
      <c r="L104" s="94" t="str">
        <f t="shared" ref="L104:U104" si="35">IF(L101=L249,"OK","Check")</f>
        <v>OK</v>
      </c>
      <c r="M104" s="94" t="str">
        <f ca="1" t="shared" si="35"/>
        <v>OK</v>
      </c>
      <c r="N104" s="94" t="str">
        <f ca="1" t="shared" si="35"/>
        <v>OK</v>
      </c>
      <c r="O104" s="94" t="str">
        <f ca="1" t="shared" si="35"/>
        <v>OK</v>
      </c>
      <c r="P104" s="94" t="str">
        <f ca="1" t="shared" si="35"/>
        <v>OK</v>
      </c>
      <c r="Q104" s="94" t="str">
        <f ca="1" t="shared" si="35"/>
        <v>OK</v>
      </c>
      <c r="R104" s="94" t="str">
        <f ca="1" t="shared" si="35"/>
        <v>OK</v>
      </c>
      <c r="S104" s="94" t="str">
        <f ca="1" t="shared" si="35"/>
        <v>OK</v>
      </c>
      <c r="T104" s="94" t="str">
        <f ca="1" t="shared" si="35"/>
        <v>OK</v>
      </c>
      <c r="U104" s="94" t="str">
        <f ca="1" t="shared" si="35"/>
        <v>OK</v>
      </c>
    </row>
    <row r="105" ht="15" spans="1:21">
      <c r="A105" s="61"/>
      <c r="B105" s="57"/>
      <c r="C105" s="62"/>
      <c r="D105" s="62"/>
      <c r="E105" s="62"/>
      <c r="F105" s="63"/>
      <c r="G105" s="63"/>
      <c r="H105" s="63"/>
      <c r="I105" s="63"/>
      <c r="J105" s="63"/>
      <c r="K105" s="94"/>
      <c r="L105" s="94"/>
      <c r="M105" s="94"/>
      <c r="N105" s="94"/>
      <c r="O105" s="94"/>
      <c r="P105" s="94"/>
      <c r="Q105" s="94"/>
      <c r="R105" s="94"/>
      <c r="S105" s="89"/>
      <c r="T105" s="89"/>
      <c r="U105" s="89"/>
    </row>
    <row r="106" ht="15" spans="1:21">
      <c r="A106" s="119"/>
      <c r="B106" s="119" t="s">
        <v>322</v>
      </c>
      <c r="C106" s="62"/>
      <c r="D106" s="62"/>
      <c r="E106" s="62"/>
      <c r="F106" s="63"/>
      <c r="G106" s="63"/>
      <c r="H106" s="63"/>
      <c r="I106" s="63"/>
      <c r="J106" s="63"/>
      <c r="K106" s="94"/>
      <c r="L106" s="94"/>
      <c r="M106" s="94"/>
      <c r="N106" s="94"/>
      <c r="O106" s="94"/>
      <c r="P106" s="94"/>
      <c r="Q106" s="94"/>
      <c r="R106" s="94"/>
      <c r="S106" s="89"/>
      <c r="T106" s="89"/>
      <c r="U106" s="89"/>
    </row>
    <row r="107" ht="15" spans="1:21">
      <c r="A107" s="119"/>
      <c r="B107" s="120" t="s">
        <v>241</v>
      </c>
      <c r="C107" s="20" t="str">
        <f>'Data Request'!$C$6</f>
        <v>Naira</v>
      </c>
      <c r="D107" s="20" t="str">
        <f>'Data Request'!$C$7</f>
        <v>Million</v>
      </c>
      <c r="E107" s="59"/>
      <c r="F107" s="121"/>
      <c r="G107" s="122">
        <f>G108+G109</f>
        <v>48644.8881503252</v>
      </c>
      <c r="H107" s="122">
        <f>H108+H109</f>
        <v>79470.0161754744</v>
      </c>
      <c r="I107" s="122">
        <f>I108+I109</f>
        <v>112459.323187438</v>
      </c>
      <c r="J107" s="122">
        <f>J108+J109</f>
        <v>113636.86082904</v>
      </c>
      <c r="K107" s="122">
        <f>K108+K109</f>
        <v>81600.28445008</v>
      </c>
      <c r="L107" s="86">
        <f t="shared" ref="L107:U107" si="36">L155+L274</f>
        <v>124632.803967782</v>
      </c>
      <c r="M107" s="86">
        <f ca="1" t="shared" si="36"/>
        <v>217242.485229034</v>
      </c>
      <c r="N107" s="86">
        <f ca="1" t="shared" si="36"/>
        <v>345618.711597024</v>
      </c>
      <c r="O107" s="86">
        <f ca="1" t="shared" si="36"/>
        <v>523695.813228105</v>
      </c>
      <c r="P107" s="86">
        <f ca="1" t="shared" si="36"/>
        <v>739962.536369266</v>
      </c>
      <c r="Q107" s="86">
        <f ca="1" t="shared" si="36"/>
        <v>1003200.14036327</v>
      </c>
      <c r="R107" s="86">
        <f ca="1" t="shared" si="36"/>
        <v>1320527.76808219</v>
      </c>
      <c r="S107" s="86">
        <f ca="1" t="shared" si="36"/>
        <v>1689396.82738347</v>
      </c>
      <c r="T107" s="86">
        <f ca="1" t="shared" si="36"/>
        <v>2100935.92031595</v>
      </c>
      <c r="U107" s="86">
        <f ca="1" t="shared" si="36"/>
        <v>2561814.82751159</v>
      </c>
    </row>
    <row r="108" ht="15" spans="1:21">
      <c r="A108" s="123"/>
      <c r="B108" s="124" t="s">
        <v>162</v>
      </c>
      <c r="C108" s="20" t="str">
        <f>'Data Request'!$C$6</f>
        <v>Naira</v>
      </c>
      <c r="D108" s="20" t="str">
        <f>'Data Request'!$C$7</f>
        <v>Million</v>
      </c>
      <c r="E108" s="59"/>
      <c r="F108" s="48"/>
      <c r="G108" s="87">
        <f t="shared" ref="G108:U109" si="37">SUMIFS(G$158:G$237,$D$158:$D$237,$B108,$B$158:$B$237,"Debt stock in LCU")+SUMIFS(G$277:G$531,$D$277:$D$531,$B108,$B$277:$B$531,"New debt stock in LCU")</f>
        <v>6608.25492328522</v>
      </c>
      <c r="H108" s="87">
        <f t="shared" si="37"/>
        <v>8088.75772608435</v>
      </c>
      <c r="I108" s="87">
        <f t="shared" si="37"/>
        <v>10100.1301177775</v>
      </c>
      <c r="J108" s="87">
        <f t="shared" si="37"/>
        <v>9680.54453734</v>
      </c>
      <c r="K108" s="87">
        <f t="shared" si="37"/>
        <v>186.14593154</v>
      </c>
      <c r="L108" s="87">
        <f t="shared" si="37"/>
        <v>1091632.99812232</v>
      </c>
      <c r="M108" s="87">
        <f ca="1" t="shared" si="37"/>
        <v>3988607.75649662</v>
      </c>
      <c r="N108" s="87">
        <f ca="1" t="shared" si="37"/>
        <v>6904532.51487092</v>
      </c>
      <c r="O108" s="87">
        <f ca="1" t="shared" si="37"/>
        <v>9725707.27324522</v>
      </c>
      <c r="P108" s="87">
        <f ca="1" t="shared" si="37"/>
        <v>12584782.0316195</v>
      </c>
      <c r="Q108" s="87">
        <f ca="1" t="shared" si="37"/>
        <v>15936556.7899938</v>
      </c>
      <c r="R108" s="87">
        <f ca="1" t="shared" si="37"/>
        <v>19276203.5483681</v>
      </c>
      <c r="S108" s="87">
        <f ca="1" t="shared" si="37"/>
        <v>22240640.3067424</v>
      </c>
      <c r="T108" s="87">
        <f ca="1" t="shared" si="37"/>
        <v>24723747.0651167</v>
      </c>
      <c r="U108" s="87">
        <f ca="1" t="shared" si="37"/>
        <v>27081783.823491</v>
      </c>
    </row>
    <row r="109" ht="15" spans="1:21">
      <c r="A109" s="123"/>
      <c r="B109" s="124" t="s">
        <v>163</v>
      </c>
      <c r="C109" s="20" t="str">
        <f>'Data Request'!$C$6</f>
        <v>Naira</v>
      </c>
      <c r="D109" s="20" t="str">
        <f>'Data Request'!$C$7</f>
        <v>Million</v>
      </c>
      <c r="E109" s="59"/>
      <c r="F109" s="48"/>
      <c r="G109" s="87">
        <f t="shared" si="37"/>
        <v>42036.63322704</v>
      </c>
      <c r="H109" s="87">
        <f t="shared" si="37"/>
        <v>71381.25844939</v>
      </c>
      <c r="I109" s="87">
        <f t="shared" si="37"/>
        <v>102359.19306966</v>
      </c>
      <c r="J109" s="87">
        <f t="shared" si="37"/>
        <v>103956.3162917</v>
      </c>
      <c r="K109" s="87">
        <f t="shared" si="37"/>
        <v>81414.13851854</v>
      </c>
      <c r="L109" s="87">
        <f t="shared" si="37"/>
        <v>-967000.194154538</v>
      </c>
      <c r="M109" s="87">
        <f ca="1" t="shared" si="37"/>
        <v>-3771365.27126759</v>
      </c>
      <c r="N109" s="87">
        <f ca="1" t="shared" si="37"/>
        <v>-6558913.8032739</v>
      </c>
      <c r="O109" s="87">
        <f ca="1" t="shared" si="37"/>
        <v>-9202011.46001711</v>
      </c>
      <c r="P109" s="87">
        <f ca="1" t="shared" si="37"/>
        <v>-11844819.4952503</v>
      </c>
      <c r="Q109" s="87">
        <f ca="1" t="shared" si="37"/>
        <v>-14933356.6496306</v>
      </c>
      <c r="R109" s="87">
        <f ca="1" t="shared" si="37"/>
        <v>-17955675.7802859</v>
      </c>
      <c r="S109" s="87">
        <f ca="1" t="shared" si="37"/>
        <v>-20551243.479359</v>
      </c>
      <c r="T109" s="87">
        <f ca="1" t="shared" si="37"/>
        <v>-22622811.1448008</v>
      </c>
      <c r="U109" s="87">
        <f ca="1" t="shared" si="37"/>
        <v>-24519968.9959794</v>
      </c>
    </row>
    <row r="110" ht="15" spans="1:21">
      <c r="A110" s="123"/>
      <c r="B110" s="120" t="s">
        <v>242</v>
      </c>
      <c r="C110" s="20" t="str">
        <f>'Data Request'!$C$6</f>
        <v>Naira</v>
      </c>
      <c r="D110" s="20" t="str">
        <f>'Data Request'!$C$7</f>
        <v>Million</v>
      </c>
      <c r="E110" s="59"/>
      <c r="F110" s="121"/>
      <c r="G110" s="121"/>
      <c r="H110" s="121"/>
      <c r="I110" s="121"/>
      <c r="J110" s="121"/>
      <c r="K110" s="86"/>
      <c r="L110" s="86">
        <f t="shared" ref="L110:U110" si="38">L101</f>
        <v>59826.7319997419</v>
      </c>
      <c r="M110" s="86">
        <f ca="1" t="shared" si="38"/>
        <v>119386.977585552</v>
      </c>
      <c r="N110" s="86">
        <f ca="1" t="shared" si="38"/>
        <v>152054.72324446</v>
      </c>
      <c r="O110" s="86">
        <f ca="1" t="shared" si="38"/>
        <v>201603.005676301</v>
      </c>
      <c r="P110" s="86">
        <f ca="1" t="shared" si="38"/>
        <v>241279.928987938</v>
      </c>
      <c r="Q110" s="86">
        <f ca="1" t="shared" si="38"/>
        <v>-753188.378783829</v>
      </c>
      <c r="R110" s="86">
        <f ca="1" t="shared" si="38"/>
        <v>-2243483.86029632</v>
      </c>
      <c r="S110" s="86">
        <f ca="1" t="shared" si="38"/>
        <v>-1588045.94495915</v>
      </c>
      <c r="T110" s="86">
        <f ca="1" t="shared" si="38"/>
        <v>-813528.430957161</v>
      </c>
      <c r="U110" s="86">
        <f ca="1" t="shared" si="38"/>
        <v>-194357.558148284</v>
      </c>
    </row>
    <row r="111" ht="15" spans="1:21">
      <c r="A111" s="123"/>
      <c r="B111" s="124" t="s">
        <v>162</v>
      </c>
      <c r="C111" s="20" t="str">
        <f>'Data Request'!$C$6</f>
        <v>Naira</v>
      </c>
      <c r="D111" s="20" t="str">
        <f>'Data Request'!$C$7</f>
        <v>Million</v>
      </c>
      <c r="E111" s="59"/>
      <c r="F111" s="48"/>
      <c r="G111" s="48"/>
      <c r="H111" s="48"/>
      <c r="I111" s="48"/>
      <c r="J111" s="48"/>
      <c r="K111" s="89"/>
      <c r="L111" s="87">
        <f t="shared" ref="L111:U112" si="39">SUMIFS(L$158:L$237,$D$158:$D$237,$B111,$B$158:$B$237,"Gross borrowing in LCU")+SUMIFS(L$277:L$531,$D$277:$D$531,$B111,$B$277:$B$531,"Gross borrowing in LCU")</f>
        <v>1102890</v>
      </c>
      <c r="M111" s="87">
        <f ca="1" t="shared" si="39"/>
        <v>2918300</v>
      </c>
      <c r="N111" s="87">
        <f ca="1" t="shared" si="39"/>
        <v>2937250</v>
      </c>
      <c r="O111" s="87">
        <f ca="1" t="shared" si="39"/>
        <v>2842500</v>
      </c>
      <c r="P111" s="87">
        <f ca="1" t="shared" si="39"/>
        <v>2880400</v>
      </c>
      <c r="Q111" s="87">
        <f ca="1" t="shared" si="39"/>
        <v>3373100</v>
      </c>
      <c r="R111" s="87">
        <f ca="1" t="shared" si="39"/>
        <v>3581550</v>
      </c>
      <c r="S111" s="87">
        <f ca="1" t="shared" si="39"/>
        <v>3790000</v>
      </c>
      <c r="T111" s="87">
        <f ca="1" t="shared" si="39"/>
        <v>3896120</v>
      </c>
      <c r="U111" s="87">
        <f ca="1" t="shared" si="39"/>
        <v>4339550</v>
      </c>
    </row>
    <row r="112" ht="15" spans="1:21">
      <c r="A112" s="123"/>
      <c r="B112" s="124" t="s">
        <v>163</v>
      </c>
      <c r="C112" s="20" t="str">
        <f>'Data Request'!$C$6</f>
        <v>Naira</v>
      </c>
      <c r="D112" s="20" t="str">
        <f>'Data Request'!$C$7</f>
        <v>Million</v>
      </c>
      <c r="E112" s="59"/>
      <c r="F112" s="48"/>
      <c r="G112" s="48"/>
      <c r="H112" s="48"/>
      <c r="I112" s="48"/>
      <c r="J112" s="48"/>
      <c r="K112" s="89"/>
      <c r="L112" s="87">
        <f t="shared" si="39"/>
        <v>-1043063.26800026</v>
      </c>
      <c r="M112" s="87">
        <f ca="1" t="shared" si="39"/>
        <v>-2798913.02241445</v>
      </c>
      <c r="N112" s="87">
        <f ca="1" t="shared" si="39"/>
        <v>-2785195.27675554</v>
      </c>
      <c r="O112" s="87">
        <f ca="1" t="shared" si="39"/>
        <v>-2640896.9943237</v>
      </c>
      <c r="P112" s="87">
        <f ca="1" t="shared" si="39"/>
        <v>-2639120.07101206</v>
      </c>
      <c r="Q112" s="87">
        <f ca="1" t="shared" si="39"/>
        <v>-4126288.37878383</v>
      </c>
      <c r="R112" s="87">
        <f ca="1" t="shared" si="39"/>
        <v>-5825033.86029632</v>
      </c>
      <c r="S112" s="87">
        <f ca="1" t="shared" si="39"/>
        <v>-5378045.94495915</v>
      </c>
      <c r="T112" s="87">
        <f ca="1" t="shared" si="39"/>
        <v>-4709648.43095716</v>
      </c>
      <c r="U112" s="87">
        <f ca="1" t="shared" si="39"/>
        <v>-4533907.55814828</v>
      </c>
    </row>
    <row r="113" ht="15" spans="1:21">
      <c r="A113" s="123"/>
      <c r="B113" s="120" t="s">
        <v>243</v>
      </c>
      <c r="C113" s="20" t="str">
        <f>'Data Request'!$C$6</f>
        <v>Naira</v>
      </c>
      <c r="D113" s="20" t="str">
        <f>'Data Request'!$C$7</f>
        <v>Million</v>
      </c>
      <c r="E113" s="59"/>
      <c r="F113" s="121"/>
      <c r="G113" s="122">
        <f>G114+G115</f>
        <v>10619.7580545195</v>
      </c>
      <c r="H113" s="122">
        <f>H114+H115</f>
        <v>18155.3841208789</v>
      </c>
      <c r="I113" s="122">
        <f>I114+I115</f>
        <v>50041.982957544</v>
      </c>
      <c r="J113" s="122">
        <f>J114+J115</f>
        <v>57296.36455197</v>
      </c>
      <c r="K113" s="122">
        <f>K114+K115</f>
        <v>75681.25857344</v>
      </c>
      <c r="L113" s="86">
        <f t="shared" ref="L113:U113" si="40">L92</f>
        <v>16824.47547091</v>
      </c>
      <c r="M113" s="86">
        <f ca="1" t="shared" si="40"/>
        <v>26777.2963243</v>
      </c>
      <c r="N113" s="86">
        <f ca="1" t="shared" si="40"/>
        <v>23678.49687647</v>
      </c>
      <c r="O113" s="86">
        <f ca="1" t="shared" si="40"/>
        <v>23525.90404522</v>
      </c>
      <c r="P113" s="86">
        <f ca="1" t="shared" si="40"/>
        <v>25013.2058467767</v>
      </c>
      <c r="Q113" s="86">
        <f ca="1" t="shared" si="40"/>
        <v>-1016425.98277783</v>
      </c>
      <c r="R113" s="86">
        <f ca="1" t="shared" si="40"/>
        <v>-2560811.48801524</v>
      </c>
      <c r="S113" s="86">
        <f ca="1" t="shared" si="40"/>
        <v>-1956915.00426042</v>
      </c>
      <c r="T113" s="86">
        <f ca="1" t="shared" si="40"/>
        <v>-1225067.52388964</v>
      </c>
      <c r="U113" s="86">
        <f ca="1" t="shared" si="40"/>
        <v>-655236.465343935</v>
      </c>
    </row>
    <row r="114" ht="15" spans="1:21">
      <c r="A114" s="123"/>
      <c r="B114" s="124" t="s">
        <v>162</v>
      </c>
      <c r="C114" s="20" t="str">
        <f>'Data Request'!$C$6</f>
        <v>Naira</v>
      </c>
      <c r="D114" s="20" t="str">
        <f>'Data Request'!$C$7</f>
        <v>Million</v>
      </c>
      <c r="E114" s="59"/>
      <c r="F114" s="56"/>
      <c r="G114" s="87">
        <f t="shared" ref="G114:U115" si="41">SUMIFS(G$158:G$237,$D$158:$D$237,$B114,$B$158:$B$237,"Amortization in LCU")+SUMIFS(G$277:G$531,$D$277:$D$531,$B114,$B$277:$B$531,"Amortization in LCU")</f>
        <v>37.36373529945</v>
      </c>
      <c r="H114" s="87">
        <f t="shared" si="41"/>
        <v>96.292739578935</v>
      </c>
      <c r="I114" s="87">
        <f t="shared" si="41"/>
        <v>116.29616419401</v>
      </c>
      <c r="J114" s="87">
        <f t="shared" si="41"/>
        <v>141.36879722</v>
      </c>
      <c r="K114" s="87">
        <f t="shared" si="41"/>
        <v>88.3709716</v>
      </c>
      <c r="L114" s="87">
        <f t="shared" si="41"/>
        <v>11473.41079809</v>
      </c>
      <c r="M114" s="87">
        <f ca="1" t="shared" si="41"/>
        <v>21325.2416257</v>
      </c>
      <c r="N114" s="87">
        <f ca="1" t="shared" si="41"/>
        <v>21325.2416257</v>
      </c>
      <c r="O114" s="87">
        <f ca="1" t="shared" si="41"/>
        <v>21325.2416257</v>
      </c>
      <c r="P114" s="87">
        <f ca="1" t="shared" si="41"/>
        <v>21325.2416257</v>
      </c>
      <c r="Q114" s="87">
        <f ca="1" t="shared" si="41"/>
        <v>21325.2416257</v>
      </c>
      <c r="R114" s="87">
        <f ca="1" t="shared" si="41"/>
        <v>241903.2416257</v>
      </c>
      <c r="S114" s="87">
        <f ca="1" t="shared" si="41"/>
        <v>825563.2416257</v>
      </c>
      <c r="T114" s="87">
        <f ca="1" t="shared" si="41"/>
        <v>1413013.2416257</v>
      </c>
      <c r="U114" s="87">
        <f ca="1" t="shared" si="41"/>
        <v>1981513.2416257</v>
      </c>
    </row>
    <row r="115" ht="15" spans="1:21">
      <c r="A115" s="123"/>
      <c r="B115" s="124" t="s">
        <v>163</v>
      </c>
      <c r="C115" s="20" t="str">
        <f>'Data Request'!$C$6</f>
        <v>Naira</v>
      </c>
      <c r="D115" s="20" t="str">
        <f>'Data Request'!$C$7</f>
        <v>Million</v>
      </c>
      <c r="E115" s="59"/>
      <c r="F115" s="56"/>
      <c r="G115" s="87">
        <f t="shared" si="41"/>
        <v>10582.39431922</v>
      </c>
      <c r="H115" s="87">
        <f t="shared" si="41"/>
        <v>18059.0913813</v>
      </c>
      <c r="I115" s="87">
        <f t="shared" si="41"/>
        <v>49925.68679335</v>
      </c>
      <c r="J115" s="87">
        <f t="shared" si="41"/>
        <v>57154.99575475</v>
      </c>
      <c r="K115" s="87">
        <f t="shared" si="41"/>
        <v>75592.88760184</v>
      </c>
      <c r="L115" s="87">
        <f t="shared" si="41"/>
        <v>5351.06467282</v>
      </c>
      <c r="M115" s="87">
        <f ca="1" t="shared" si="41"/>
        <v>5452.0546986</v>
      </c>
      <c r="N115" s="87">
        <f ca="1" t="shared" si="41"/>
        <v>2353.25525077</v>
      </c>
      <c r="O115" s="87">
        <f ca="1" t="shared" si="41"/>
        <v>2200.66241952</v>
      </c>
      <c r="P115" s="87">
        <f ca="1" t="shared" si="41"/>
        <v>3687.96422107667</v>
      </c>
      <c r="Q115" s="87">
        <f ca="1" t="shared" si="41"/>
        <v>-1037751.22440353</v>
      </c>
      <c r="R115" s="87">
        <f ca="1" t="shared" si="41"/>
        <v>-2802714.72964094</v>
      </c>
      <c r="S115" s="87">
        <f ca="1" t="shared" si="41"/>
        <v>-2782478.24588612</v>
      </c>
      <c r="T115" s="87">
        <f ca="1" t="shared" si="41"/>
        <v>-2638080.76551534</v>
      </c>
      <c r="U115" s="87">
        <f ca="1" t="shared" si="41"/>
        <v>-2636749.70696964</v>
      </c>
    </row>
    <row r="116" ht="15" spans="1:21">
      <c r="A116" s="123"/>
      <c r="B116" s="120" t="s">
        <v>244</v>
      </c>
      <c r="C116" s="20" t="str">
        <f>'Data Request'!$C$6</f>
        <v>Naira</v>
      </c>
      <c r="D116" s="20" t="str">
        <f>'Data Request'!$C$7</f>
        <v>Million</v>
      </c>
      <c r="E116" s="59"/>
      <c r="F116" s="121"/>
      <c r="G116" s="122">
        <f>G117+G118</f>
        <v>830.52890428305</v>
      </c>
      <c r="H116" s="122">
        <f>H117+H118</f>
        <v>3332.21106092562</v>
      </c>
      <c r="I116" s="122">
        <f>I117+I118</f>
        <v>4409.99511651299</v>
      </c>
      <c r="J116" s="122">
        <f>J117+J118</f>
        <v>5134.897237345</v>
      </c>
      <c r="K116" s="122">
        <f>K117+K118</f>
        <v>7478.83792445</v>
      </c>
      <c r="L116" s="86">
        <f>L95</f>
        <v>25478.04010885</v>
      </c>
      <c r="M116" s="86">
        <f ca="1" t="shared" ref="M116:U116" si="42">M95</f>
        <v>54104.6377099693</v>
      </c>
      <c r="N116" s="86">
        <f ca="1" t="shared" si="42"/>
        <v>90751.6728137835</v>
      </c>
      <c r="O116" s="86">
        <f ca="1" t="shared" si="42"/>
        <v>130869.1868453</v>
      </c>
      <c r="P116" s="86">
        <f ca="1" t="shared" si="42"/>
        <v>174393.789000784</v>
      </c>
      <c r="Q116" s="86">
        <f ca="1" t="shared" si="42"/>
        <v>221230.79554344</v>
      </c>
      <c r="R116" s="86">
        <f ca="1" t="shared" si="42"/>
        <v>276716.136653004</v>
      </c>
      <c r="S116" s="86">
        <f ca="1" t="shared" si="42"/>
        <v>336356.518839594</v>
      </c>
      <c r="T116" s="86">
        <f ca="1" t="shared" si="42"/>
        <v>396380.055913236</v>
      </c>
      <c r="U116" s="86">
        <f ca="1" t="shared" si="42"/>
        <v>454712.237653749</v>
      </c>
    </row>
    <row r="117" ht="15" spans="1:21">
      <c r="A117" s="123"/>
      <c r="B117" s="124" t="s">
        <v>162</v>
      </c>
      <c r="C117" s="20" t="str">
        <f>'Data Request'!$C$6</f>
        <v>Naira</v>
      </c>
      <c r="D117" s="20" t="str">
        <f>'Data Request'!$C$7</f>
        <v>Million</v>
      </c>
      <c r="E117" s="59"/>
      <c r="F117" s="56"/>
      <c r="G117" s="87">
        <f t="shared" ref="G117:U117" si="43">SUMIFS(G$158:G$237,$D$158:$D$237,$B117,$B$158:$B$237,"Interests in LCU")+SUMIFS(G$277:G$531,$D$277:$D$531,$B117,$B$277:$B$531,"Interests in LCU")</f>
        <v>18.85203478305</v>
      </c>
      <c r="H117" s="87">
        <f t="shared" si="43"/>
        <v>51.793477535624</v>
      </c>
      <c r="I117" s="87">
        <f t="shared" si="43"/>
        <v>56.807963372988</v>
      </c>
      <c r="J117" s="87">
        <f t="shared" si="43"/>
        <v>55.478158165</v>
      </c>
      <c r="K117" s="87">
        <f t="shared" si="43"/>
        <v>28.4789036</v>
      </c>
      <c r="L117" s="87">
        <f t="shared" si="43"/>
        <v>16916.77591435</v>
      </c>
      <c r="M117" s="87">
        <f ca="1" t="shared" si="43"/>
        <v>129608.1096539</v>
      </c>
      <c r="N117" s="87">
        <f ca="1" t="shared" si="43"/>
        <v>391695.159856</v>
      </c>
      <c r="O117" s="87">
        <f ca="1" t="shared" si="43"/>
        <v>655155.5911832</v>
      </c>
      <c r="P117" s="87">
        <f ca="1" t="shared" si="43"/>
        <v>910014.5696806</v>
      </c>
      <c r="Q117" s="87">
        <f ca="1" t="shared" si="43"/>
        <v>1168179.4973749</v>
      </c>
      <c r="R117" s="87">
        <f ca="1" t="shared" si="43"/>
        <v>1470728.0977953</v>
      </c>
      <c r="S117" s="87">
        <f ca="1" t="shared" si="43"/>
        <v>1772185.1781399</v>
      </c>
      <c r="T117" s="87">
        <f ca="1" t="shared" si="43"/>
        <v>2039914.5405866</v>
      </c>
      <c r="U117" s="87">
        <f ca="1" t="shared" si="43"/>
        <v>2264028.3851574</v>
      </c>
    </row>
    <row r="118" ht="15" spans="1:21">
      <c r="A118" s="123"/>
      <c r="B118" s="124" t="s">
        <v>163</v>
      </c>
      <c r="C118" s="20" t="str">
        <f>'Data Request'!$C$6</f>
        <v>Naira</v>
      </c>
      <c r="D118" s="20" t="str">
        <f>'Data Request'!$C$7</f>
        <v>Million</v>
      </c>
      <c r="E118" s="59"/>
      <c r="F118" s="56"/>
      <c r="G118" s="87">
        <f>SUMIFS(G$158:G$237,$D$158:$D$237,$B118,$B$158:$B$237,"Interests in LCU")+SUMIFS(G$277:G$531,$D$277:$D$531,$B118,$B$277:$B$531,"Interests in LCU")</f>
        <v>811.6768695</v>
      </c>
      <c r="H118" s="87">
        <f t="shared" ref="H118:U118" si="44">SUMIFS(H$158:H$237,$D$158:$D$237,$B118,$B$158:$B$237,"Interests in LCU")+SUMIFS(H$277:H$531,$D$277:$D$531,$B118,$B$277:$B$531,"Interests in LCU")</f>
        <v>3280.41758339</v>
      </c>
      <c r="I118" s="87">
        <f t="shared" si="44"/>
        <v>4353.18715314</v>
      </c>
      <c r="J118" s="87">
        <f t="shared" si="44"/>
        <v>5079.41907918</v>
      </c>
      <c r="K118" s="87">
        <f t="shared" si="44"/>
        <v>7450.35902085</v>
      </c>
      <c r="L118" s="87">
        <f t="shared" si="44"/>
        <v>8561.2641945</v>
      </c>
      <c r="M118" s="87">
        <f ca="1" t="shared" si="44"/>
        <v>-75503.4719439306</v>
      </c>
      <c r="N118" s="87">
        <f ca="1" t="shared" si="44"/>
        <v>-300943.487042216</v>
      </c>
      <c r="O118" s="87">
        <f ca="1" t="shared" si="44"/>
        <v>-524286.4043379</v>
      </c>
      <c r="P118" s="87">
        <f ca="1" t="shared" si="44"/>
        <v>-735620.780679816</v>
      </c>
      <c r="Q118" s="87">
        <f ca="1" t="shared" si="44"/>
        <v>-946948.70183146</v>
      </c>
      <c r="R118" s="87">
        <f ca="1" t="shared" si="44"/>
        <v>-1194011.9611423</v>
      </c>
      <c r="S118" s="87">
        <f ca="1" t="shared" si="44"/>
        <v>-1435828.65930031</v>
      </c>
      <c r="T118" s="87">
        <f ca="1" t="shared" si="44"/>
        <v>-1643534.48467336</v>
      </c>
      <c r="U118" s="87">
        <f ca="1" t="shared" si="44"/>
        <v>-1809316.14750365</v>
      </c>
    </row>
    <row r="119" ht="15" spans="1:21">
      <c r="A119" s="123"/>
      <c r="B119" s="120" t="s">
        <v>245</v>
      </c>
      <c r="C119" s="20" t="str">
        <f>'Data Request'!$C$6</f>
        <v>Naira</v>
      </c>
      <c r="D119" s="20" t="str">
        <f>'Data Request'!$C$7</f>
        <v>Million</v>
      </c>
      <c r="E119" s="59"/>
      <c r="F119" s="121"/>
      <c r="G119" s="121"/>
      <c r="H119" s="121"/>
      <c r="I119" s="121"/>
      <c r="J119" s="121"/>
      <c r="K119" s="86"/>
      <c r="L119" s="86">
        <f t="shared" ref="L119:U121" si="45">L110-L113</f>
        <v>43002.2565288319</v>
      </c>
      <c r="M119" s="86">
        <f ca="1" t="shared" si="45"/>
        <v>92609.6812612524</v>
      </c>
      <c r="N119" s="86">
        <f ca="1" t="shared" si="45"/>
        <v>128376.22636799</v>
      </c>
      <c r="O119" s="86">
        <f ca="1" t="shared" si="45"/>
        <v>178077.101631081</v>
      </c>
      <c r="P119" s="86">
        <f ca="1" t="shared" si="45"/>
        <v>216266.723141162</v>
      </c>
      <c r="Q119" s="86">
        <f ca="1" t="shared" si="45"/>
        <v>263237.603994002</v>
      </c>
      <c r="R119" s="86">
        <f ca="1" t="shared" si="45"/>
        <v>317327.627718925</v>
      </c>
      <c r="S119" s="86">
        <f ca="1" t="shared" si="45"/>
        <v>368869.059301273</v>
      </c>
      <c r="T119" s="86">
        <f ca="1" t="shared" si="45"/>
        <v>411539.092932474</v>
      </c>
      <c r="U119" s="86">
        <f ca="1" t="shared" si="45"/>
        <v>460878.907195651</v>
      </c>
    </row>
    <row r="120" ht="15" spans="1:21">
      <c r="A120" s="123"/>
      <c r="B120" s="124" t="s">
        <v>162</v>
      </c>
      <c r="C120" s="20" t="str">
        <f>'Data Request'!$C$6</f>
        <v>Naira</v>
      </c>
      <c r="D120" s="20" t="str">
        <f>'Data Request'!$C$7</f>
        <v>Million</v>
      </c>
      <c r="E120" s="59"/>
      <c r="F120" s="52"/>
      <c r="G120" s="52"/>
      <c r="H120" s="52"/>
      <c r="I120" s="52"/>
      <c r="J120" s="52"/>
      <c r="K120" s="87"/>
      <c r="L120" s="87">
        <f t="shared" si="45"/>
        <v>1091416.58920191</v>
      </c>
      <c r="M120" s="87">
        <f ca="1" t="shared" si="45"/>
        <v>2896974.7583743</v>
      </c>
      <c r="N120" s="87">
        <f ca="1" t="shared" si="45"/>
        <v>2915924.7583743</v>
      </c>
      <c r="O120" s="87">
        <f ca="1" t="shared" si="45"/>
        <v>2821174.7583743</v>
      </c>
      <c r="P120" s="87">
        <f ca="1" t="shared" si="45"/>
        <v>2859074.7583743</v>
      </c>
      <c r="Q120" s="87">
        <f ca="1" t="shared" si="45"/>
        <v>3351774.7583743</v>
      </c>
      <c r="R120" s="87">
        <f ca="1" t="shared" si="45"/>
        <v>3339646.7583743</v>
      </c>
      <c r="S120" s="87">
        <f ca="1" t="shared" si="45"/>
        <v>2964436.7583743</v>
      </c>
      <c r="T120" s="87">
        <f ca="1" t="shared" si="45"/>
        <v>2483106.7583743</v>
      </c>
      <c r="U120" s="87">
        <f ca="1" t="shared" si="45"/>
        <v>2358036.7583743</v>
      </c>
    </row>
    <row r="121" ht="15" spans="1:21">
      <c r="A121" s="123"/>
      <c r="B121" s="124" t="s">
        <v>163</v>
      </c>
      <c r="C121" s="20" t="str">
        <f>'Data Request'!$C$6</f>
        <v>Naira</v>
      </c>
      <c r="D121" s="20" t="str">
        <f>'Data Request'!$C$7</f>
        <v>Million</v>
      </c>
      <c r="E121" s="59"/>
      <c r="F121" s="52"/>
      <c r="G121" s="52"/>
      <c r="H121" s="52"/>
      <c r="I121" s="52"/>
      <c r="J121" s="52"/>
      <c r="K121" s="87"/>
      <c r="L121" s="87">
        <f t="shared" si="45"/>
        <v>-1048414.33267308</v>
      </c>
      <c r="M121" s="87">
        <f ca="1" t="shared" si="45"/>
        <v>-2804365.07711305</v>
      </c>
      <c r="N121" s="87">
        <f ca="1" t="shared" si="45"/>
        <v>-2787548.53200631</v>
      </c>
      <c r="O121" s="87">
        <f ca="1" t="shared" si="45"/>
        <v>-2643097.65674322</v>
      </c>
      <c r="P121" s="87">
        <f ca="1" t="shared" si="45"/>
        <v>-2642808.03523314</v>
      </c>
      <c r="Q121" s="87">
        <f ca="1" t="shared" si="45"/>
        <v>-3088537.1543803</v>
      </c>
      <c r="R121" s="87">
        <f ca="1" t="shared" si="45"/>
        <v>-3022319.13065537</v>
      </c>
      <c r="S121" s="87">
        <f ca="1" t="shared" si="45"/>
        <v>-2595567.69907303</v>
      </c>
      <c r="T121" s="87">
        <f ca="1" t="shared" si="45"/>
        <v>-2071567.66544183</v>
      </c>
      <c r="U121" s="87">
        <f ca="1" t="shared" si="45"/>
        <v>-1897157.85117865</v>
      </c>
    </row>
    <row r="122" ht="15" spans="1:21">
      <c r="A122" s="123"/>
      <c r="B122" s="120" t="s">
        <v>323</v>
      </c>
      <c r="C122" s="20" t="str">
        <f>'Data Request'!$C$6</f>
        <v>Naira</v>
      </c>
      <c r="D122" s="20" t="str">
        <f>'Data Request'!$C$7</f>
        <v>Million</v>
      </c>
      <c r="E122" s="59"/>
      <c r="F122" s="121"/>
      <c r="G122" s="121"/>
      <c r="H122" s="121"/>
      <c r="I122" s="121"/>
      <c r="J122" s="121"/>
      <c r="K122" s="86"/>
      <c r="L122" s="86">
        <f t="shared" ref="L122:U122" si="46">L107-K107</f>
        <v>43032.5195177019</v>
      </c>
      <c r="M122" s="86">
        <f ca="1" t="shared" si="46"/>
        <v>92609.6812612523</v>
      </c>
      <c r="N122" s="86">
        <f ca="1" t="shared" si="46"/>
        <v>128376.22636799</v>
      </c>
      <c r="O122" s="86">
        <f ca="1" t="shared" si="46"/>
        <v>178077.101631081</v>
      </c>
      <c r="P122" s="86">
        <f ca="1" t="shared" si="46"/>
        <v>216266.723141161</v>
      </c>
      <c r="Q122" s="86">
        <f ca="1" t="shared" si="46"/>
        <v>263237.603994003</v>
      </c>
      <c r="R122" s="86">
        <f ca="1" t="shared" si="46"/>
        <v>317327.627718926</v>
      </c>
      <c r="S122" s="86">
        <f ca="1" t="shared" si="46"/>
        <v>368869.059301273</v>
      </c>
      <c r="T122" s="86">
        <f ca="1" t="shared" si="46"/>
        <v>411539.092932478</v>
      </c>
      <c r="U122" s="86">
        <f ca="1" t="shared" si="46"/>
        <v>460878.90719565</v>
      </c>
    </row>
    <row r="123" ht="15" spans="1:21">
      <c r="A123" s="123"/>
      <c r="B123" s="120" t="s">
        <v>324</v>
      </c>
      <c r="C123" s="20" t="str">
        <f>'Data Request'!$C$6</f>
        <v>Naira</v>
      </c>
      <c r="D123" s="20" t="str">
        <f>'Data Request'!$C$7</f>
        <v>Million</v>
      </c>
      <c r="E123" s="62"/>
      <c r="F123" s="121"/>
      <c r="G123" s="121"/>
      <c r="H123" s="121"/>
      <c r="I123" s="121"/>
      <c r="J123" s="121"/>
      <c r="K123" s="86"/>
      <c r="L123" s="86">
        <f t="shared" ref="L123:U123" si="47">L122-L119</f>
        <v>30.2629888699594</v>
      </c>
      <c r="M123" s="86">
        <f ca="1" t="shared" si="47"/>
        <v>-1.45519152283669e-10</v>
      </c>
      <c r="N123" s="86">
        <f ca="1" t="shared" si="47"/>
        <v>0</v>
      </c>
      <c r="O123" s="86">
        <f ca="1" t="shared" si="47"/>
        <v>0</v>
      </c>
      <c r="P123" s="86">
        <f ca="1" t="shared" si="47"/>
        <v>-9.89530235528946e-10</v>
      </c>
      <c r="Q123" s="86">
        <f ca="1" t="shared" si="47"/>
        <v>4.65661287307739e-10</v>
      </c>
      <c r="R123" s="86">
        <f ca="1" t="shared" si="47"/>
        <v>0</v>
      </c>
      <c r="S123" s="86">
        <f ca="1" t="shared" si="47"/>
        <v>0</v>
      </c>
      <c r="T123" s="86">
        <f ca="1" t="shared" si="47"/>
        <v>3.95812094211578e-9</v>
      </c>
      <c r="U123" s="86">
        <f ca="1" t="shared" si="47"/>
        <v>-1.92085281014442e-9</v>
      </c>
    </row>
    <row r="124" ht="15" spans="1:21">
      <c r="A124" s="61"/>
      <c r="B124" s="57"/>
      <c r="C124" s="62"/>
      <c r="D124" s="62"/>
      <c r="E124" s="62"/>
      <c r="F124" s="63"/>
      <c r="G124" s="63"/>
      <c r="H124" s="63"/>
      <c r="I124" s="63"/>
      <c r="J124" s="63"/>
      <c r="K124" s="94"/>
      <c r="L124" s="94"/>
      <c r="M124" s="94"/>
      <c r="N124" s="94"/>
      <c r="O124" s="94"/>
      <c r="P124" s="94"/>
      <c r="Q124" s="94"/>
      <c r="R124" s="94"/>
      <c r="S124" s="89"/>
      <c r="T124" s="89"/>
      <c r="U124" s="89"/>
    </row>
    <row r="125" ht="15" spans="1:21">
      <c r="A125" s="119"/>
      <c r="B125" s="119" t="s">
        <v>325</v>
      </c>
      <c r="C125" s="62"/>
      <c r="D125" s="62"/>
      <c r="E125" s="62"/>
      <c r="F125" s="63"/>
      <c r="G125" s="63"/>
      <c r="H125" s="63"/>
      <c r="I125" s="63"/>
      <c r="J125" s="63"/>
      <c r="K125" s="94"/>
      <c r="L125" s="94"/>
      <c r="M125" s="94"/>
      <c r="N125" s="94"/>
      <c r="O125" s="94"/>
      <c r="P125" s="94"/>
      <c r="Q125" s="94"/>
      <c r="R125" s="94"/>
      <c r="S125" s="89"/>
      <c r="T125" s="89"/>
      <c r="U125" s="89"/>
    </row>
    <row r="126" ht="15" spans="1:21">
      <c r="A126" s="119"/>
      <c r="B126" s="120" t="s">
        <v>241</v>
      </c>
      <c r="C126" s="20" t="str">
        <f>'Data Request'!$C$6</f>
        <v>Naira</v>
      </c>
      <c r="D126" s="20" t="str">
        <f>'Data Request'!$C$7</f>
        <v>Million</v>
      </c>
      <c r="E126" s="59"/>
      <c r="F126" s="121"/>
      <c r="G126" s="122">
        <f>G107</f>
        <v>48644.8881503252</v>
      </c>
      <c r="H126" s="122">
        <f>H107</f>
        <v>79470.0161754744</v>
      </c>
      <c r="I126" s="122">
        <f>I107</f>
        <v>112459.323187438</v>
      </c>
      <c r="J126" s="122">
        <f>J107</f>
        <v>113636.86082904</v>
      </c>
      <c r="K126" s="122">
        <f>K107</f>
        <v>81600.28445008</v>
      </c>
      <c r="L126" s="86">
        <f>K126+(-L50+L53)+L54-L56+K108/K8*(L8-K8)</f>
        <v>124632.803967782</v>
      </c>
      <c r="M126" s="86">
        <f ca="1" t="shared" ref="M126:U126" si="48">L126+(-M50+M53)+M54-M56+L108/L8*(M8-L8)</f>
        <v>217242.485229034</v>
      </c>
      <c r="N126" s="86">
        <f ca="1" t="shared" si="48"/>
        <v>345618.711597025</v>
      </c>
      <c r="O126" s="86">
        <f ca="1" t="shared" si="48"/>
        <v>523695.813228106</v>
      </c>
      <c r="P126" s="86">
        <f ca="1" t="shared" si="48"/>
        <v>739962.536369267</v>
      </c>
      <c r="Q126" s="86">
        <f ca="1" t="shared" si="48"/>
        <v>1003200.14036327</v>
      </c>
      <c r="R126" s="86">
        <f ca="1" t="shared" si="48"/>
        <v>1320527.7680822</v>
      </c>
      <c r="S126" s="86">
        <f ca="1" t="shared" si="48"/>
        <v>1689396.82738347</v>
      </c>
      <c r="T126" s="86">
        <f ca="1" t="shared" si="48"/>
        <v>2100935.92031594</v>
      </c>
      <c r="U126" s="86">
        <f ca="1" t="shared" si="48"/>
        <v>2561814.82751159</v>
      </c>
    </row>
    <row r="127" ht="15" spans="1:21">
      <c r="A127" s="61"/>
      <c r="B127" s="57"/>
      <c r="C127" s="62"/>
      <c r="D127" s="62"/>
      <c r="E127" s="62"/>
      <c r="F127" s="63"/>
      <c r="G127" s="63"/>
      <c r="H127" s="63"/>
      <c r="I127" s="63"/>
      <c r="J127" s="63"/>
      <c r="K127" s="94"/>
      <c r="L127" s="94"/>
      <c r="M127" s="94"/>
      <c r="N127" s="94"/>
      <c r="O127" s="94"/>
      <c r="P127" s="94"/>
      <c r="Q127" s="94"/>
      <c r="R127" s="94"/>
      <c r="S127" s="89"/>
      <c r="T127" s="89"/>
      <c r="U127" s="89"/>
    </row>
    <row r="128" ht="15" spans="1:21">
      <c r="A128" s="61"/>
      <c r="B128" s="116"/>
      <c r="C128" s="116"/>
      <c r="D128" s="116"/>
      <c r="E128" s="116"/>
      <c r="F128" s="116"/>
      <c r="G128" s="116"/>
      <c r="H128" s="116"/>
      <c r="I128" s="116"/>
      <c r="J128" s="116"/>
      <c r="K128" s="116"/>
      <c r="L128" s="116"/>
      <c r="M128" s="116"/>
      <c r="N128" s="116"/>
      <c r="O128" s="116"/>
      <c r="P128" s="116"/>
      <c r="Q128" s="116"/>
      <c r="R128" s="116"/>
      <c r="S128" s="103"/>
      <c r="T128" s="103"/>
      <c r="U128" s="103"/>
    </row>
    <row r="129" ht="15" spans="1:21">
      <c r="A129" s="127"/>
      <c r="B129" s="127" t="s">
        <v>326</v>
      </c>
      <c r="C129" s="128"/>
      <c r="D129" s="128"/>
      <c r="E129" s="128"/>
      <c r="F129" s="129"/>
      <c r="G129" s="129"/>
      <c r="H129" s="129"/>
      <c r="I129" s="129"/>
      <c r="J129" s="129"/>
      <c r="K129" s="128"/>
      <c r="L129" s="128"/>
      <c r="M129" s="128"/>
      <c r="N129" s="128"/>
      <c r="O129" s="128"/>
      <c r="P129" s="128"/>
      <c r="Q129" s="128"/>
      <c r="R129" s="128"/>
      <c r="S129" s="107"/>
      <c r="T129" s="107"/>
      <c r="U129" s="107"/>
    </row>
    <row r="130" ht="15" spans="1:21">
      <c r="A130" s="130"/>
      <c r="B130" s="131" t="str">
        <f>"Existing debt at end-"&amp;K130</f>
        <v>Existing debt at end-2019</v>
      </c>
      <c r="C130" s="132"/>
      <c r="D130" s="132"/>
      <c r="E130" s="133"/>
      <c r="F130" s="132"/>
      <c r="G130" s="134">
        <f t="shared" ref="G130:U130" si="49">G78</f>
        <v>2015</v>
      </c>
      <c r="H130" s="134">
        <f t="shared" si="49"/>
        <v>2016</v>
      </c>
      <c r="I130" s="134">
        <f t="shared" si="49"/>
        <v>2017</v>
      </c>
      <c r="J130" s="134">
        <f t="shared" si="49"/>
        <v>2018</v>
      </c>
      <c r="K130" s="134">
        <f t="shared" si="49"/>
        <v>2019</v>
      </c>
      <c r="L130" s="134">
        <f t="shared" si="49"/>
        <v>2020</v>
      </c>
      <c r="M130" s="134">
        <f t="shared" si="49"/>
        <v>2021</v>
      </c>
      <c r="N130" s="134">
        <f t="shared" si="49"/>
        <v>2022</v>
      </c>
      <c r="O130" s="134">
        <f t="shared" si="49"/>
        <v>2023</v>
      </c>
      <c r="P130" s="134">
        <f t="shared" si="49"/>
        <v>2024</v>
      </c>
      <c r="Q130" s="134">
        <f t="shared" si="49"/>
        <v>2025</v>
      </c>
      <c r="R130" s="134">
        <f t="shared" si="49"/>
        <v>2026</v>
      </c>
      <c r="S130" s="134">
        <f t="shared" si="49"/>
        <v>2027</v>
      </c>
      <c r="T130" s="134">
        <f t="shared" si="49"/>
        <v>2028</v>
      </c>
      <c r="U130" s="134">
        <f t="shared" si="49"/>
        <v>2029</v>
      </c>
    </row>
    <row r="131" ht="15" spans="1:21">
      <c r="A131" s="130"/>
      <c r="B131" s="131"/>
      <c r="C131" s="132"/>
      <c r="D131" s="132"/>
      <c r="E131" s="133"/>
      <c r="F131" s="132"/>
      <c r="G131" s="132"/>
      <c r="H131" s="132"/>
      <c r="I131" s="132"/>
      <c r="J131" s="132"/>
      <c r="K131" s="160"/>
      <c r="L131" s="133"/>
      <c r="M131" s="133"/>
      <c r="N131" s="133"/>
      <c r="O131" s="133"/>
      <c r="P131" s="133"/>
      <c r="Q131" s="133"/>
      <c r="R131" s="133"/>
      <c r="S131" s="133"/>
      <c r="T131" s="133"/>
      <c r="U131" s="133"/>
    </row>
    <row r="132" ht="15" spans="1:21">
      <c r="A132" s="130"/>
      <c r="B132" s="135"/>
      <c r="C132" s="135"/>
      <c r="D132" s="135"/>
      <c r="E132" s="136"/>
      <c r="F132" s="135"/>
      <c r="G132" s="135"/>
      <c r="H132" s="135"/>
      <c r="I132" s="135"/>
      <c r="J132" s="135"/>
      <c r="K132" s="128"/>
      <c r="L132" s="136"/>
      <c r="M132" s="136"/>
      <c r="N132" s="136"/>
      <c r="O132" s="136"/>
      <c r="P132" s="136"/>
      <c r="Q132" s="136"/>
      <c r="R132" s="136"/>
      <c r="S132" s="136"/>
      <c r="T132" s="136"/>
      <c r="U132" s="136"/>
    </row>
    <row r="133" ht="15" spans="1:21">
      <c r="A133" s="130"/>
      <c r="B133" s="137" t="s">
        <v>327</v>
      </c>
      <c r="C133" s="138"/>
      <c r="D133" s="138"/>
      <c r="E133" s="138"/>
      <c r="F133" s="139"/>
      <c r="G133" s="139"/>
      <c r="H133" s="139"/>
      <c r="I133" s="139"/>
      <c r="J133" s="139"/>
      <c r="K133" s="161"/>
      <c r="L133" s="162"/>
      <c r="M133" s="162"/>
      <c r="N133" s="162"/>
      <c r="O133" s="162"/>
      <c r="P133" s="162"/>
      <c r="Q133" s="162"/>
      <c r="R133" s="162"/>
      <c r="S133" s="162"/>
      <c r="T133" s="162"/>
      <c r="U133" s="162"/>
    </row>
    <row r="134" ht="15" spans="1:21">
      <c r="A134" s="130"/>
      <c r="B134" s="61" t="str">
        <f>B$133&amp;" for debts denominated in "&amp;D134</f>
        <v>Principal amortization payments for debts denominated in LCU</v>
      </c>
      <c r="C134" s="108" t="str">
        <f>"million "&amp;D134</f>
        <v>million LCU</v>
      </c>
      <c r="D134" s="140" t="str">
        <f>$B$81</f>
        <v>LCU</v>
      </c>
      <c r="E134" s="141" t="s">
        <v>328</v>
      </c>
      <c r="F134" s="128"/>
      <c r="G134" s="142">
        <f t="shared" ref="G134:U138" si="50">SUMIFS(G$158:G$237,$B$158:$B$237,$E134,$D$158:$D$237,$D134)</f>
        <v>10582.39431922</v>
      </c>
      <c r="H134" s="142">
        <f t="shared" si="50"/>
        <v>18059.0913813</v>
      </c>
      <c r="I134" s="142">
        <f t="shared" si="50"/>
        <v>49925.68679335</v>
      </c>
      <c r="J134" s="142">
        <f t="shared" si="50"/>
        <v>57154.99575475</v>
      </c>
      <c r="K134" s="142">
        <f t="shared" si="50"/>
        <v>75592.88760184</v>
      </c>
      <c r="L134" s="142">
        <f t="shared" si="50"/>
        <v>5351.06467282</v>
      </c>
      <c r="M134" s="142">
        <f t="shared" si="50"/>
        <v>5452.0546986</v>
      </c>
      <c r="N134" s="142">
        <f t="shared" si="50"/>
        <v>2353.25525077</v>
      </c>
      <c r="O134" s="142">
        <f t="shared" si="50"/>
        <v>1918.28641952</v>
      </c>
      <c r="P134" s="142">
        <f t="shared" si="50"/>
        <v>1892.54555441</v>
      </c>
      <c r="Q134" s="142">
        <f t="shared" si="50"/>
        <v>1927.75293006</v>
      </c>
      <c r="R134" s="142">
        <f t="shared" si="50"/>
        <v>2096.37810684</v>
      </c>
      <c r="S134" s="142">
        <f t="shared" si="50"/>
        <v>2281.03086942</v>
      </c>
      <c r="T134" s="142">
        <f t="shared" si="50"/>
        <v>2482.89547503</v>
      </c>
      <c r="U134" s="142">
        <f t="shared" si="50"/>
        <v>2703.69737576</v>
      </c>
    </row>
    <row r="135" ht="15" spans="1:21">
      <c r="A135" s="130"/>
      <c r="B135" s="61" t="str">
        <f>B$133&amp;" for debts denominated in "&amp;D135</f>
        <v>Principal amortization payments for debts denominated in USD</v>
      </c>
      <c r="C135" s="108" t="str">
        <f>"million "&amp;D135</f>
        <v>million USD</v>
      </c>
      <c r="D135" s="140" t="str">
        <f>$B$82</f>
        <v>USD</v>
      </c>
      <c r="E135" s="141" t="s">
        <v>328</v>
      </c>
      <c r="F135" s="128"/>
      <c r="G135" s="142">
        <f t="shared" si="50"/>
        <v>0.1901593</v>
      </c>
      <c r="H135" s="142">
        <f t="shared" si="50"/>
        <v>0.38031855</v>
      </c>
      <c r="I135" s="142">
        <f t="shared" si="50"/>
        <v>0.38031855</v>
      </c>
      <c r="J135" s="142">
        <f t="shared" si="50"/>
        <v>0.46123588</v>
      </c>
      <c r="K135" s="142">
        <f t="shared" si="50"/>
        <v>0.2710766</v>
      </c>
      <c r="L135" s="142">
        <f t="shared" si="50"/>
        <v>30.27285171</v>
      </c>
      <c r="M135" s="142">
        <f t="shared" si="50"/>
        <v>56.2671283</v>
      </c>
      <c r="N135" s="142">
        <f t="shared" si="50"/>
        <v>56.2671283</v>
      </c>
      <c r="O135" s="142">
        <f t="shared" si="50"/>
        <v>56.2671283</v>
      </c>
      <c r="P135" s="142">
        <f t="shared" si="50"/>
        <v>56.2671283</v>
      </c>
      <c r="Q135" s="142">
        <f t="shared" si="50"/>
        <v>56.2671283</v>
      </c>
      <c r="R135" s="142">
        <f t="shared" si="50"/>
        <v>56.2671283</v>
      </c>
      <c r="S135" s="142">
        <f t="shared" si="50"/>
        <v>56.2671283</v>
      </c>
      <c r="T135" s="142">
        <f t="shared" si="50"/>
        <v>56.2671283</v>
      </c>
      <c r="U135" s="142">
        <f t="shared" si="50"/>
        <v>56.2671283</v>
      </c>
    </row>
    <row r="136" ht="15" spans="1:21">
      <c r="A136" s="130"/>
      <c r="B136" s="61" t="str">
        <f>B$133&amp;" for debts denominated in "&amp;D136</f>
        <v>Principal amortization payments for debts denominated in EUR</v>
      </c>
      <c r="C136" s="108" t="str">
        <f>"million "&amp;D136</f>
        <v>million EUR</v>
      </c>
      <c r="D136" s="140" t="str">
        <f>$B$83</f>
        <v>EUR</v>
      </c>
      <c r="E136" s="141" t="s">
        <v>328</v>
      </c>
      <c r="F136" s="128"/>
      <c r="G136" s="142">
        <f t="shared" si="50"/>
        <v>0</v>
      </c>
      <c r="H136" s="142">
        <f t="shared" si="50"/>
        <v>0</v>
      </c>
      <c r="I136" s="142">
        <f t="shared" si="50"/>
        <v>0</v>
      </c>
      <c r="J136" s="142">
        <f t="shared" si="50"/>
        <v>0</v>
      </c>
      <c r="K136" s="142">
        <f t="shared" si="50"/>
        <v>0</v>
      </c>
      <c r="L136" s="142">
        <f t="shared" si="50"/>
        <v>0</v>
      </c>
      <c r="M136" s="142">
        <f t="shared" si="50"/>
        <v>0</v>
      </c>
      <c r="N136" s="142">
        <f t="shared" si="50"/>
        <v>0</v>
      </c>
      <c r="O136" s="142">
        <f t="shared" si="50"/>
        <v>0</v>
      </c>
      <c r="P136" s="142">
        <f t="shared" si="50"/>
        <v>0</v>
      </c>
      <c r="Q136" s="142">
        <f t="shared" si="50"/>
        <v>0</v>
      </c>
      <c r="R136" s="142">
        <f t="shared" si="50"/>
        <v>0</v>
      </c>
      <c r="S136" s="142">
        <f t="shared" si="50"/>
        <v>0</v>
      </c>
      <c r="T136" s="142">
        <f t="shared" si="50"/>
        <v>0</v>
      </c>
      <c r="U136" s="142">
        <f t="shared" si="50"/>
        <v>0</v>
      </c>
    </row>
    <row r="137" ht="15" spans="1:21">
      <c r="A137" s="130"/>
      <c r="B137" s="61" t="str">
        <f>B$133&amp;" for debts denominated in "&amp;D137</f>
        <v>Principal amortization payments for debts denominated in GBP</v>
      </c>
      <c r="C137" s="108" t="str">
        <f>"million "&amp;D137</f>
        <v>million GBP</v>
      </c>
      <c r="D137" s="140" t="str">
        <f>$B$84</f>
        <v>GBP</v>
      </c>
      <c r="E137" s="141" t="s">
        <v>328</v>
      </c>
      <c r="F137" s="128"/>
      <c r="G137" s="142">
        <f t="shared" si="50"/>
        <v>0</v>
      </c>
      <c r="H137" s="142">
        <f t="shared" si="50"/>
        <v>0</v>
      </c>
      <c r="I137" s="142">
        <f t="shared" si="50"/>
        <v>0</v>
      </c>
      <c r="J137" s="142">
        <f t="shared" si="50"/>
        <v>0</v>
      </c>
      <c r="K137" s="142">
        <f t="shared" si="50"/>
        <v>0</v>
      </c>
      <c r="L137" s="142">
        <f t="shared" si="50"/>
        <v>0</v>
      </c>
      <c r="M137" s="142">
        <f t="shared" si="50"/>
        <v>0</v>
      </c>
      <c r="N137" s="142">
        <f t="shared" si="50"/>
        <v>0</v>
      </c>
      <c r="O137" s="142">
        <f t="shared" si="50"/>
        <v>0</v>
      </c>
      <c r="P137" s="142">
        <f t="shared" si="50"/>
        <v>0</v>
      </c>
      <c r="Q137" s="142">
        <f t="shared" si="50"/>
        <v>0</v>
      </c>
      <c r="R137" s="142">
        <f t="shared" si="50"/>
        <v>0</v>
      </c>
      <c r="S137" s="142">
        <f t="shared" si="50"/>
        <v>0</v>
      </c>
      <c r="T137" s="142">
        <f t="shared" si="50"/>
        <v>0</v>
      </c>
      <c r="U137" s="142">
        <f t="shared" si="50"/>
        <v>0</v>
      </c>
    </row>
    <row r="138" ht="15" spans="1:21">
      <c r="A138" s="130"/>
      <c r="B138" s="61" t="str">
        <f>B$133&amp;" for debts denominated in "&amp;D138</f>
        <v>Principal amortization payments for debts denominated in CHY</v>
      </c>
      <c r="C138" s="108" t="str">
        <f>"million "&amp;D138</f>
        <v>million CHY</v>
      </c>
      <c r="D138" s="140" t="str">
        <f>$B$85</f>
        <v>CHY</v>
      </c>
      <c r="E138" s="141" t="s">
        <v>328</v>
      </c>
      <c r="F138" s="128"/>
      <c r="G138" s="143">
        <f t="shared" si="50"/>
        <v>0</v>
      </c>
      <c r="H138" s="143">
        <f t="shared" si="50"/>
        <v>0</v>
      </c>
      <c r="I138" s="143">
        <f t="shared" si="50"/>
        <v>0</v>
      </c>
      <c r="J138" s="143">
        <f t="shared" si="50"/>
        <v>0</v>
      </c>
      <c r="K138" s="143">
        <f t="shared" si="50"/>
        <v>0</v>
      </c>
      <c r="L138" s="143">
        <f t="shared" si="50"/>
        <v>0</v>
      </c>
      <c r="M138" s="143">
        <f t="shared" si="50"/>
        <v>0</v>
      </c>
      <c r="N138" s="143">
        <f t="shared" si="50"/>
        <v>0</v>
      </c>
      <c r="O138" s="143">
        <f t="shared" si="50"/>
        <v>0</v>
      </c>
      <c r="P138" s="143">
        <f t="shared" si="50"/>
        <v>0</v>
      </c>
      <c r="Q138" s="143">
        <f t="shared" si="50"/>
        <v>0</v>
      </c>
      <c r="R138" s="143">
        <f t="shared" si="50"/>
        <v>0</v>
      </c>
      <c r="S138" s="143">
        <f t="shared" si="50"/>
        <v>0</v>
      </c>
      <c r="T138" s="143">
        <f t="shared" si="50"/>
        <v>0</v>
      </c>
      <c r="U138" s="143">
        <f t="shared" si="50"/>
        <v>0</v>
      </c>
    </row>
    <row r="139" ht="15" spans="1:21">
      <c r="A139" s="130"/>
      <c r="B139" s="144" t="str">
        <f>B$133&amp;" TOTAL in LCU"</f>
        <v>Principal amortization payments TOTAL in LCU</v>
      </c>
      <c r="C139" s="108" t="s">
        <v>329</v>
      </c>
      <c r="D139" s="145"/>
      <c r="E139" s="128"/>
      <c r="F139" s="128"/>
      <c r="G139" s="86">
        <f t="shared" ref="G139:U139" si="51">SUMPRODUCT(G134:G138,G$81:G$85)</f>
        <v>10619.7580545195</v>
      </c>
      <c r="H139" s="86">
        <f t="shared" si="51"/>
        <v>18155.3841208789</v>
      </c>
      <c r="I139" s="86">
        <f t="shared" si="51"/>
        <v>50041.982957544</v>
      </c>
      <c r="J139" s="86">
        <f t="shared" si="51"/>
        <v>57296.36455197</v>
      </c>
      <c r="K139" s="86">
        <f t="shared" si="51"/>
        <v>75681.25857344</v>
      </c>
      <c r="L139" s="86">
        <f t="shared" si="51"/>
        <v>16824.47547091</v>
      </c>
      <c r="M139" s="86">
        <f t="shared" si="51"/>
        <v>26777.2963243</v>
      </c>
      <c r="N139" s="86">
        <f t="shared" si="51"/>
        <v>23678.49687647</v>
      </c>
      <c r="O139" s="86">
        <f t="shared" si="51"/>
        <v>23243.52804522</v>
      </c>
      <c r="P139" s="86">
        <f t="shared" si="51"/>
        <v>23217.78718011</v>
      </c>
      <c r="Q139" s="86">
        <f t="shared" si="51"/>
        <v>23252.99455576</v>
      </c>
      <c r="R139" s="86">
        <f t="shared" si="51"/>
        <v>23421.61973254</v>
      </c>
      <c r="S139" s="86">
        <f t="shared" si="51"/>
        <v>23606.27249512</v>
      </c>
      <c r="T139" s="86">
        <f t="shared" si="51"/>
        <v>23808.13710073</v>
      </c>
      <c r="U139" s="86">
        <f t="shared" si="51"/>
        <v>24028.93900146</v>
      </c>
    </row>
    <row r="140" ht="15" spans="1:21">
      <c r="A140" s="130"/>
      <c r="B140" s="141"/>
      <c r="C140" s="145"/>
      <c r="D140" s="145"/>
      <c r="E140" s="128"/>
      <c r="F140" s="128"/>
      <c r="G140" s="135"/>
      <c r="H140" s="135"/>
      <c r="I140" s="135"/>
      <c r="J140" s="135"/>
      <c r="K140" s="163"/>
      <c r="L140" s="164"/>
      <c r="M140" s="143"/>
      <c r="N140" s="143"/>
      <c r="O140" s="143"/>
      <c r="P140" s="143"/>
      <c r="Q140" s="143"/>
      <c r="R140" s="143"/>
      <c r="S140" s="143"/>
      <c r="T140" s="143"/>
      <c r="U140" s="143"/>
    </row>
    <row r="141" ht="15" spans="1:21">
      <c r="A141" s="130"/>
      <c r="B141" s="137" t="s">
        <v>330</v>
      </c>
      <c r="C141" s="138"/>
      <c r="D141" s="138"/>
      <c r="E141" s="138"/>
      <c r="F141" s="139"/>
      <c r="G141" s="139"/>
      <c r="H141" s="139"/>
      <c r="I141" s="139"/>
      <c r="J141" s="139"/>
      <c r="K141" s="165"/>
      <c r="L141" s="166"/>
      <c r="M141" s="166"/>
      <c r="N141" s="166"/>
      <c r="O141" s="166"/>
      <c r="P141" s="166"/>
      <c r="Q141" s="166"/>
      <c r="R141" s="166"/>
      <c r="S141" s="166"/>
      <c r="T141" s="166"/>
      <c r="U141" s="166"/>
    </row>
    <row r="142" ht="15" spans="1:21">
      <c r="A142" s="130"/>
      <c r="B142" s="61" t="str">
        <f>B$141&amp;" for debts denominated in "&amp;D142</f>
        <v>Interest payments for debts denominated in LCU</v>
      </c>
      <c r="C142" s="108" t="str">
        <f>"million "&amp;D142</f>
        <v>million LCU</v>
      </c>
      <c r="D142" s="140" t="str">
        <f>$B$81</f>
        <v>LCU</v>
      </c>
      <c r="E142" s="141" t="s">
        <v>234</v>
      </c>
      <c r="F142" s="128"/>
      <c r="G142" s="142">
        <f t="shared" ref="G142:U146" si="52">SUMIFS(G$158:G$237,$B$158:$B$237,$E142,$D$158:$D$237,$D142)</f>
        <v>811.6768695</v>
      </c>
      <c r="H142" s="142">
        <f t="shared" si="52"/>
        <v>3280.41758339</v>
      </c>
      <c r="I142" s="142">
        <f t="shared" si="52"/>
        <v>4353.18715314</v>
      </c>
      <c r="J142" s="142">
        <f t="shared" si="52"/>
        <v>5079.41907918</v>
      </c>
      <c r="K142" s="142">
        <f t="shared" si="52"/>
        <v>7450.35902085</v>
      </c>
      <c r="L142" s="142">
        <f t="shared" si="52"/>
        <v>8561.2641945</v>
      </c>
      <c r="M142" s="142">
        <f t="shared" si="52"/>
        <v>7893.47821609</v>
      </c>
      <c r="N142" s="142">
        <f t="shared" si="52"/>
        <v>6178.39363096</v>
      </c>
      <c r="O142" s="142">
        <f t="shared" si="52"/>
        <v>5501.45847572</v>
      </c>
      <c r="P142" s="142">
        <f t="shared" si="52"/>
        <v>5320.2555197</v>
      </c>
      <c r="Q142" s="142">
        <f t="shared" si="52"/>
        <v>5126.52772902</v>
      </c>
      <c r="R142" s="142">
        <f t="shared" si="52"/>
        <v>4914.97472087</v>
      </c>
      <c r="S142" s="142">
        <f t="shared" si="52"/>
        <v>4683.22719341</v>
      </c>
      <c r="T142" s="142">
        <f t="shared" si="52"/>
        <v>4429.33527664</v>
      </c>
      <c r="U142" s="142">
        <f t="shared" si="52"/>
        <v>4151.78737703</v>
      </c>
    </row>
    <row r="143" ht="15" spans="1:21">
      <c r="A143" s="130"/>
      <c r="B143" s="61" t="str">
        <f>B$141&amp;" for debts denominated in "&amp;D143</f>
        <v>Interest payments for debts denominated in USD</v>
      </c>
      <c r="C143" s="108" t="str">
        <f>"million "&amp;D143</f>
        <v>million USD</v>
      </c>
      <c r="D143" s="140" t="str">
        <f>$B$82</f>
        <v>USD</v>
      </c>
      <c r="E143" s="141" t="s">
        <v>234</v>
      </c>
      <c r="F143" s="128"/>
      <c r="G143" s="142">
        <f t="shared" si="52"/>
        <v>0.0959457</v>
      </c>
      <c r="H143" s="142">
        <f t="shared" si="52"/>
        <v>0.20456392</v>
      </c>
      <c r="I143" s="142">
        <f t="shared" si="52"/>
        <v>0.18577674</v>
      </c>
      <c r="J143" s="142">
        <f t="shared" si="52"/>
        <v>0.18100541</v>
      </c>
      <c r="K143" s="142">
        <f t="shared" si="52"/>
        <v>0.0873586</v>
      </c>
      <c r="L143" s="142">
        <f t="shared" si="52"/>
        <v>44.63529265</v>
      </c>
      <c r="M143" s="142">
        <f t="shared" si="52"/>
        <v>80.0739041</v>
      </c>
      <c r="N143" s="142">
        <f t="shared" si="52"/>
        <v>78.596464</v>
      </c>
      <c r="O143" s="142">
        <f t="shared" si="52"/>
        <v>76.2427208</v>
      </c>
      <c r="P143" s="142">
        <f t="shared" si="52"/>
        <v>73.6938514</v>
      </c>
      <c r="Q143" s="142">
        <f t="shared" si="52"/>
        <v>70.8678031</v>
      </c>
      <c r="R143" s="142">
        <f t="shared" si="52"/>
        <v>68.1490707</v>
      </c>
      <c r="S143" s="142">
        <f t="shared" si="52"/>
        <v>65.4303381</v>
      </c>
      <c r="T143" s="142">
        <f t="shared" si="52"/>
        <v>62.8202654</v>
      </c>
      <c r="U143" s="142">
        <f t="shared" si="52"/>
        <v>59.4296706</v>
      </c>
    </row>
    <row r="144" ht="15" spans="1:21">
      <c r="A144" s="130"/>
      <c r="B144" s="61" t="str">
        <f>B$141&amp;" for debts denominated in "&amp;D144</f>
        <v>Interest payments for debts denominated in EUR</v>
      </c>
      <c r="C144" s="108" t="str">
        <f>"million "&amp;D144</f>
        <v>million EUR</v>
      </c>
      <c r="D144" s="140" t="str">
        <f>$B$83</f>
        <v>EUR</v>
      </c>
      <c r="E144" s="141" t="s">
        <v>234</v>
      </c>
      <c r="F144" s="128"/>
      <c r="G144" s="142">
        <f t="shared" si="52"/>
        <v>0</v>
      </c>
      <c r="H144" s="142">
        <f t="shared" si="52"/>
        <v>0</v>
      </c>
      <c r="I144" s="142">
        <f t="shared" si="52"/>
        <v>0</v>
      </c>
      <c r="J144" s="142">
        <f t="shared" si="52"/>
        <v>0</v>
      </c>
      <c r="K144" s="142">
        <f t="shared" si="52"/>
        <v>0</v>
      </c>
      <c r="L144" s="142">
        <f t="shared" si="52"/>
        <v>0</v>
      </c>
      <c r="M144" s="142">
        <f t="shared" si="52"/>
        <v>0</v>
      </c>
      <c r="N144" s="142">
        <f t="shared" si="52"/>
        <v>0</v>
      </c>
      <c r="O144" s="142">
        <f t="shared" si="52"/>
        <v>0</v>
      </c>
      <c r="P144" s="142">
        <f t="shared" si="52"/>
        <v>0</v>
      </c>
      <c r="Q144" s="142">
        <f t="shared" si="52"/>
        <v>0</v>
      </c>
      <c r="R144" s="142">
        <f t="shared" si="52"/>
        <v>0</v>
      </c>
      <c r="S144" s="142">
        <f t="shared" si="52"/>
        <v>0</v>
      </c>
      <c r="T144" s="142">
        <f t="shared" si="52"/>
        <v>0</v>
      </c>
      <c r="U144" s="142">
        <f t="shared" si="52"/>
        <v>0</v>
      </c>
    </row>
    <row r="145" ht="15" spans="1:21">
      <c r="A145" s="130"/>
      <c r="B145" s="61" t="str">
        <f>B$141&amp;" for debts denominated in "&amp;D145</f>
        <v>Interest payments for debts denominated in GBP</v>
      </c>
      <c r="C145" s="108" t="str">
        <f>"million "&amp;D145</f>
        <v>million GBP</v>
      </c>
      <c r="D145" s="140" t="str">
        <f>$B$84</f>
        <v>GBP</v>
      </c>
      <c r="E145" s="141" t="s">
        <v>234</v>
      </c>
      <c r="F145" s="128"/>
      <c r="G145" s="142">
        <f t="shared" si="52"/>
        <v>0</v>
      </c>
      <c r="H145" s="142">
        <f t="shared" si="52"/>
        <v>0</v>
      </c>
      <c r="I145" s="142">
        <f t="shared" si="52"/>
        <v>0</v>
      </c>
      <c r="J145" s="142">
        <f t="shared" si="52"/>
        <v>0</v>
      </c>
      <c r="K145" s="142">
        <f t="shared" si="52"/>
        <v>0</v>
      </c>
      <c r="L145" s="142">
        <f t="shared" si="52"/>
        <v>0</v>
      </c>
      <c r="M145" s="142">
        <f t="shared" si="52"/>
        <v>0</v>
      </c>
      <c r="N145" s="142">
        <f t="shared" si="52"/>
        <v>0</v>
      </c>
      <c r="O145" s="142">
        <f t="shared" si="52"/>
        <v>0</v>
      </c>
      <c r="P145" s="142">
        <f t="shared" si="52"/>
        <v>0</v>
      </c>
      <c r="Q145" s="142">
        <f t="shared" si="52"/>
        <v>0</v>
      </c>
      <c r="R145" s="142">
        <f t="shared" si="52"/>
        <v>0</v>
      </c>
      <c r="S145" s="142">
        <f t="shared" si="52"/>
        <v>0</v>
      </c>
      <c r="T145" s="142">
        <f t="shared" si="52"/>
        <v>0</v>
      </c>
      <c r="U145" s="142">
        <f t="shared" si="52"/>
        <v>0</v>
      </c>
    </row>
    <row r="146" ht="15" spans="1:21">
      <c r="A146" s="130"/>
      <c r="B146" s="61" t="str">
        <f>B$141&amp;" for debts denominated in "&amp;D146</f>
        <v>Interest payments for debts denominated in CHY</v>
      </c>
      <c r="C146" s="108" t="str">
        <f>"million "&amp;D146</f>
        <v>million CHY</v>
      </c>
      <c r="D146" s="140" t="str">
        <f>$B$85</f>
        <v>CHY</v>
      </c>
      <c r="E146" s="141" t="s">
        <v>234</v>
      </c>
      <c r="F146" s="128"/>
      <c r="G146" s="143">
        <f t="shared" si="52"/>
        <v>0</v>
      </c>
      <c r="H146" s="143">
        <f t="shared" si="52"/>
        <v>0</v>
      </c>
      <c r="I146" s="143">
        <f t="shared" si="52"/>
        <v>0</v>
      </c>
      <c r="J146" s="143">
        <f t="shared" si="52"/>
        <v>0</v>
      </c>
      <c r="K146" s="143">
        <f t="shared" si="52"/>
        <v>0</v>
      </c>
      <c r="L146" s="143">
        <f t="shared" si="52"/>
        <v>0</v>
      </c>
      <c r="M146" s="143">
        <f t="shared" si="52"/>
        <v>0</v>
      </c>
      <c r="N146" s="143">
        <f t="shared" si="52"/>
        <v>0</v>
      </c>
      <c r="O146" s="143">
        <f t="shared" si="52"/>
        <v>0</v>
      </c>
      <c r="P146" s="143">
        <f t="shared" si="52"/>
        <v>0</v>
      </c>
      <c r="Q146" s="143">
        <f t="shared" si="52"/>
        <v>0</v>
      </c>
      <c r="R146" s="143">
        <f t="shared" si="52"/>
        <v>0</v>
      </c>
      <c r="S146" s="143">
        <f t="shared" si="52"/>
        <v>0</v>
      </c>
      <c r="T146" s="143">
        <f t="shared" si="52"/>
        <v>0</v>
      </c>
      <c r="U146" s="143">
        <f t="shared" si="52"/>
        <v>0</v>
      </c>
    </row>
    <row r="147" ht="15" spans="1:21">
      <c r="A147" s="130"/>
      <c r="B147" s="144" t="str">
        <f>B$141&amp;" TOTAL in LCU"</f>
        <v>Interest payments TOTAL in LCU</v>
      </c>
      <c r="C147" s="108" t="s">
        <v>329</v>
      </c>
      <c r="D147" s="145"/>
      <c r="E147" s="128"/>
      <c r="F147" s="128"/>
      <c r="G147" s="86">
        <f t="shared" ref="G147:U147" si="53">SUMPRODUCT(G142:G146,G$81:G$85)</f>
        <v>830.52890428305</v>
      </c>
      <c r="H147" s="86">
        <f t="shared" si="53"/>
        <v>3332.21106092562</v>
      </c>
      <c r="I147" s="86">
        <f t="shared" si="53"/>
        <v>4409.99511651299</v>
      </c>
      <c r="J147" s="86">
        <f t="shared" si="53"/>
        <v>5134.897237345</v>
      </c>
      <c r="K147" s="86">
        <f t="shared" si="53"/>
        <v>7478.83792445</v>
      </c>
      <c r="L147" s="86">
        <f t="shared" si="53"/>
        <v>25478.04010885</v>
      </c>
      <c r="M147" s="86">
        <f t="shared" si="53"/>
        <v>38241.48786999</v>
      </c>
      <c r="N147" s="86">
        <f t="shared" si="53"/>
        <v>35966.45348696</v>
      </c>
      <c r="O147" s="86">
        <f t="shared" si="53"/>
        <v>34397.44965892</v>
      </c>
      <c r="P147" s="86">
        <f t="shared" si="53"/>
        <v>33250.2252003</v>
      </c>
      <c r="Q147" s="86">
        <f t="shared" si="53"/>
        <v>31985.42510392</v>
      </c>
      <c r="R147" s="86">
        <f t="shared" si="53"/>
        <v>30743.47251617</v>
      </c>
      <c r="S147" s="86">
        <f t="shared" si="53"/>
        <v>29481.32533331</v>
      </c>
      <c r="T147" s="86">
        <f t="shared" si="53"/>
        <v>28238.21586324</v>
      </c>
      <c r="U147" s="86">
        <f t="shared" si="53"/>
        <v>26675.63253443</v>
      </c>
    </row>
    <row r="148" ht="15" spans="1:21">
      <c r="A148" s="130"/>
      <c r="B148" s="141"/>
      <c r="C148" s="135"/>
      <c r="D148" s="145"/>
      <c r="E148" s="128"/>
      <c r="F148" s="128"/>
      <c r="G148" s="135"/>
      <c r="H148" s="135"/>
      <c r="I148" s="135"/>
      <c r="J148" s="135"/>
      <c r="K148" s="163"/>
      <c r="L148" s="164"/>
      <c r="M148" s="143"/>
      <c r="N148" s="143"/>
      <c r="O148" s="143"/>
      <c r="P148" s="143"/>
      <c r="Q148" s="143"/>
      <c r="R148" s="143"/>
      <c r="S148" s="143"/>
      <c r="T148" s="143"/>
      <c r="U148" s="143"/>
    </row>
    <row r="149" ht="15" spans="1:21">
      <c r="A149" s="130"/>
      <c r="B149" s="137" t="s">
        <v>331</v>
      </c>
      <c r="C149" s="138"/>
      <c r="D149" s="138"/>
      <c r="E149" s="138"/>
      <c r="F149" s="139"/>
      <c r="G149" s="139"/>
      <c r="H149" s="139"/>
      <c r="I149" s="139"/>
      <c r="J149" s="139"/>
      <c r="K149" s="165"/>
      <c r="L149" s="166"/>
      <c r="M149" s="166"/>
      <c r="N149" s="166"/>
      <c r="O149" s="166"/>
      <c r="P149" s="166"/>
      <c r="Q149" s="166"/>
      <c r="R149" s="166"/>
      <c r="S149" s="166"/>
      <c r="T149" s="166"/>
      <c r="U149" s="166"/>
    </row>
    <row r="150" ht="15" spans="1:21">
      <c r="A150" s="130"/>
      <c r="B150" s="61" t="str">
        <f>B$149&amp;" for debts denominated in "&amp;D150</f>
        <v>Debt stock for debts denominated in LCU</v>
      </c>
      <c r="C150" s="108" t="str">
        <f>"million "&amp;D150</f>
        <v>million LCU</v>
      </c>
      <c r="D150" s="140" t="str">
        <f>$B$81</f>
        <v>LCU</v>
      </c>
      <c r="E150" s="141" t="s">
        <v>331</v>
      </c>
      <c r="F150" s="128"/>
      <c r="G150" s="142">
        <f t="shared" ref="G150:U154" si="54">SUMIFS(G$158:G$237,$B$158:$B$237,$E150,$D$158:$D$237,$D150)</f>
        <v>42036.63322704</v>
      </c>
      <c r="H150" s="142">
        <f t="shared" si="54"/>
        <v>71381.25844939</v>
      </c>
      <c r="I150" s="142">
        <f t="shared" si="54"/>
        <v>102359.19306966</v>
      </c>
      <c r="J150" s="142">
        <f t="shared" si="54"/>
        <v>103956.3162917</v>
      </c>
      <c r="K150" s="142">
        <f t="shared" si="54"/>
        <v>81414.13851854</v>
      </c>
      <c r="L150" s="142">
        <f t="shared" si="54"/>
        <v>76063.07384572</v>
      </c>
      <c r="M150" s="142">
        <f t="shared" si="54"/>
        <v>70611.01914712</v>
      </c>
      <c r="N150" s="142">
        <f t="shared" si="54"/>
        <v>68257.76389635</v>
      </c>
      <c r="O150" s="142">
        <f t="shared" si="54"/>
        <v>66339.47747683</v>
      </c>
      <c r="P150" s="142">
        <f t="shared" si="54"/>
        <v>64446.93192242</v>
      </c>
      <c r="Q150" s="142">
        <f t="shared" si="54"/>
        <v>62519.17899236</v>
      </c>
      <c r="R150" s="142">
        <f t="shared" si="54"/>
        <v>60422.80088552</v>
      </c>
      <c r="S150" s="142">
        <f t="shared" si="54"/>
        <v>58141.7700161</v>
      </c>
      <c r="T150" s="142">
        <f t="shared" si="54"/>
        <v>55658.87454107</v>
      </c>
      <c r="U150" s="142">
        <f t="shared" si="54"/>
        <v>52955.17716531</v>
      </c>
    </row>
    <row r="151" ht="15" spans="1:21">
      <c r="A151" s="130"/>
      <c r="B151" s="61" t="str">
        <f>B$149&amp;" for debts denominated in "&amp;D151</f>
        <v>Debt stock for debts denominated in USD</v>
      </c>
      <c r="C151" s="108" t="str">
        <f>"million "&amp;D151</f>
        <v>million USD</v>
      </c>
      <c r="D151" s="140" t="str">
        <f>$B$82</f>
        <v>USD</v>
      </c>
      <c r="E151" s="141" t="s">
        <v>331</v>
      </c>
      <c r="F151" s="128"/>
      <c r="G151" s="142">
        <f t="shared" si="54"/>
        <v>33.63210665</v>
      </c>
      <c r="H151" s="142">
        <f t="shared" si="54"/>
        <v>31.94742016</v>
      </c>
      <c r="I151" s="142">
        <f t="shared" si="54"/>
        <v>33.03003902</v>
      </c>
      <c r="J151" s="142">
        <f t="shared" si="54"/>
        <v>31.58415836</v>
      </c>
      <c r="K151" s="142">
        <f t="shared" si="54"/>
        <v>0.57099979</v>
      </c>
      <c r="L151" s="142">
        <f t="shared" si="54"/>
        <v>-29.70185192</v>
      </c>
      <c r="M151" s="142">
        <f t="shared" si="54"/>
        <v>-85.96898022</v>
      </c>
      <c r="N151" s="142">
        <f t="shared" si="54"/>
        <v>-142.23610852</v>
      </c>
      <c r="O151" s="142">
        <f t="shared" si="54"/>
        <v>-198.50323682</v>
      </c>
      <c r="P151" s="142">
        <f t="shared" si="54"/>
        <v>-254.77036512</v>
      </c>
      <c r="Q151" s="142">
        <f t="shared" si="54"/>
        <v>-311.03749342</v>
      </c>
      <c r="R151" s="142">
        <f t="shared" si="54"/>
        <v>-367.30462172</v>
      </c>
      <c r="S151" s="142">
        <f t="shared" si="54"/>
        <v>-423.57175002</v>
      </c>
      <c r="T151" s="142">
        <f t="shared" si="54"/>
        <v>-479.83887832</v>
      </c>
      <c r="U151" s="142">
        <f t="shared" si="54"/>
        <v>-536.10600662</v>
      </c>
    </row>
    <row r="152" ht="15" spans="1:21">
      <c r="A152" s="130"/>
      <c r="B152" s="61" t="str">
        <f>B$149&amp;" for debts denominated in "&amp;D152</f>
        <v>Debt stock for debts denominated in EUR</v>
      </c>
      <c r="C152" s="108" t="str">
        <f>"million "&amp;D152</f>
        <v>million EUR</v>
      </c>
      <c r="D152" s="140" t="str">
        <f>$B$83</f>
        <v>EUR</v>
      </c>
      <c r="E152" s="141" t="s">
        <v>331</v>
      </c>
      <c r="F152" s="128"/>
      <c r="G152" s="142">
        <f t="shared" si="54"/>
        <v>0</v>
      </c>
      <c r="H152" s="142">
        <f t="shared" si="54"/>
        <v>0</v>
      </c>
      <c r="I152" s="142">
        <f t="shared" si="54"/>
        <v>0</v>
      </c>
      <c r="J152" s="142">
        <f t="shared" si="54"/>
        <v>0</v>
      </c>
      <c r="K152" s="142">
        <f t="shared" si="54"/>
        <v>0</v>
      </c>
      <c r="L152" s="142">
        <f t="shared" si="54"/>
        <v>0</v>
      </c>
      <c r="M152" s="142">
        <f t="shared" si="54"/>
        <v>0</v>
      </c>
      <c r="N152" s="142">
        <f t="shared" si="54"/>
        <v>0</v>
      </c>
      <c r="O152" s="142">
        <f t="shared" si="54"/>
        <v>0</v>
      </c>
      <c r="P152" s="142">
        <f t="shared" si="54"/>
        <v>0</v>
      </c>
      <c r="Q152" s="142">
        <f t="shared" si="54"/>
        <v>0</v>
      </c>
      <c r="R152" s="142">
        <f t="shared" si="54"/>
        <v>0</v>
      </c>
      <c r="S152" s="142">
        <f t="shared" si="54"/>
        <v>0</v>
      </c>
      <c r="T152" s="142">
        <f t="shared" si="54"/>
        <v>0</v>
      </c>
      <c r="U152" s="142">
        <f t="shared" si="54"/>
        <v>0</v>
      </c>
    </row>
    <row r="153" ht="15" spans="1:21">
      <c r="A153" s="130"/>
      <c r="B153" s="61" t="str">
        <f>B$149&amp;" for debts denominated in "&amp;D153</f>
        <v>Debt stock for debts denominated in GBP</v>
      </c>
      <c r="C153" s="108" t="str">
        <f>"million "&amp;D153</f>
        <v>million GBP</v>
      </c>
      <c r="D153" s="140" t="str">
        <f>$B$84</f>
        <v>GBP</v>
      </c>
      <c r="E153" s="141" t="s">
        <v>331</v>
      </c>
      <c r="F153" s="128"/>
      <c r="G153" s="142">
        <f t="shared" si="54"/>
        <v>0</v>
      </c>
      <c r="H153" s="142">
        <f t="shared" si="54"/>
        <v>0</v>
      </c>
      <c r="I153" s="142">
        <f t="shared" si="54"/>
        <v>0</v>
      </c>
      <c r="J153" s="142">
        <f t="shared" si="54"/>
        <v>0</v>
      </c>
      <c r="K153" s="142">
        <f t="shared" si="54"/>
        <v>0</v>
      </c>
      <c r="L153" s="142">
        <f t="shared" si="54"/>
        <v>0</v>
      </c>
      <c r="M153" s="142">
        <f t="shared" si="54"/>
        <v>0</v>
      </c>
      <c r="N153" s="142">
        <f t="shared" si="54"/>
        <v>0</v>
      </c>
      <c r="O153" s="142">
        <f t="shared" si="54"/>
        <v>0</v>
      </c>
      <c r="P153" s="142">
        <f t="shared" si="54"/>
        <v>0</v>
      </c>
      <c r="Q153" s="142">
        <f t="shared" si="54"/>
        <v>0</v>
      </c>
      <c r="R153" s="142">
        <f t="shared" si="54"/>
        <v>0</v>
      </c>
      <c r="S153" s="142">
        <f t="shared" si="54"/>
        <v>0</v>
      </c>
      <c r="T153" s="142">
        <f t="shared" si="54"/>
        <v>0</v>
      </c>
      <c r="U153" s="142">
        <f t="shared" si="54"/>
        <v>0</v>
      </c>
    </row>
    <row r="154" ht="15" spans="1:21">
      <c r="A154" s="130"/>
      <c r="B154" s="61" t="str">
        <f>B$149&amp;" for debts denominated in "&amp;D154</f>
        <v>Debt stock for debts denominated in CHY</v>
      </c>
      <c r="C154" s="108" t="str">
        <f>"million "&amp;D154</f>
        <v>million CHY</v>
      </c>
      <c r="D154" s="140" t="str">
        <f>$B$85</f>
        <v>CHY</v>
      </c>
      <c r="E154" s="141" t="s">
        <v>331</v>
      </c>
      <c r="F154" s="128"/>
      <c r="G154" s="143">
        <f t="shared" si="54"/>
        <v>0</v>
      </c>
      <c r="H154" s="143">
        <f t="shared" si="54"/>
        <v>0</v>
      </c>
      <c r="I154" s="143">
        <f t="shared" si="54"/>
        <v>0</v>
      </c>
      <c r="J154" s="143">
        <f t="shared" si="54"/>
        <v>0</v>
      </c>
      <c r="K154" s="143">
        <f t="shared" si="54"/>
        <v>0</v>
      </c>
      <c r="L154" s="143">
        <f t="shared" si="54"/>
        <v>0</v>
      </c>
      <c r="M154" s="143">
        <f t="shared" si="54"/>
        <v>0</v>
      </c>
      <c r="N154" s="143">
        <f t="shared" si="54"/>
        <v>0</v>
      </c>
      <c r="O154" s="143">
        <f t="shared" si="54"/>
        <v>0</v>
      </c>
      <c r="P154" s="143">
        <f t="shared" si="54"/>
        <v>0</v>
      </c>
      <c r="Q154" s="143">
        <f t="shared" si="54"/>
        <v>0</v>
      </c>
      <c r="R154" s="143">
        <f t="shared" si="54"/>
        <v>0</v>
      </c>
      <c r="S154" s="143">
        <f t="shared" si="54"/>
        <v>0</v>
      </c>
      <c r="T154" s="143">
        <f t="shared" si="54"/>
        <v>0</v>
      </c>
      <c r="U154" s="143">
        <f t="shared" si="54"/>
        <v>0</v>
      </c>
    </row>
    <row r="155" ht="15" spans="1:21">
      <c r="A155" s="130"/>
      <c r="B155" s="144" t="str">
        <f>B$149&amp;" TOTAL in LCU"</f>
        <v>Debt stock TOTAL in LCU</v>
      </c>
      <c r="C155" s="108" t="s">
        <v>329</v>
      </c>
      <c r="D155" s="145"/>
      <c r="E155" s="128"/>
      <c r="F155" s="128"/>
      <c r="G155" s="86">
        <f t="shared" ref="G155:U155" si="55">SUMPRODUCT(G150:G154,G$81:G$85)</f>
        <v>48644.8881503252</v>
      </c>
      <c r="H155" s="86">
        <f t="shared" si="55"/>
        <v>79470.0161754744</v>
      </c>
      <c r="I155" s="86">
        <f t="shared" si="55"/>
        <v>112459.323187438</v>
      </c>
      <c r="J155" s="86">
        <f t="shared" si="55"/>
        <v>113636.86082904</v>
      </c>
      <c r="K155" s="86">
        <f t="shared" si="55"/>
        <v>81600.28445008</v>
      </c>
      <c r="L155" s="86">
        <f t="shared" si="55"/>
        <v>64806.07196804</v>
      </c>
      <c r="M155" s="86">
        <f t="shared" si="55"/>
        <v>38028.77564374</v>
      </c>
      <c r="N155" s="86">
        <f t="shared" si="55"/>
        <v>14350.27876727</v>
      </c>
      <c r="O155" s="86">
        <f t="shared" si="55"/>
        <v>-8893.24927795</v>
      </c>
      <c r="P155" s="86">
        <f t="shared" si="55"/>
        <v>-32111.03645806</v>
      </c>
      <c r="Q155" s="86">
        <f t="shared" si="55"/>
        <v>-55364.03101382</v>
      </c>
      <c r="R155" s="86">
        <f t="shared" si="55"/>
        <v>-78785.65074636</v>
      </c>
      <c r="S155" s="86">
        <f t="shared" si="55"/>
        <v>-102391.92324148</v>
      </c>
      <c r="T155" s="86">
        <f t="shared" si="55"/>
        <v>-126200.06034221</v>
      </c>
      <c r="U155" s="86">
        <f t="shared" si="55"/>
        <v>-150228.99934367</v>
      </c>
    </row>
    <row r="156" ht="15" spans="1:21">
      <c r="A156" s="130"/>
      <c r="B156" s="135"/>
      <c r="C156" s="135"/>
      <c r="D156" s="145"/>
      <c r="E156" s="128"/>
      <c r="F156" s="128"/>
      <c r="G156" s="135"/>
      <c r="H156" s="135"/>
      <c r="I156" s="135"/>
      <c r="J156" s="167"/>
      <c r="K156" s="90"/>
      <c r="L156" s="164"/>
      <c r="M156" s="143"/>
      <c r="N156" s="143"/>
      <c r="O156" s="143"/>
      <c r="P156" s="143"/>
      <c r="Q156" s="143"/>
      <c r="R156" s="143"/>
      <c r="S156" s="143"/>
      <c r="T156" s="143"/>
      <c r="U156" s="143"/>
    </row>
    <row r="157" ht="15" spans="1:21">
      <c r="A157" s="130"/>
      <c r="B157" s="146" t="s">
        <v>332</v>
      </c>
      <c r="C157" s="147"/>
      <c r="D157" s="148"/>
      <c r="E157" s="148"/>
      <c r="F157" s="149"/>
      <c r="G157" s="149"/>
      <c r="H157" s="149"/>
      <c r="I157" s="149"/>
      <c r="J157" s="149"/>
      <c r="K157" s="168"/>
      <c r="L157" s="169"/>
      <c r="M157" s="169"/>
      <c r="N157" s="169"/>
      <c r="O157" s="169"/>
      <c r="P157" s="169"/>
      <c r="Q157" s="169"/>
      <c r="R157" s="169"/>
      <c r="S157" s="169"/>
      <c r="T157" s="169"/>
      <c r="U157" s="169"/>
    </row>
    <row r="158" ht="15" spans="1:21">
      <c r="A158" s="130"/>
      <c r="B158" s="150" t="s">
        <v>298</v>
      </c>
      <c r="C158" s="107"/>
      <c r="D158" s="151"/>
      <c r="E158" s="152"/>
      <c r="F158" s="135"/>
      <c r="G158" s="135"/>
      <c r="H158" s="135"/>
      <c r="I158" s="135"/>
      <c r="J158" s="135"/>
      <c r="K158" s="170"/>
      <c r="L158" s="171"/>
      <c r="M158" s="171"/>
      <c r="N158" s="171"/>
      <c r="O158" s="171"/>
      <c r="P158" s="171"/>
      <c r="Q158" s="171"/>
      <c r="R158" s="171"/>
      <c r="S158" s="171"/>
      <c r="T158" s="171"/>
      <c r="U158" s="171"/>
    </row>
    <row r="159" ht="15" spans="1:21">
      <c r="A159" s="130"/>
      <c r="B159" s="153" t="s">
        <v>331</v>
      </c>
      <c r="C159" s="107" t="str">
        <f>"million "&amp;D159</f>
        <v>million LCU</v>
      </c>
      <c r="D159" s="154" t="s">
        <v>311</v>
      </c>
      <c r="E159" s="128"/>
      <c r="F159" s="129"/>
      <c r="G159" s="111">
        <f>DataInput!G36</f>
        <v>42036.63322704</v>
      </c>
      <c r="H159" s="111">
        <f>DataInput!H36</f>
        <v>71381.25844939</v>
      </c>
      <c r="I159" s="111">
        <f>DataInput!I36</f>
        <v>102359.19306966</v>
      </c>
      <c r="J159" s="111">
        <f>DataInput!J36</f>
        <v>103956.3162917</v>
      </c>
      <c r="K159" s="111">
        <f>DataInput!K36</f>
        <v>81414.13851854</v>
      </c>
      <c r="L159" s="90">
        <f t="shared" ref="L159:U159" si="56">K159-L160</f>
        <v>76063.07384572</v>
      </c>
      <c r="M159" s="90">
        <f t="shared" si="56"/>
        <v>70611.01914712</v>
      </c>
      <c r="N159" s="90">
        <f t="shared" si="56"/>
        <v>68257.76389635</v>
      </c>
      <c r="O159" s="90">
        <f t="shared" si="56"/>
        <v>66339.47747683</v>
      </c>
      <c r="P159" s="90">
        <f t="shared" si="56"/>
        <v>64446.93192242</v>
      </c>
      <c r="Q159" s="90">
        <f t="shared" si="56"/>
        <v>62519.17899236</v>
      </c>
      <c r="R159" s="90">
        <f t="shared" si="56"/>
        <v>60422.80088552</v>
      </c>
      <c r="S159" s="90">
        <f t="shared" si="56"/>
        <v>58141.7700161</v>
      </c>
      <c r="T159" s="90">
        <f t="shared" si="56"/>
        <v>55658.87454107</v>
      </c>
      <c r="U159" s="90">
        <f t="shared" si="56"/>
        <v>52955.17716531</v>
      </c>
    </row>
    <row r="160" ht="15" spans="1:21">
      <c r="A160" s="130"/>
      <c r="B160" s="153" t="s">
        <v>328</v>
      </c>
      <c r="C160" s="107" t="str">
        <f>"million "&amp;D160</f>
        <v>million LCU</v>
      </c>
      <c r="D160" s="141" t="str">
        <f>D159</f>
        <v>LCU</v>
      </c>
      <c r="E160" s="128"/>
      <c r="F160" s="129"/>
      <c r="G160" s="155">
        <f>DataInput!G68</f>
        <v>10582.39431922</v>
      </c>
      <c r="H160" s="155">
        <f>DataInput!H68</f>
        <v>18059.0913813</v>
      </c>
      <c r="I160" s="155">
        <f>DataInput!I68</f>
        <v>49925.68679335</v>
      </c>
      <c r="J160" s="155">
        <f>DataInput!J68</f>
        <v>57154.99575475</v>
      </c>
      <c r="K160" s="155">
        <f>DataInput!K68</f>
        <v>75592.88760184</v>
      </c>
      <c r="L160" s="155">
        <f>DataInput!L68</f>
        <v>5351.06467282</v>
      </c>
      <c r="M160" s="155">
        <f>DataInput!M68</f>
        <v>5452.0546986</v>
      </c>
      <c r="N160" s="155">
        <f>DataInput!N68</f>
        <v>2353.25525077</v>
      </c>
      <c r="O160" s="155">
        <f>DataInput!O68</f>
        <v>1918.28641952</v>
      </c>
      <c r="P160" s="155">
        <f>DataInput!P68</f>
        <v>1892.54555441</v>
      </c>
      <c r="Q160" s="155">
        <f>DataInput!Q68</f>
        <v>1927.75293006</v>
      </c>
      <c r="R160" s="155">
        <f>DataInput!R68</f>
        <v>2096.37810684</v>
      </c>
      <c r="S160" s="155">
        <f>DataInput!S68</f>
        <v>2281.03086942</v>
      </c>
      <c r="T160" s="155">
        <f>DataInput!T68</f>
        <v>2482.89547503</v>
      </c>
      <c r="U160" s="155">
        <f>DataInput!U68</f>
        <v>2703.69737576</v>
      </c>
    </row>
    <row r="161" ht="15" spans="1:21">
      <c r="A161" s="130"/>
      <c r="B161" s="153" t="s">
        <v>234</v>
      </c>
      <c r="C161" s="107" t="str">
        <f>"million "&amp;D161</f>
        <v>million LCU</v>
      </c>
      <c r="D161" s="141" t="str">
        <f>D160</f>
        <v>LCU</v>
      </c>
      <c r="E161" s="128"/>
      <c r="F161" s="129"/>
      <c r="G161" s="155">
        <f>DataInput!G100</f>
        <v>811.6768695</v>
      </c>
      <c r="H161" s="155">
        <f>DataInput!H100</f>
        <v>3280.41758339</v>
      </c>
      <c r="I161" s="155">
        <f>DataInput!I100</f>
        <v>4353.18715314</v>
      </c>
      <c r="J161" s="155">
        <f>DataInput!J100</f>
        <v>5079.41907918</v>
      </c>
      <c r="K161" s="155">
        <f>DataInput!K100</f>
        <v>7450.35902085</v>
      </c>
      <c r="L161" s="155">
        <f>DataInput!L100</f>
        <v>8561.2641945</v>
      </c>
      <c r="M161" s="155">
        <f>DataInput!M100</f>
        <v>7893.47821609</v>
      </c>
      <c r="N161" s="155">
        <f>DataInput!N100</f>
        <v>6178.39363096</v>
      </c>
      <c r="O161" s="155">
        <f>DataInput!O100</f>
        <v>5501.45847572</v>
      </c>
      <c r="P161" s="155">
        <f>DataInput!P100</f>
        <v>5320.2555197</v>
      </c>
      <c r="Q161" s="155">
        <f>DataInput!Q100</f>
        <v>5126.52772902</v>
      </c>
      <c r="R161" s="155">
        <f>DataInput!R100</f>
        <v>4914.97472087</v>
      </c>
      <c r="S161" s="155">
        <f>DataInput!S100</f>
        <v>4683.22719341</v>
      </c>
      <c r="T161" s="155">
        <f>DataInput!T100</f>
        <v>4429.33527664</v>
      </c>
      <c r="U161" s="155">
        <f>DataInput!U100</f>
        <v>4151.78737703</v>
      </c>
    </row>
    <row r="162" ht="15" spans="1:21">
      <c r="A162" s="130"/>
      <c r="B162" s="153" t="s">
        <v>333</v>
      </c>
      <c r="C162" s="107" t="str">
        <f>"LCU per unit of "&amp;D162</f>
        <v>LCU per unit of LCU</v>
      </c>
      <c r="D162" s="141" t="str">
        <f>D161</f>
        <v>LCU</v>
      </c>
      <c r="E162" s="128"/>
      <c r="F162" s="145"/>
      <c r="G162" s="143">
        <f>INDEX($G$81:$U$85,MATCH($D162,$B$81:$B$85,0),MATCH(G$78,$G$78:$U$78,0))</f>
        <v>1</v>
      </c>
      <c r="H162" s="143">
        <f t="shared" ref="H162:U162" si="57">INDEX($G$81:$U$85,MATCH($D162,$B$81:$B$85,0),MATCH(H$78,$G$78:$U$78,0))</f>
        <v>1</v>
      </c>
      <c r="I162" s="143">
        <f t="shared" si="57"/>
        <v>1</v>
      </c>
      <c r="J162" s="143">
        <f t="shared" si="57"/>
        <v>1</v>
      </c>
      <c r="K162" s="143">
        <f t="shared" si="57"/>
        <v>1</v>
      </c>
      <c r="L162" s="143">
        <f t="shared" si="57"/>
        <v>1</v>
      </c>
      <c r="M162" s="143">
        <f t="shared" si="57"/>
        <v>1</v>
      </c>
      <c r="N162" s="143">
        <f t="shared" si="57"/>
        <v>1</v>
      </c>
      <c r="O162" s="143">
        <f t="shared" si="57"/>
        <v>1</v>
      </c>
      <c r="P162" s="143">
        <f t="shared" si="57"/>
        <v>1</v>
      </c>
      <c r="Q162" s="143">
        <f t="shared" si="57"/>
        <v>1</v>
      </c>
      <c r="R162" s="143">
        <f t="shared" si="57"/>
        <v>1</v>
      </c>
      <c r="S162" s="143">
        <f t="shared" si="57"/>
        <v>1</v>
      </c>
      <c r="T162" s="143">
        <f t="shared" si="57"/>
        <v>1</v>
      </c>
      <c r="U162" s="143">
        <f t="shared" si="57"/>
        <v>1</v>
      </c>
    </row>
    <row r="163" ht="15" spans="1:21">
      <c r="A163" s="130"/>
      <c r="B163" s="153" t="s">
        <v>334</v>
      </c>
      <c r="C163" s="107" t="s">
        <v>329</v>
      </c>
      <c r="D163" s="156" t="s">
        <v>163</v>
      </c>
      <c r="E163" s="128"/>
      <c r="F163" s="129"/>
      <c r="G163" s="90">
        <f t="shared" ref="G163:U163" si="58">G159*G162</f>
        <v>42036.63322704</v>
      </c>
      <c r="H163" s="90">
        <f t="shared" si="58"/>
        <v>71381.25844939</v>
      </c>
      <c r="I163" s="90">
        <f t="shared" si="58"/>
        <v>102359.19306966</v>
      </c>
      <c r="J163" s="90">
        <f t="shared" si="58"/>
        <v>103956.3162917</v>
      </c>
      <c r="K163" s="90">
        <f t="shared" si="58"/>
        <v>81414.13851854</v>
      </c>
      <c r="L163" s="90">
        <f t="shared" si="58"/>
        <v>76063.07384572</v>
      </c>
      <c r="M163" s="90">
        <f t="shared" si="58"/>
        <v>70611.01914712</v>
      </c>
      <c r="N163" s="90">
        <f t="shared" si="58"/>
        <v>68257.76389635</v>
      </c>
      <c r="O163" s="90">
        <f t="shared" si="58"/>
        <v>66339.47747683</v>
      </c>
      <c r="P163" s="90">
        <f t="shared" si="58"/>
        <v>64446.93192242</v>
      </c>
      <c r="Q163" s="90">
        <f t="shared" si="58"/>
        <v>62519.17899236</v>
      </c>
      <c r="R163" s="90">
        <f t="shared" si="58"/>
        <v>60422.80088552</v>
      </c>
      <c r="S163" s="90">
        <f t="shared" si="58"/>
        <v>58141.7700161</v>
      </c>
      <c r="T163" s="90">
        <f t="shared" si="58"/>
        <v>55658.87454107</v>
      </c>
      <c r="U163" s="90">
        <f t="shared" si="58"/>
        <v>52955.17716531</v>
      </c>
    </row>
    <row r="164" ht="15" spans="1:21">
      <c r="A164" s="130"/>
      <c r="B164" s="153" t="s">
        <v>335</v>
      </c>
      <c r="C164" s="107" t="s">
        <v>329</v>
      </c>
      <c r="D164" s="141" t="str">
        <f>D163</f>
        <v>Domestic</v>
      </c>
      <c r="E164" s="128"/>
      <c r="F164" s="129"/>
      <c r="G164" s="90">
        <f t="shared" ref="G164:U164" si="59">G160*G162</f>
        <v>10582.39431922</v>
      </c>
      <c r="H164" s="90">
        <f t="shared" si="59"/>
        <v>18059.0913813</v>
      </c>
      <c r="I164" s="90">
        <f t="shared" si="59"/>
        <v>49925.68679335</v>
      </c>
      <c r="J164" s="90">
        <f t="shared" si="59"/>
        <v>57154.99575475</v>
      </c>
      <c r="K164" s="90">
        <f t="shared" si="59"/>
        <v>75592.88760184</v>
      </c>
      <c r="L164" s="90">
        <f t="shared" si="59"/>
        <v>5351.06467282</v>
      </c>
      <c r="M164" s="90">
        <f t="shared" si="59"/>
        <v>5452.0546986</v>
      </c>
      <c r="N164" s="90">
        <f t="shared" si="59"/>
        <v>2353.25525077</v>
      </c>
      <c r="O164" s="90">
        <f t="shared" si="59"/>
        <v>1918.28641952</v>
      </c>
      <c r="P164" s="90">
        <f t="shared" si="59"/>
        <v>1892.54555441</v>
      </c>
      <c r="Q164" s="90">
        <f t="shared" si="59"/>
        <v>1927.75293006</v>
      </c>
      <c r="R164" s="90">
        <f t="shared" si="59"/>
        <v>2096.37810684</v>
      </c>
      <c r="S164" s="90">
        <f t="shared" si="59"/>
        <v>2281.03086942</v>
      </c>
      <c r="T164" s="90">
        <f t="shared" si="59"/>
        <v>2482.89547503</v>
      </c>
      <c r="U164" s="90">
        <f t="shared" si="59"/>
        <v>2703.69737576</v>
      </c>
    </row>
    <row r="165" ht="15" spans="1:21">
      <c r="A165" s="130"/>
      <c r="B165" s="153" t="s">
        <v>336</v>
      </c>
      <c r="C165" s="107" t="s">
        <v>329</v>
      </c>
      <c r="D165" s="141" t="str">
        <f>D164</f>
        <v>Domestic</v>
      </c>
      <c r="E165" s="128"/>
      <c r="F165" s="129"/>
      <c r="G165" s="90">
        <f t="shared" ref="G165:U165" si="60">G161*G162</f>
        <v>811.6768695</v>
      </c>
      <c r="H165" s="90">
        <f t="shared" si="60"/>
        <v>3280.41758339</v>
      </c>
      <c r="I165" s="90">
        <f t="shared" si="60"/>
        <v>4353.18715314</v>
      </c>
      <c r="J165" s="90">
        <f t="shared" si="60"/>
        <v>5079.41907918</v>
      </c>
      <c r="K165" s="90">
        <f t="shared" si="60"/>
        <v>7450.35902085</v>
      </c>
      <c r="L165" s="90">
        <f t="shared" si="60"/>
        <v>8561.2641945</v>
      </c>
      <c r="M165" s="90">
        <f t="shared" si="60"/>
        <v>7893.47821609</v>
      </c>
      <c r="N165" s="90">
        <f t="shared" si="60"/>
        <v>6178.39363096</v>
      </c>
      <c r="O165" s="90">
        <f t="shared" si="60"/>
        <v>5501.45847572</v>
      </c>
      <c r="P165" s="90">
        <f t="shared" si="60"/>
        <v>5320.2555197</v>
      </c>
      <c r="Q165" s="90">
        <f t="shared" si="60"/>
        <v>5126.52772902</v>
      </c>
      <c r="R165" s="90">
        <f t="shared" si="60"/>
        <v>4914.97472087</v>
      </c>
      <c r="S165" s="90">
        <f t="shared" si="60"/>
        <v>4683.22719341</v>
      </c>
      <c r="T165" s="90">
        <f t="shared" si="60"/>
        <v>4429.33527664</v>
      </c>
      <c r="U165" s="90">
        <f t="shared" si="60"/>
        <v>4151.78737703</v>
      </c>
    </row>
    <row r="166" ht="15" spans="1:21">
      <c r="A166" s="130"/>
      <c r="B166" s="150" t="s">
        <v>299</v>
      </c>
      <c r="C166" s="107"/>
      <c r="D166" s="157"/>
      <c r="E166" s="152"/>
      <c r="F166" s="135"/>
      <c r="G166" s="135"/>
      <c r="H166" s="135"/>
      <c r="I166" s="135"/>
      <c r="J166" s="135"/>
      <c r="K166" s="90"/>
      <c r="L166" s="164"/>
      <c r="M166" s="164"/>
      <c r="N166" s="164"/>
      <c r="O166" s="164"/>
      <c r="P166" s="164"/>
      <c r="Q166" s="164"/>
      <c r="R166" s="164"/>
      <c r="S166" s="164"/>
      <c r="T166" s="164"/>
      <c r="U166" s="164"/>
    </row>
    <row r="167" ht="15" spans="1:21">
      <c r="A167" s="130"/>
      <c r="B167" s="153" t="s">
        <v>331</v>
      </c>
      <c r="C167" s="107" t="str">
        <f>"million "&amp;D167</f>
        <v>million USD</v>
      </c>
      <c r="D167" s="156" t="s">
        <v>312</v>
      </c>
      <c r="E167" s="128"/>
      <c r="F167" s="129"/>
      <c r="G167" s="111">
        <f>DataInput!G23</f>
        <v>33.63210665</v>
      </c>
      <c r="H167" s="111">
        <f>DataInput!H23</f>
        <v>31.94742016</v>
      </c>
      <c r="I167" s="111">
        <f>DataInput!I23</f>
        <v>33.03003902</v>
      </c>
      <c r="J167" s="111">
        <f>DataInput!J23</f>
        <v>31.58415836</v>
      </c>
      <c r="K167" s="111">
        <f>DataInput!K23</f>
        <v>0.57099979</v>
      </c>
      <c r="L167" s="90">
        <f t="shared" ref="L167:U167" si="61">K167-L168</f>
        <v>-29.70185192</v>
      </c>
      <c r="M167" s="90">
        <f t="shared" si="61"/>
        <v>-85.96898022</v>
      </c>
      <c r="N167" s="90">
        <f t="shared" si="61"/>
        <v>-142.23610852</v>
      </c>
      <c r="O167" s="90">
        <f t="shared" si="61"/>
        <v>-198.50323682</v>
      </c>
      <c r="P167" s="90">
        <f t="shared" si="61"/>
        <v>-254.77036512</v>
      </c>
      <c r="Q167" s="90">
        <f t="shared" si="61"/>
        <v>-311.03749342</v>
      </c>
      <c r="R167" s="90">
        <f t="shared" si="61"/>
        <v>-367.30462172</v>
      </c>
      <c r="S167" s="90">
        <f t="shared" si="61"/>
        <v>-423.57175002</v>
      </c>
      <c r="T167" s="90">
        <f t="shared" si="61"/>
        <v>-479.83887832</v>
      </c>
      <c r="U167" s="90">
        <f t="shared" si="61"/>
        <v>-536.10600662</v>
      </c>
    </row>
    <row r="168" ht="15" spans="1:21">
      <c r="A168" s="130"/>
      <c r="B168" s="153" t="s">
        <v>328</v>
      </c>
      <c r="C168" s="107" t="str">
        <f>"million "&amp;D168</f>
        <v>million USD</v>
      </c>
      <c r="D168" s="141" t="str">
        <f>D167</f>
        <v>USD</v>
      </c>
      <c r="E168" s="128"/>
      <c r="F168" s="129"/>
      <c r="G168" s="155">
        <f>DataInput!G55</f>
        <v>0.1901593</v>
      </c>
      <c r="H168" s="155">
        <f>DataInput!H55</f>
        <v>0.38031855</v>
      </c>
      <c r="I168" s="155">
        <f>DataInput!I55</f>
        <v>0.38031855</v>
      </c>
      <c r="J168" s="155">
        <f>DataInput!J55</f>
        <v>0.46123588</v>
      </c>
      <c r="K168" s="155">
        <f>DataInput!K55</f>
        <v>0.2710766</v>
      </c>
      <c r="L168" s="155">
        <f>DataInput!L55</f>
        <v>30.27285171</v>
      </c>
      <c r="M168" s="155">
        <f>DataInput!M55</f>
        <v>56.2671283</v>
      </c>
      <c r="N168" s="155">
        <f>DataInput!N55</f>
        <v>56.2671283</v>
      </c>
      <c r="O168" s="155">
        <f>DataInput!O55</f>
        <v>56.2671283</v>
      </c>
      <c r="P168" s="155">
        <f>DataInput!P55</f>
        <v>56.2671283</v>
      </c>
      <c r="Q168" s="155">
        <f>DataInput!Q55</f>
        <v>56.2671283</v>
      </c>
      <c r="R168" s="155">
        <f>DataInput!R55</f>
        <v>56.2671283</v>
      </c>
      <c r="S168" s="155">
        <f>DataInput!S55</f>
        <v>56.2671283</v>
      </c>
      <c r="T168" s="155">
        <f>DataInput!T55</f>
        <v>56.2671283</v>
      </c>
      <c r="U168" s="155">
        <f>DataInput!U55</f>
        <v>56.2671283</v>
      </c>
    </row>
    <row r="169" ht="15" spans="1:21">
      <c r="A169" s="130"/>
      <c r="B169" s="153" t="s">
        <v>234</v>
      </c>
      <c r="C169" s="107" t="str">
        <f>"million "&amp;D169</f>
        <v>million USD</v>
      </c>
      <c r="D169" s="141" t="str">
        <f>D168</f>
        <v>USD</v>
      </c>
      <c r="E169" s="128"/>
      <c r="F169" s="129"/>
      <c r="G169" s="155">
        <f>DataInput!G87</f>
        <v>0.0959457</v>
      </c>
      <c r="H169" s="155">
        <f>DataInput!H87</f>
        <v>0.20456392</v>
      </c>
      <c r="I169" s="155">
        <f>DataInput!I87</f>
        <v>0.18577674</v>
      </c>
      <c r="J169" s="155">
        <f>DataInput!J87</f>
        <v>0.18100541</v>
      </c>
      <c r="K169" s="155">
        <f>DataInput!K87</f>
        <v>0.0873586</v>
      </c>
      <c r="L169" s="155">
        <f>DataInput!L87</f>
        <v>44.63529265</v>
      </c>
      <c r="M169" s="155">
        <f>DataInput!M87</f>
        <v>80.0739041</v>
      </c>
      <c r="N169" s="155">
        <f>DataInput!N87</f>
        <v>78.596464</v>
      </c>
      <c r="O169" s="155">
        <f>DataInput!O87</f>
        <v>76.2427208</v>
      </c>
      <c r="P169" s="155">
        <f>DataInput!P87</f>
        <v>73.6938514</v>
      </c>
      <c r="Q169" s="155">
        <f>DataInput!Q87</f>
        <v>70.8678031</v>
      </c>
      <c r="R169" s="155">
        <f>DataInput!R87</f>
        <v>68.1490707</v>
      </c>
      <c r="S169" s="155">
        <f>DataInput!S87</f>
        <v>65.4303381</v>
      </c>
      <c r="T169" s="155">
        <f>DataInput!T87</f>
        <v>62.8202654</v>
      </c>
      <c r="U169" s="155">
        <f>DataInput!U87</f>
        <v>59.4296706</v>
      </c>
    </row>
    <row r="170" ht="15" spans="1:21">
      <c r="A170" s="130"/>
      <c r="B170" s="153" t="s">
        <v>333</v>
      </c>
      <c r="C170" s="107" t="str">
        <f>"LCU per unit of "&amp;D170</f>
        <v>LCU per unit of USD</v>
      </c>
      <c r="D170" s="141" t="str">
        <f>D169</f>
        <v>USD</v>
      </c>
      <c r="E170" s="128"/>
      <c r="F170" s="145"/>
      <c r="G170" s="143">
        <f>INDEX($G$81:$U$85,MATCH($D170,$B$81:$B$85,0),MATCH(G$78,$G$78:$U$78,0))</f>
        <v>196.4865</v>
      </c>
      <c r="H170" s="143">
        <f t="shared" ref="H170:U170" si="62">INDEX($G$81:$U$85,MATCH($D170,$B$81:$B$85,0),MATCH(H$78,$G$78:$U$78,0))</f>
        <v>253.1897</v>
      </c>
      <c r="I170" s="143">
        <f t="shared" si="62"/>
        <v>305.7862</v>
      </c>
      <c r="J170" s="143">
        <f t="shared" si="62"/>
        <v>306.5</v>
      </c>
      <c r="K170" s="143">
        <f t="shared" si="62"/>
        <v>326</v>
      </c>
      <c r="L170" s="143">
        <f t="shared" si="62"/>
        <v>379</v>
      </c>
      <c r="M170" s="143">
        <f t="shared" si="62"/>
        <v>379</v>
      </c>
      <c r="N170" s="143">
        <f t="shared" si="62"/>
        <v>379</v>
      </c>
      <c r="O170" s="143">
        <f t="shared" si="62"/>
        <v>379</v>
      </c>
      <c r="P170" s="143">
        <f t="shared" si="62"/>
        <v>379</v>
      </c>
      <c r="Q170" s="143">
        <f t="shared" si="62"/>
        <v>379</v>
      </c>
      <c r="R170" s="143">
        <f t="shared" si="62"/>
        <v>379</v>
      </c>
      <c r="S170" s="143">
        <f t="shared" si="62"/>
        <v>379</v>
      </c>
      <c r="T170" s="143">
        <f t="shared" si="62"/>
        <v>379</v>
      </c>
      <c r="U170" s="143">
        <f t="shared" si="62"/>
        <v>379</v>
      </c>
    </row>
    <row r="171" ht="15" spans="1:21">
      <c r="A171" s="130"/>
      <c r="B171" s="153" t="s">
        <v>334</v>
      </c>
      <c r="C171" s="107" t="s">
        <v>329</v>
      </c>
      <c r="D171" s="156" t="s">
        <v>162</v>
      </c>
      <c r="E171" s="128"/>
      <c r="F171" s="129"/>
      <c r="G171" s="90">
        <f t="shared" ref="G171:U171" si="63">G167*G170</f>
        <v>6608.25492328522</v>
      </c>
      <c r="H171" s="90">
        <f t="shared" si="63"/>
        <v>8088.75772608435</v>
      </c>
      <c r="I171" s="90">
        <f t="shared" si="63"/>
        <v>10100.1301177775</v>
      </c>
      <c r="J171" s="90">
        <f t="shared" si="63"/>
        <v>9680.54453734</v>
      </c>
      <c r="K171" s="90">
        <f t="shared" si="63"/>
        <v>186.14593154</v>
      </c>
      <c r="L171" s="90">
        <f t="shared" si="63"/>
        <v>-11257.00187768</v>
      </c>
      <c r="M171" s="90">
        <f t="shared" si="63"/>
        <v>-32582.24350338</v>
      </c>
      <c r="N171" s="90">
        <f t="shared" si="63"/>
        <v>-53907.48512908</v>
      </c>
      <c r="O171" s="90">
        <f t="shared" si="63"/>
        <v>-75232.72675478</v>
      </c>
      <c r="P171" s="90">
        <f t="shared" si="63"/>
        <v>-96557.96838048</v>
      </c>
      <c r="Q171" s="90">
        <f t="shared" si="63"/>
        <v>-117883.21000618</v>
      </c>
      <c r="R171" s="90">
        <f t="shared" si="63"/>
        <v>-139208.45163188</v>
      </c>
      <c r="S171" s="90">
        <f t="shared" si="63"/>
        <v>-160533.69325758</v>
      </c>
      <c r="T171" s="90">
        <f t="shared" si="63"/>
        <v>-181858.93488328</v>
      </c>
      <c r="U171" s="90">
        <f t="shared" si="63"/>
        <v>-203184.17650898</v>
      </c>
    </row>
    <row r="172" ht="15" spans="1:21">
      <c r="A172" s="130"/>
      <c r="B172" s="153" t="s">
        <v>335</v>
      </c>
      <c r="C172" s="107" t="s">
        <v>329</v>
      </c>
      <c r="D172" s="141" t="str">
        <f>D171</f>
        <v>External</v>
      </c>
      <c r="E172" s="128"/>
      <c r="F172" s="129"/>
      <c r="G172" s="90">
        <f t="shared" ref="G172:U172" si="64">G168*G170</f>
        <v>37.36373529945</v>
      </c>
      <c r="H172" s="90">
        <f t="shared" si="64"/>
        <v>96.292739578935</v>
      </c>
      <c r="I172" s="90">
        <f t="shared" si="64"/>
        <v>116.29616419401</v>
      </c>
      <c r="J172" s="90">
        <f t="shared" si="64"/>
        <v>141.36879722</v>
      </c>
      <c r="K172" s="90">
        <f t="shared" si="64"/>
        <v>88.3709716</v>
      </c>
      <c r="L172" s="90">
        <f t="shared" si="64"/>
        <v>11473.41079809</v>
      </c>
      <c r="M172" s="90">
        <f t="shared" si="64"/>
        <v>21325.2416257</v>
      </c>
      <c r="N172" s="90">
        <f t="shared" si="64"/>
        <v>21325.2416257</v>
      </c>
      <c r="O172" s="90">
        <f t="shared" si="64"/>
        <v>21325.2416257</v>
      </c>
      <c r="P172" s="90">
        <f t="shared" si="64"/>
        <v>21325.2416257</v>
      </c>
      <c r="Q172" s="90">
        <f t="shared" si="64"/>
        <v>21325.2416257</v>
      </c>
      <c r="R172" s="90">
        <f t="shared" si="64"/>
        <v>21325.2416257</v>
      </c>
      <c r="S172" s="90">
        <f t="shared" si="64"/>
        <v>21325.2416257</v>
      </c>
      <c r="T172" s="90">
        <f t="shared" si="64"/>
        <v>21325.2416257</v>
      </c>
      <c r="U172" s="90">
        <f t="shared" si="64"/>
        <v>21325.2416257</v>
      </c>
    </row>
    <row r="173" ht="15" spans="1:21">
      <c r="A173" s="130"/>
      <c r="B173" s="153" t="s">
        <v>336</v>
      </c>
      <c r="C173" s="107" t="s">
        <v>329</v>
      </c>
      <c r="D173" s="141" t="str">
        <f>D172</f>
        <v>External</v>
      </c>
      <c r="E173" s="128"/>
      <c r="F173" s="129"/>
      <c r="G173" s="90">
        <f t="shared" ref="G173:U173" si="65">G169*G170</f>
        <v>18.85203478305</v>
      </c>
      <c r="H173" s="90">
        <f t="shared" si="65"/>
        <v>51.793477535624</v>
      </c>
      <c r="I173" s="90">
        <f t="shared" si="65"/>
        <v>56.807963372988</v>
      </c>
      <c r="J173" s="90">
        <f t="shared" si="65"/>
        <v>55.478158165</v>
      </c>
      <c r="K173" s="90">
        <f t="shared" si="65"/>
        <v>28.4789036</v>
      </c>
      <c r="L173" s="90">
        <f t="shared" si="65"/>
        <v>16916.77591435</v>
      </c>
      <c r="M173" s="90">
        <f t="shared" si="65"/>
        <v>30348.0096539</v>
      </c>
      <c r="N173" s="90">
        <f t="shared" si="65"/>
        <v>29788.059856</v>
      </c>
      <c r="O173" s="90">
        <f t="shared" si="65"/>
        <v>28895.9911832</v>
      </c>
      <c r="P173" s="90">
        <f t="shared" si="65"/>
        <v>27929.9696806</v>
      </c>
      <c r="Q173" s="90">
        <f t="shared" si="65"/>
        <v>26858.8973749</v>
      </c>
      <c r="R173" s="90">
        <f t="shared" si="65"/>
        <v>25828.4977953</v>
      </c>
      <c r="S173" s="90">
        <f t="shared" si="65"/>
        <v>24798.0981399</v>
      </c>
      <c r="T173" s="90">
        <f t="shared" si="65"/>
        <v>23808.8805866</v>
      </c>
      <c r="U173" s="90">
        <f t="shared" si="65"/>
        <v>22523.8451574</v>
      </c>
    </row>
    <row r="174" ht="15" spans="1:21">
      <c r="A174" s="130"/>
      <c r="B174" s="150" t="s">
        <v>300</v>
      </c>
      <c r="C174" s="107"/>
      <c r="D174" s="157"/>
      <c r="E174" s="152"/>
      <c r="F174" s="135"/>
      <c r="G174" s="135"/>
      <c r="H174" s="135"/>
      <c r="I174" s="135"/>
      <c r="J174" s="135"/>
      <c r="K174" s="90"/>
      <c r="L174" s="164"/>
      <c r="M174" s="164"/>
      <c r="N174" s="164"/>
      <c r="O174" s="164"/>
      <c r="P174" s="164"/>
      <c r="Q174" s="164"/>
      <c r="R174" s="164"/>
      <c r="S174" s="164"/>
      <c r="T174" s="164"/>
      <c r="U174" s="164"/>
    </row>
    <row r="175" ht="15" spans="1:21">
      <c r="A175" s="130"/>
      <c r="B175" s="153" t="s">
        <v>331</v>
      </c>
      <c r="C175" s="107" t="str">
        <f>"million "&amp;D175</f>
        <v>million LCU</v>
      </c>
      <c r="D175" s="158" t="s">
        <v>311</v>
      </c>
      <c r="E175" s="128"/>
      <c r="F175" s="129"/>
      <c r="G175" s="135"/>
      <c r="H175" s="135"/>
      <c r="I175" s="135"/>
      <c r="J175" s="135"/>
      <c r="K175" s="172">
        <v>0</v>
      </c>
      <c r="L175" s="90">
        <f t="shared" ref="L175:U175" si="66">K175-L176</f>
        <v>0</v>
      </c>
      <c r="M175" s="90">
        <f t="shared" si="66"/>
        <v>0</v>
      </c>
      <c r="N175" s="90">
        <f t="shared" si="66"/>
        <v>0</v>
      </c>
      <c r="O175" s="90">
        <f t="shared" si="66"/>
        <v>0</v>
      </c>
      <c r="P175" s="90">
        <f t="shared" si="66"/>
        <v>0</v>
      </c>
      <c r="Q175" s="90">
        <f t="shared" si="66"/>
        <v>0</v>
      </c>
      <c r="R175" s="90">
        <f t="shared" si="66"/>
        <v>0</v>
      </c>
      <c r="S175" s="90">
        <f t="shared" si="66"/>
        <v>0</v>
      </c>
      <c r="T175" s="90">
        <f t="shared" si="66"/>
        <v>0</v>
      </c>
      <c r="U175" s="90">
        <f t="shared" si="66"/>
        <v>0</v>
      </c>
    </row>
    <row r="176" ht="15" spans="1:21">
      <c r="A176" s="130"/>
      <c r="B176" s="153" t="s">
        <v>328</v>
      </c>
      <c r="C176" s="107" t="str">
        <f>"million "&amp;D176</f>
        <v>million LCU</v>
      </c>
      <c r="D176" s="141" t="str">
        <f>D175</f>
        <v>LCU</v>
      </c>
      <c r="E176" s="128"/>
      <c r="F176" s="129"/>
      <c r="G176" s="135"/>
      <c r="H176" s="135"/>
      <c r="I176" s="135"/>
      <c r="J176" s="135"/>
      <c r="K176" s="90"/>
      <c r="L176" s="173">
        <v>0</v>
      </c>
      <c r="M176" s="173">
        <v>0</v>
      </c>
      <c r="N176" s="173">
        <v>0</v>
      </c>
      <c r="O176" s="173">
        <v>0</v>
      </c>
      <c r="P176" s="173">
        <v>0</v>
      </c>
      <c r="Q176" s="173">
        <v>0</v>
      </c>
      <c r="R176" s="173">
        <v>0</v>
      </c>
      <c r="S176" s="173">
        <v>0</v>
      </c>
      <c r="T176" s="173">
        <v>0</v>
      </c>
      <c r="U176" s="173">
        <v>0</v>
      </c>
    </row>
    <row r="177" ht="15" spans="1:21">
      <c r="A177" s="130"/>
      <c r="B177" s="153" t="s">
        <v>234</v>
      </c>
      <c r="C177" s="107" t="str">
        <f>"million "&amp;D177</f>
        <v>million LCU</v>
      </c>
      <c r="D177" s="141" t="str">
        <f>D176</f>
        <v>LCU</v>
      </c>
      <c r="E177" s="128"/>
      <c r="F177" s="129"/>
      <c r="G177" s="135"/>
      <c r="H177" s="135"/>
      <c r="I177" s="135"/>
      <c r="J177" s="135"/>
      <c r="K177" s="90"/>
      <c r="L177" s="173">
        <v>0</v>
      </c>
      <c r="M177" s="173">
        <v>0</v>
      </c>
      <c r="N177" s="173">
        <v>0</v>
      </c>
      <c r="O177" s="173">
        <v>0</v>
      </c>
      <c r="P177" s="173">
        <v>0</v>
      </c>
      <c r="Q177" s="173">
        <v>0</v>
      </c>
      <c r="R177" s="173">
        <v>0</v>
      </c>
      <c r="S177" s="173">
        <v>0</v>
      </c>
      <c r="T177" s="173">
        <v>0</v>
      </c>
      <c r="U177" s="173">
        <v>0</v>
      </c>
    </row>
    <row r="178" ht="15" spans="1:21">
      <c r="A178" s="130"/>
      <c r="B178" s="153" t="s">
        <v>333</v>
      </c>
      <c r="C178" s="107" t="str">
        <f>"LCU per unit of "&amp;D178</f>
        <v>LCU per unit of LCU</v>
      </c>
      <c r="D178" s="141" t="str">
        <f>D177</f>
        <v>LCU</v>
      </c>
      <c r="E178" s="128"/>
      <c r="F178" s="145"/>
      <c r="G178" s="135"/>
      <c r="H178" s="135"/>
      <c r="I178" s="135"/>
      <c r="J178" s="135"/>
      <c r="K178" s="143">
        <f t="shared" ref="K178:U178" si="67">INDEX($K$81:$U$85,MATCH($D178,$B$81:$B$85,0),MATCH(K$78,$K$78:$U$78,0))</f>
        <v>1</v>
      </c>
      <c r="L178" s="143">
        <f t="shared" si="67"/>
        <v>1</v>
      </c>
      <c r="M178" s="143">
        <f t="shared" si="67"/>
        <v>1</v>
      </c>
      <c r="N178" s="143">
        <f t="shared" si="67"/>
        <v>1</v>
      </c>
      <c r="O178" s="143">
        <f t="shared" si="67"/>
        <v>1</v>
      </c>
      <c r="P178" s="143">
        <f t="shared" si="67"/>
        <v>1</v>
      </c>
      <c r="Q178" s="143">
        <f t="shared" si="67"/>
        <v>1</v>
      </c>
      <c r="R178" s="143">
        <f t="shared" si="67"/>
        <v>1</v>
      </c>
      <c r="S178" s="143">
        <f t="shared" si="67"/>
        <v>1</v>
      </c>
      <c r="T178" s="143">
        <f t="shared" si="67"/>
        <v>1</v>
      </c>
      <c r="U178" s="143">
        <f t="shared" si="67"/>
        <v>1</v>
      </c>
    </row>
    <row r="179" ht="15" spans="1:21">
      <c r="A179" s="130"/>
      <c r="B179" s="153" t="s">
        <v>334</v>
      </c>
      <c r="C179" s="107" t="s">
        <v>329</v>
      </c>
      <c r="D179" s="159" t="s">
        <v>163</v>
      </c>
      <c r="E179" s="128"/>
      <c r="F179" s="129"/>
      <c r="G179" s="135"/>
      <c r="H179" s="135"/>
      <c r="I179" s="135"/>
      <c r="J179" s="135"/>
      <c r="K179" s="90">
        <f t="shared" ref="K179:U179" si="68">K175*K178</f>
        <v>0</v>
      </c>
      <c r="L179" s="90">
        <f t="shared" si="68"/>
        <v>0</v>
      </c>
      <c r="M179" s="90">
        <f t="shared" si="68"/>
        <v>0</v>
      </c>
      <c r="N179" s="90">
        <f t="shared" si="68"/>
        <v>0</v>
      </c>
      <c r="O179" s="90">
        <f t="shared" si="68"/>
        <v>0</v>
      </c>
      <c r="P179" s="90">
        <f t="shared" si="68"/>
        <v>0</v>
      </c>
      <c r="Q179" s="90">
        <f t="shared" si="68"/>
        <v>0</v>
      </c>
      <c r="R179" s="90">
        <f t="shared" si="68"/>
        <v>0</v>
      </c>
      <c r="S179" s="90">
        <f t="shared" si="68"/>
        <v>0</v>
      </c>
      <c r="T179" s="90">
        <f t="shared" si="68"/>
        <v>0</v>
      </c>
      <c r="U179" s="90">
        <f t="shared" si="68"/>
        <v>0</v>
      </c>
    </row>
    <row r="180" ht="15" spans="1:21">
      <c r="A180" s="130"/>
      <c r="B180" s="153" t="s">
        <v>335</v>
      </c>
      <c r="C180" s="107" t="s">
        <v>329</v>
      </c>
      <c r="D180" s="141" t="str">
        <f>D179</f>
        <v>Domestic</v>
      </c>
      <c r="E180" s="128"/>
      <c r="F180" s="129"/>
      <c r="G180" s="135"/>
      <c r="H180" s="135"/>
      <c r="I180" s="135"/>
      <c r="J180" s="135"/>
      <c r="K180" s="90"/>
      <c r="L180" s="90">
        <f t="shared" ref="L180:U180" si="69">L176*L178</f>
        <v>0</v>
      </c>
      <c r="M180" s="90">
        <f t="shared" si="69"/>
        <v>0</v>
      </c>
      <c r="N180" s="90">
        <f t="shared" si="69"/>
        <v>0</v>
      </c>
      <c r="O180" s="90">
        <f t="shared" si="69"/>
        <v>0</v>
      </c>
      <c r="P180" s="90">
        <f t="shared" si="69"/>
        <v>0</v>
      </c>
      <c r="Q180" s="90">
        <f t="shared" si="69"/>
        <v>0</v>
      </c>
      <c r="R180" s="90">
        <f t="shared" si="69"/>
        <v>0</v>
      </c>
      <c r="S180" s="90">
        <f t="shared" si="69"/>
        <v>0</v>
      </c>
      <c r="T180" s="90">
        <f t="shared" si="69"/>
        <v>0</v>
      </c>
      <c r="U180" s="90">
        <f t="shared" si="69"/>
        <v>0</v>
      </c>
    </row>
    <row r="181" ht="15" spans="1:21">
      <c r="A181" s="130"/>
      <c r="B181" s="153" t="s">
        <v>336</v>
      </c>
      <c r="C181" s="107" t="s">
        <v>329</v>
      </c>
      <c r="D181" s="141" t="str">
        <f>D180</f>
        <v>Domestic</v>
      </c>
      <c r="E181" s="128"/>
      <c r="F181" s="129"/>
      <c r="G181" s="135"/>
      <c r="H181" s="135"/>
      <c r="I181" s="135"/>
      <c r="J181" s="135"/>
      <c r="K181" s="90"/>
      <c r="L181" s="90">
        <f t="shared" ref="L181:U181" si="70">L177*L178</f>
        <v>0</v>
      </c>
      <c r="M181" s="90">
        <f t="shared" si="70"/>
        <v>0</v>
      </c>
      <c r="N181" s="90">
        <f t="shared" si="70"/>
        <v>0</v>
      </c>
      <c r="O181" s="90">
        <f t="shared" si="70"/>
        <v>0</v>
      </c>
      <c r="P181" s="90">
        <f t="shared" si="70"/>
        <v>0</v>
      </c>
      <c r="Q181" s="90">
        <f t="shared" si="70"/>
        <v>0</v>
      </c>
      <c r="R181" s="90">
        <f t="shared" si="70"/>
        <v>0</v>
      </c>
      <c r="S181" s="90">
        <f t="shared" si="70"/>
        <v>0</v>
      </c>
      <c r="T181" s="90">
        <f t="shared" si="70"/>
        <v>0</v>
      </c>
      <c r="U181" s="90">
        <f t="shared" si="70"/>
        <v>0</v>
      </c>
    </row>
    <row r="182" ht="15" spans="1:21">
      <c r="A182" s="130"/>
      <c r="B182" s="150" t="s">
        <v>301</v>
      </c>
      <c r="C182" s="107"/>
      <c r="D182" s="157"/>
      <c r="E182" s="152"/>
      <c r="F182" s="135"/>
      <c r="G182" s="135"/>
      <c r="H182" s="135"/>
      <c r="I182" s="135"/>
      <c r="J182" s="135"/>
      <c r="K182" s="90"/>
      <c r="L182" s="164"/>
      <c r="M182" s="164"/>
      <c r="N182" s="164"/>
      <c r="O182" s="164"/>
      <c r="P182" s="164"/>
      <c r="Q182" s="164"/>
      <c r="R182" s="164"/>
      <c r="S182" s="164"/>
      <c r="T182" s="164"/>
      <c r="U182" s="164"/>
    </row>
    <row r="183" ht="15" spans="1:21">
      <c r="A183" s="130"/>
      <c r="B183" s="153" t="s">
        <v>331</v>
      </c>
      <c r="C183" s="107" t="str">
        <f>"million "&amp;D183</f>
        <v>million LCU</v>
      </c>
      <c r="D183" s="158" t="s">
        <v>311</v>
      </c>
      <c r="E183" s="128"/>
      <c r="F183" s="129"/>
      <c r="G183" s="135"/>
      <c r="H183" s="135"/>
      <c r="I183" s="135"/>
      <c r="J183" s="135"/>
      <c r="K183" s="172">
        <v>0</v>
      </c>
      <c r="L183" s="90">
        <f t="shared" ref="L183:U183" si="71">K183-L184</f>
        <v>0</v>
      </c>
      <c r="M183" s="90">
        <f t="shared" si="71"/>
        <v>0</v>
      </c>
      <c r="N183" s="90">
        <f t="shared" si="71"/>
        <v>0</v>
      </c>
      <c r="O183" s="90">
        <f t="shared" si="71"/>
        <v>0</v>
      </c>
      <c r="P183" s="90">
        <f t="shared" si="71"/>
        <v>0</v>
      </c>
      <c r="Q183" s="90">
        <f t="shared" si="71"/>
        <v>0</v>
      </c>
      <c r="R183" s="90">
        <f t="shared" si="71"/>
        <v>0</v>
      </c>
      <c r="S183" s="90">
        <f t="shared" si="71"/>
        <v>0</v>
      </c>
      <c r="T183" s="90">
        <f t="shared" si="71"/>
        <v>0</v>
      </c>
      <c r="U183" s="90">
        <f t="shared" si="71"/>
        <v>0</v>
      </c>
    </row>
    <row r="184" ht="15" spans="1:21">
      <c r="A184" s="130"/>
      <c r="B184" s="153" t="s">
        <v>328</v>
      </c>
      <c r="C184" s="107" t="str">
        <f>"million "&amp;D184</f>
        <v>million LCU</v>
      </c>
      <c r="D184" s="141" t="str">
        <f>D183</f>
        <v>LCU</v>
      </c>
      <c r="E184" s="128"/>
      <c r="F184" s="129"/>
      <c r="G184" s="135"/>
      <c r="H184" s="135"/>
      <c r="I184" s="135"/>
      <c r="J184" s="135"/>
      <c r="K184" s="90"/>
      <c r="L184" s="173">
        <v>0</v>
      </c>
      <c r="M184" s="173">
        <v>0</v>
      </c>
      <c r="N184" s="173">
        <v>0</v>
      </c>
      <c r="O184" s="173">
        <v>0</v>
      </c>
      <c r="P184" s="173">
        <v>0</v>
      </c>
      <c r="Q184" s="173">
        <v>0</v>
      </c>
      <c r="R184" s="173">
        <v>0</v>
      </c>
      <c r="S184" s="173">
        <v>0</v>
      </c>
      <c r="T184" s="173">
        <v>0</v>
      </c>
      <c r="U184" s="173">
        <v>0</v>
      </c>
    </row>
    <row r="185" ht="15" spans="1:21">
      <c r="A185" s="130"/>
      <c r="B185" s="153" t="s">
        <v>234</v>
      </c>
      <c r="C185" s="107" t="str">
        <f>"million "&amp;D185</f>
        <v>million LCU</v>
      </c>
      <c r="D185" s="141" t="str">
        <f>D184</f>
        <v>LCU</v>
      </c>
      <c r="E185" s="128"/>
      <c r="F185" s="129"/>
      <c r="G185" s="135"/>
      <c r="H185" s="135"/>
      <c r="I185" s="135"/>
      <c r="J185" s="135"/>
      <c r="K185" s="90"/>
      <c r="L185" s="173">
        <v>0</v>
      </c>
      <c r="M185" s="173">
        <v>0</v>
      </c>
      <c r="N185" s="173">
        <v>0</v>
      </c>
      <c r="O185" s="173">
        <v>0</v>
      </c>
      <c r="P185" s="173">
        <v>0</v>
      </c>
      <c r="Q185" s="173">
        <v>0</v>
      </c>
      <c r="R185" s="173">
        <v>0</v>
      </c>
      <c r="S185" s="173">
        <v>0</v>
      </c>
      <c r="T185" s="173">
        <v>0</v>
      </c>
      <c r="U185" s="173">
        <v>0</v>
      </c>
    </row>
    <row r="186" ht="15" spans="1:21">
      <c r="A186" s="130"/>
      <c r="B186" s="153" t="s">
        <v>333</v>
      </c>
      <c r="C186" s="107" t="str">
        <f>"LCU per unit of "&amp;D186</f>
        <v>LCU per unit of LCU</v>
      </c>
      <c r="D186" s="141" t="str">
        <f>D185</f>
        <v>LCU</v>
      </c>
      <c r="E186" s="128"/>
      <c r="F186" s="145"/>
      <c r="G186" s="135"/>
      <c r="H186" s="135"/>
      <c r="I186" s="135"/>
      <c r="J186" s="135"/>
      <c r="K186" s="143">
        <f t="shared" ref="K186:U186" si="72">INDEX($K$81:$U$85,MATCH($D186,$B$81:$B$85,0),MATCH(K$78,$K$78:$U$78,0))</f>
        <v>1</v>
      </c>
      <c r="L186" s="143">
        <f t="shared" si="72"/>
        <v>1</v>
      </c>
      <c r="M186" s="143">
        <f t="shared" si="72"/>
        <v>1</v>
      </c>
      <c r="N186" s="143">
        <f t="shared" si="72"/>
        <v>1</v>
      </c>
      <c r="O186" s="143">
        <f t="shared" si="72"/>
        <v>1</v>
      </c>
      <c r="P186" s="143">
        <f t="shared" si="72"/>
        <v>1</v>
      </c>
      <c r="Q186" s="143">
        <f t="shared" si="72"/>
        <v>1</v>
      </c>
      <c r="R186" s="143">
        <f t="shared" si="72"/>
        <v>1</v>
      </c>
      <c r="S186" s="143">
        <f t="shared" si="72"/>
        <v>1</v>
      </c>
      <c r="T186" s="143">
        <f t="shared" si="72"/>
        <v>1</v>
      </c>
      <c r="U186" s="143">
        <f t="shared" si="72"/>
        <v>1</v>
      </c>
    </row>
    <row r="187" ht="15" spans="1:21">
      <c r="A187" s="130"/>
      <c r="B187" s="153" t="s">
        <v>334</v>
      </c>
      <c r="C187" s="107" t="s">
        <v>329</v>
      </c>
      <c r="D187" s="159" t="s">
        <v>163</v>
      </c>
      <c r="E187" s="128"/>
      <c r="F187" s="129"/>
      <c r="G187" s="135"/>
      <c r="H187" s="135"/>
      <c r="I187" s="135"/>
      <c r="J187" s="135"/>
      <c r="K187" s="90">
        <f t="shared" ref="K187:U187" si="73">K183*K186</f>
        <v>0</v>
      </c>
      <c r="L187" s="90">
        <f t="shared" si="73"/>
        <v>0</v>
      </c>
      <c r="M187" s="90">
        <f t="shared" si="73"/>
        <v>0</v>
      </c>
      <c r="N187" s="90">
        <f t="shared" si="73"/>
        <v>0</v>
      </c>
      <c r="O187" s="90">
        <f t="shared" si="73"/>
        <v>0</v>
      </c>
      <c r="P187" s="90">
        <f t="shared" si="73"/>
        <v>0</v>
      </c>
      <c r="Q187" s="90">
        <f t="shared" si="73"/>
        <v>0</v>
      </c>
      <c r="R187" s="90">
        <f t="shared" si="73"/>
        <v>0</v>
      </c>
      <c r="S187" s="90">
        <f t="shared" si="73"/>
        <v>0</v>
      </c>
      <c r="T187" s="90">
        <f t="shared" si="73"/>
        <v>0</v>
      </c>
      <c r="U187" s="90">
        <f t="shared" si="73"/>
        <v>0</v>
      </c>
    </row>
    <row r="188" ht="15" spans="1:21">
      <c r="A188" s="130"/>
      <c r="B188" s="153" t="s">
        <v>335</v>
      </c>
      <c r="C188" s="107" t="s">
        <v>329</v>
      </c>
      <c r="D188" s="141" t="str">
        <f>D187</f>
        <v>Domestic</v>
      </c>
      <c r="E188" s="128"/>
      <c r="F188" s="129"/>
      <c r="G188" s="135"/>
      <c r="H188" s="135"/>
      <c r="I188" s="135"/>
      <c r="J188" s="135"/>
      <c r="K188" s="90"/>
      <c r="L188" s="90">
        <f t="shared" ref="L188:U188" si="74">L184*L186</f>
        <v>0</v>
      </c>
      <c r="M188" s="90">
        <f t="shared" si="74"/>
        <v>0</v>
      </c>
      <c r="N188" s="90">
        <f t="shared" si="74"/>
        <v>0</v>
      </c>
      <c r="O188" s="90">
        <f t="shared" si="74"/>
        <v>0</v>
      </c>
      <c r="P188" s="90">
        <f t="shared" si="74"/>
        <v>0</v>
      </c>
      <c r="Q188" s="90">
        <f t="shared" si="74"/>
        <v>0</v>
      </c>
      <c r="R188" s="90">
        <f t="shared" si="74"/>
        <v>0</v>
      </c>
      <c r="S188" s="90">
        <f t="shared" si="74"/>
        <v>0</v>
      </c>
      <c r="T188" s="90">
        <f t="shared" si="74"/>
        <v>0</v>
      </c>
      <c r="U188" s="90">
        <f t="shared" si="74"/>
        <v>0</v>
      </c>
    </row>
    <row r="189" ht="15" spans="1:21">
      <c r="A189" s="130"/>
      <c r="B189" s="153" t="s">
        <v>336</v>
      </c>
      <c r="C189" s="107" t="s">
        <v>329</v>
      </c>
      <c r="D189" s="141" t="str">
        <f>D188</f>
        <v>Domestic</v>
      </c>
      <c r="E189" s="128"/>
      <c r="F189" s="129"/>
      <c r="G189" s="135"/>
      <c r="H189" s="135"/>
      <c r="I189" s="135"/>
      <c r="J189" s="135"/>
      <c r="K189" s="90"/>
      <c r="L189" s="90">
        <f t="shared" ref="L189:U189" si="75">L185*L186</f>
        <v>0</v>
      </c>
      <c r="M189" s="90">
        <f t="shared" si="75"/>
        <v>0</v>
      </c>
      <c r="N189" s="90">
        <f t="shared" si="75"/>
        <v>0</v>
      </c>
      <c r="O189" s="90">
        <f t="shared" si="75"/>
        <v>0</v>
      </c>
      <c r="P189" s="90">
        <f t="shared" si="75"/>
        <v>0</v>
      </c>
      <c r="Q189" s="90">
        <f t="shared" si="75"/>
        <v>0</v>
      </c>
      <c r="R189" s="90">
        <f t="shared" si="75"/>
        <v>0</v>
      </c>
      <c r="S189" s="90">
        <f t="shared" si="75"/>
        <v>0</v>
      </c>
      <c r="T189" s="90">
        <f t="shared" si="75"/>
        <v>0</v>
      </c>
      <c r="U189" s="90">
        <f t="shared" si="75"/>
        <v>0</v>
      </c>
    </row>
    <row r="190" ht="15" spans="1:21">
      <c r="A190" s="130"/>
      <c r="B190" s="150" t="s">
        <v>302</v>
      </c>
      <c r="C190" s="107"/>
      <c r="D190" s="157"/>
      <c r="E190" s="152"/>
      <c r="F190" s="135"/>
      <c r="G190" s="135"/>
      <c r="H190" s="135"/>
      <c r="I190" s="135"/>
      <c r="J190" s="135"/>
      <c r="K190" s="90"/>
      <c r="L190" s="164"/>
      <c r="M190" s="164"/>
      <c r="N190" s="164"/>
      <c r="O190" s="164"/>
      <c r="P190" s="164"/>
      <c r="Q190" s="164"/>
      <c r="R190" s="164"/>
      <c r="S190" s="164"/>
      <c r="T190" s="164"/>
      <c r="U190" s="164"/>
    </row>
    <row r="191" ht="15" spans="1:21">
      <c r="A191" s="130"/>
      <c r="B191" s="153" t="s">
        <v>331</v>
      </c>
      <c r="C191" s="107" t="str">
        <f>"million "&amp;D191</f>
        <v>million LCU</v>
      </c>
      <c r="D191" s="158" t="s">
        <v>311</v>
      </c>
      <c r="E191" s="128"/>
      <c r="F191" s="129"/>
      <c r="G191" s="135"/>
      <c r="H191" s="135"/>
      <c r="I191" s="135"/>
      <c r="J191" s="135"/>
      <c r="K191" s="172">
        <v>0</v>
      </c>
      <c r="L191" s="90">
        <f t="shared" ref="L191:U191" si="76">K191-L192</f>
        <v>0</v>
      </c>
      <c r="M191" s="90">
        <f t="shared" si="76"/>
        <v>0</v>
      </c>
      <c r="N191" s="90">
        <f t="shared" si="76"/>
        <v>0</v>
      </c>
      <c r="O191" s="90">
        <f t="shared" si="76"/>
        <v>0</v>
      </c>
      <c r="P191" s="90">
        <f t="shared" si="76"/>
        <v>0</v>
      </c>
      <c r="Q191" s="90">
        <f t="shared" si="76"/>
        <v>0</v>
      </c>
      <c r="R191" s="90">
        <f t="shared" si="76"/>
        <v>0</v>
      </c>
      <c r="S191" s="90">
        <f t="shared" si="76"/>
        <v>0</v>
      </c>
      <c r="T191" s="90">
        <f t="shared" si="76"/>
        <v>0</v>
      </c>
      <c r="U191" s="90">
        <f t="shared" si="76"/>
        <v>0</v>
      </c>
    </row>
    <row r="192" ht="15" spans="1:21">
      <c r="A192" s="130"/>
      <c r="B192" s="153" t="s">
        <v>328</v>
      </c>
      <c r="C192" s="107" t="str">
        <f>"million "&amp;D192</f>
        <v>million LCU</v>
      </c>
      <c r="D192" s="141" t="str">
        <f>D191</f>
        <v>LCU</v>
      </c>
      <c r="E192" s="128"/>
      <c r="F192" s="129"/>
      <c r="G192" s="135"/>
      <c r="H192" s="135"/>
      <c r="I192" s="135"/>
      <c r="J192" s="135"/>
      <c r="K192" s="90"/>
      <c r="L192" s="173">
        <v>0</v>
      </c>
      <c r="M192" s="173">
        <v>0</v>
      </c>
      <c r="N192" s="173">
        <v>0</v>
      </c>
      <c r="O192" s="173">
        <v>0</v>
      </c>
      <c r="P192" s="173">
        <v>0</v>
      </c>
      <c r="Q192" s="173">
        <v>0</v>
      </c>
      <c r="R192" s="173">
        <v>0</v>
      </c>
      <c r="S192" s="173">
        <v>0</v>
      </c>
      <c r="T192" s="173">
        <v>0</v>
      </c>
      <c r="U192" s="173">
        <v>0</v>
      </c>
    </row>
    <row r="193" ht="15" spans="1:21">
      <c r="A193" s="130"/>
      <c r="B193" s="153" t="s">
        <v>234</v>
      </c>
      <c r="C193" s="107" t="str">
        <f>"million "&amp;D193</f>
        <v>million LCU</v>
      </c>
      <c r="D193" s="141" t="str">
        <f>D192</f>
        <v>LCU</v>
      </c>
      <c r="E193" s="128"/>
      <c r="F193" s="129"/>
      <c r="G193" s="135"/>
      <c r="H193" s="135"/>
      <c r="I193" s="135"/>
      <c r="J193" s="135"/>
      <c r="K193" s="90"/>
      <c r="L193" s="173">
        <v>0</v>
      </c>
      <c r="M193" s="173">
        <v>0</v>
      </c>
      <c r="N193" s="173">
        <v>0</v>
      </c>
      <c r="O193" s="173">
        <v>0</v>
      </c>
      <c r="P193" s="173">
        <v>0</v>
      </c>
      <c r="Q193" s="173">
        <v>0</v>
      </c>
      <c r="R193" s="173">
        <v>0</v>
      </c>
      <c r="S193" s="173">
        <v>0</v>
      </c>
      <c r="T193" s="173">
        <v>0</v>
      </c>
      <c r="U193" s="173">
        <v>0</v>
      </c>
    </row>
    <row r="194" ht="15" spans="1:21">
      <c r="A194" s="130"/>
      <c r="B194" s="153" t="s">
        <v>333</v>
      </c>
      <c r="C194" s="107" t="str">
        <f>"LCU per unit of "&amp;D194</f>
        <v>LCU per unit of LCU</v>
      </c>
      <c r="D194" s="141" t="str">
        <f>D193</f>
        <v>LCU</v>
      </c>
      <c r="E194" s="128"/>
      <c r="F194" s="145"/>
      <c r="G194" s="135"/>
      <c r="H194" s="135"/>
      <c r="I194" s="135"/>
      <c r="J194" s="135"/>
      <c r="K194" s="143">
        <f t="shared" ref="K194:U194" si="77">INDEX($K$81:$U$85,MATCH($D194,$B$81:$B$85,0),MATCH(K$78,$K$78:$U$78,0))</f>
        <v>1</v>
      </c>
      <c r="L194" s="143">
        <f t="shared" si="77"/>
        <v>1</v>
      </c>
      <c r="M194" s="143">
        <f t="shared" si="77"/>
        <v>1</v>
      </c>
      <c r="N194" s="143">
        <f t="shared" si="77"/>
        <v>1</v>
      </c>
      <c r="O194" s="143">
        <f t="shared" si="77"/>
        <v>1</v>
      </c>
      <c r="P194" s="143">
        <f t="shared" si="77"/>
        <v>1</v>
      </c>
      <c r="Q194" s="143">
        <f t="shared" si="77"/>
        <v>1</v>
      </c>
      <c r="R194" s="143">
        <f t="shared" si="77"/>
        <v>1</v>
      </c>
      <c r="S194" s="143">
        <f t="shared" si="77"/>
        <v>1</v>
      </c>
      <c r="T194" s="143">
        <f t="shared" si="77"/>
        <v>1</v>
      </c>
      <c r="U194" s="143">
        <f t="shared" si="77"/>
        <v>1</v>
      </c>
    </row>
    <row r="195" ht="15" spans="1:21">
      <c r="A195" s="130"/>
      <c r="B195" s="153" t="s">
        <v>334</v>
      </c>
      <c r="C195" s="107" t="s">
        <v>329</v>
      </c>
      <c r="D195" s="159" t="s">
        <v>163</v>
      </c>
      <c r="E195" s="128"/>
      <c r="F195" s="129"/>
      <c r="G195" s="135"/>
      <c r="H195" s="135"/>
      <c r="I195" s="135"/>
      <c r="J195" s="135"/>
      <c r="K195" s="90">
        <f t="shared" ref="K195:U195" si="78">K191*K194</f>
        <v>0</v>
      </c>
      <c r="L195" s="90">
        <f t="shared" si="78"/>
        <v>0</v>
      </c>
      <c r="M195" s="90">
        <f t="shared" si="78"/>
        <v>0</v>
      </c>
      <c r="N195" s="90">
        <f t="shared" si="78"/>
        <v>0</v>
      </c>
      <c r="O195" s="90">
        <f t="shared" si="78"/>
        <v>0</v>
      </c>
      <c r="P195" s="90">
        <f t="shared" si="78"/>
        <v>0</v>
      </c>
      <c r="Q195" s="90">
        <f t="shared" si="78"/>
        <v>0</v>
      </c>
      <c r="R195" s="90">
        <f t="shared" si="78"/>
        <v>0</v>
      </c>
      <c r="S195" s="90">
        <f t="shared" si="78"/>
        <v>0</v>
      </c>
      <c r="T195" s="90">
        <f t="shared" si="78"/>
        <v>0</v>
      </c>
      <c r="U195" s="90">
        <f t="shared" si="78"/>
        <v>0</v>
      </c>
    </row>
    <row r="196" ht="15" spans="1:21">
      <c r="A196" s="130"/>
      <c r="B196" s="153" t="s">
        <v>335</v>
      </c>
      <c r="C196" s="107" t="s">
        <v>329</v>
      </c>
      <c r="D196" s="141" t="str">
        <f>D195</f>
        <v>Domestic</v>
      </c>
      <c r="E196" s="128"/>
      <c r="F196" s="129"/>
      <c r="G196" s="135"/>
      <c r="H196" s="135"/>
      <c r="I196" s="135"/>
      <c r="J196" s="135"/>
      <c r="K196" s="90"/>
      <c r="L196" s="90">
        <f t="shared" ref="L196:U196" si="79">L192*L194</f>
        <v>0</v>
      </c>
      <c r="M196" s="90">
        <f t="shared" si="79"/>
        <v>0</v>
      </c>
      <c r="N196" s="90">
        <f t="shared" si="79"/>
        <v>0</v>
      </c>
      <c r="O196" s="90">
        <f t="shared" si="79"/>
        <v>0</v>
      </c>
      <c r="P196" s="90">
        <f t="shared" si="79"/>
        <v>0</v>
      </c>
      <c r="Q196" s="90">
        <f t="shared" si="79"/>
        <v>0</v>
      </c>
      <c r="R196" s="90">
        <f t="shared" si="79"/>
        <v>0</v>
      </c>
      <c r="S196" s="90">
        <f t="shared" si="79"/>
        <v>0</v>
      </c>
      <c r="T196" s="90">
        <f t="shared" si="79"/>
        <v>0</v>
      </c>
      <c r="U196" s="90">
        <f t="shared" si="79"/>
        <v>0</v>
      </c>
    </row>
    <row r="197" ht="15" spans="1:21">
      <c r="A197" s="130"/>
      <c r="B197" s="153" t="s">
        <v>336</v>
      </c>
      <c r="C197" s="107" t="s">
        <v>329</v>
      </c>
      <c r="D197" s="141" t="str">
        <f>D196</f>
        <v>Domestic</v>
      </c>
      <c r="E197" s="128"/>
      <c r="F197" s="129"/>
      <c r="G197" s="135"/>
      <c r="H197" s="135"/>
      <c r="I197" s="135"/>
      <c r="J197" s="135"/>
      <c r="K197" s="90"/>
      <c r="L197" s="90">
        <f t="shared" ref="L197:U197" si="80">L193*L194</f>
        <v>0</v>
      </c>
      <c r="M197" s="90">
        <f t="shared" si="80"/>
        <v>0</v>
      </c>
      <c r="N197" s="90">
        <f t="shared" si="80"/>
        <v>0</v>
      </c>
      <c r="O197" s="90">
        <f t="shared" si="80"/>
        <v>0</v>
      </c>
      <c r="P197" s="90">
        <f t="shared" si="80"/>
        <v>0</v>
      </c>
      <c r="Q197" s="90">
        <f t="shared" si="80"/>
        <v>0</v>
      </c>
      <c r="R197" s="90">
        <f t="shared" si="80"/>
        <v>0</v>
      </c>
      <c r="S197" s="90">
        <f t="shared" si="80"/>
        <v>0</v>
      </c>
      <c r="T197" s="90">
        <f t="shared" si="80"/>
        <v>0</v>
      </c>
      <c r="U197" s="90">
        <f t="shared" si="80"/>
        <v>0</v>
      </c>
    </row>
    <row r="198" ht="15" spans="1:21">
      <c r="A198" s="130"/>
      <c r="B198" s="150" t="s">
        <v>303</v>
      </c>
      <c r="C198" s="107"/>
      <c r="D198" s="157"/>
      <c r="E198" s="152"/>
      <c r="F198" s="135"/>
      <c r="G198" s="135"/>
      <c r="H198" s="135"/>
      <c r="I198" s="135"/>
      <c r="J198" s="135"/>
      <c r="K198" s="90"/>
      <c r="L198" s="164"/>
      <c r="M198" s="164"/>
      <c r="N198" s="164"/>
      <c r="O198" s="164"/>
      <c r="P198" s="164"/>
      <c r="Q198" s="164"/>
      <c r="R198" s="164"/>
      <c r="S198" s="164"/>
      <c r="T198" s="164"/>
      <c r="U198" s="164"/>
    </row>
    <row r="199" ht="15" spans="1:21">
      <c r="A199" s="130"/>
      <c r="B199" s="153" t="s">
        <v>331</v>
      </c>
      <c r="C199" s="107" t="str">
        <f>"million "&amp;D199</f>
        <v>million LCU</v>
      </c>
      <c r="D199" s="158" t="s">
        <v>311</v>
      </c>
      <c r="E199" s="128"/>
      <c r="F199" s="129"/>
      <c r="G199" s="135"/>
      <c r="H199" s="135"/>
      <c r="I199" s="135"/>
      <c r="J199" s="135"/>
      <c r="K199" s="172">
        <v>0</v>
      </c>
      <c r="L199" s="90">
        <f t="shared" ref="L199:U199" si="81">K199-L200</f>
        <v>0</v>
      </c>
      <c r="M199" s="90">
        <f t="shared" si="81"/>
        <v>0</v>
      </c>
      <c r="N199" s="90">
        <f t="shared" si="81"/>
        <v>0</v>
      </c>
      <c r="O199" s="90">
        <f t="shared" si="81"/>
        <v>0</v>
      </c>
      <c r="P199" s="90">
        <f t="shared" si="81"/>
        <v>0</v>
      </c>
      <c r="Q199" s="90">
        <f t="shared" si="81"/>
        <v>0</v>
      </c>
      <c r="R199" s="90">
        <f t="shared" si="81"/>
        <v>0</v>
      </c>
      <c r="S199" s="90">
        <f t="shared" si="81"/>
        <v>0</v>
      </c>
      <c r="T199" s="90">
        <f t="shared" si="81"/>
        <v>0</v>
      </c>
      <c r="U199" s="90">
        <f t="shared" si="81"/>
        <v>0</v>
      </c>
    </row>
    <row r="200" ht="15" spans="1:21">
      <c r="A200" s="130"/>
      <c r="B200" s="153" t="s">
        <v>328</v>
      </c>
      <c r="C200" s="107" t="str">
        <f>"million "&amp;D200</f>
        <v>million LCU</v>
      </c>
      <c r="D200" s="141" t="str">
        <f>D199</f>
        <v>LCU</v>
      </c>
      <c r="E200" s="128"/>
      <c r="F200" s="129"/>
      <c r="G200" s="135"/>
      <c r="H200" s="135"/>
      <c r="I200" s="135"/>
      <c r="J200" s="135"/>
      <c r="K200" s="90"/>
      <c r="L200" s="173">
        <v>0</v>
      </c>
      <c r="M200" s="173">
        <v>0</v>
      </c>
      <c r="N200" s="173">
        <v>0</v>
      </c>
      <c r="O200" s="173">
        <v>0</v>
      </c>
      <c r="P200" s="173">
        <v>0</v>
      </c>
      <c r="Q200" s="173">
        <v>0</v>
      </c>
      <c r="R200" s="173">
        <v>0</v>
      </c>
      <c r="S200" s="173">
        <v>0</v>
      </c>
      <c r="T200" s="173">
        <v>0</v>
      </c>
      <c r="U200" s="173">
        <v>0</v>
      </c>
    </row>
    <row r="201" ht="15" spans="1:21">
      <c r="A201" s="130"/>
      <c r="B201" s="153" t="s">
        <v>234</v>
      </c>
      <c r="C201" s="107" t="str">
        <f>"million "&amp;D201</f>
        <v>million LCU</v>
      </c>
      <c r="D201" s="141" t="str">
        <f>D200</f>
        <v>LCU</v>
      </c>
      <c r="E201" s="128"/>
      <c r="F201" s="129"/>
      <c r="G201" s="135"/>
      <c r="H201" s="135"/>
      <c r="I201" s="135"/>
      <c r="J201" s="135"/>
      <c r="K201" s="90"/>
      <c r="L201" s="173">
        <v>0</v>
      </c>
      <c r="M201" s="173">
        <v>0</v>
      </c>
      <c r="N201" s="173">
        <v>0</v>
      </c>
      <c r="O201" s="173">
        <v>0</v>
      </c>
      <c r="P201" s="173">
        <v>0</v>
      </c>
      <c r="Q201" s="173">
        <v>0</v>
      </c>
      <c r="R201" s="173">
        <v>0</v>
      </c>
      <c r="S201" s="173">
        <v>0</v>
      </c>
      <c r="T201" s="173">
        <v>0</v>
      </c>
      <c r="U201" s="173">
        <v>0</v>
      </c>
    </row>
    <row r="202" ht="15" spans="1:21">
      <c r="A202" s="130"/>
      <c r="B202" s="153" t="s">
        <v>333</v>
      </c>
      <c r="C202" s="107" t="str">
        <f>"LCU per unit of "&amp;D202</f>
        <v>LCU per unit of LCU</v>
      </c>
      <c r="D202" s="141" t="str">
        <f>D201</f>
        <v>LCU</v>
      </c>
      <c r="E202" s="128"/>
      <c r="F202" s="145"/>
      <c r="G202" s="135"/>
      <c r="H202" s="135"/>
      <c r="I202" s="135"/>
      <c r="J202" s="135"/>
      <c r="K202" s="143">
        <f t="shared" ref="K202:U202" si="82">INDEX($K$81:$U$85,MATCH($D202,$B$81:$B$85,0),MATCH(K$78,$K$78:$U$78,0))</f>
        <v>1</v>
      </c>
      <c r="L202" s="143">
        <f t="shared" si="82"/>
        <v>1</v>
      </c>
      <c r="M202" s="143">
        <f t="shared" si="82"/>
        <v>1</v>
      </c>
      <c r="N202" s="143">
        <f t="shared" si="82"/>
        <v>1</v>
      </c>
      <c r="O202" s="143">
        <f t="shared" si="82"/>
        <v>1</v>
      </c>
      <c r="P202" s="143">
        <f t="shared" si="82"/>
        <v>1</v>
      </c>
      <c r="Q202" s="143">
        <f t="shared" si="82"/>
        <v>1</v>
      </c>
      <c r="R202" s="143">
        <f t="shared" si="82"/>
        <v>1</v>
      </c>
      <c r="S202" s="143">
        <f t="shared" si="82"/>
        <v>1</v>
      </c>
      <c r="T202" s="143">
        <f t="shared" si="82"/>
        <v>1</v>
      </c>
      <c r="U202" s="143">
        <f t="shared" si="82"/>
        <v>1</v>
      </c>
    </row>
    <row r="203" ht="15" spans="1:21">
      <c r="A203" s="130"/>
      <c r="B203" s="153" t="s">
        <v>334</v>
      </c>
      <c r="C203" s="107" t="s">
        <v>329</v>
      </c>
      <c r="D203" s="159" t="s">
        <v>163</v>
      </c>
      <c r="E203" s="128"/>
      <c r="F203" s="129"/>
      <c r="G203" s="135"/>
      <c r="H203" s="135"/>
      <c r="I203" s="135"/>
      <c r="J203" s="135"/>
      <c r="K203" s="90">
        <f t="shared" ref="K203:U203" si="83">K199*K202</f>
        <v>0</v>
      </c>
      <c r="L203" s="90">
        <f t="shared" si="83"/>
        <v>0</v>
      </c>
      <c r="M203" s="90">
        <f t="shared" si="83"/>
        <v>0</v>
      </c>
      <c r="N203" s="90">
        <f t="shared" si="83"/>
        <v>0</v>
      </c>
      <c r="O203" s="90">
        <f t="shared" si="83"/>
        <v>0</v>
      </c>
      <c r="P203" s="90">
        <f t="shared" si="83"/>
        <v>0</v>
      </c>
      <c r="Q203" s="90">
        <f t="shared" si="83"/>
        <v>0</v>
      </c>
      <c r="R203" s="90">
        <f t="shared" si="83"/>
        <v>0</v>
      </c>
      <c r="S203" s="90">
        <f t="shared" si="83"/>
        <v>0</v>
      </c>
      <c r="T203" s="90">
        <f t="shared" si="83"/>
        <v>0</v>
      </c>
      <c r="U203" s="90">
        <f t="shared" si="83"/>
        <v>0</v>
      </c>
    </row>
    <row r="204" ht="15" spans="1:21">
      <c r="A204" s="130"/>
      <c r="B204" s="153" t="s">
        <v>335</v>
      </c>
      <c r="C204" s="107" t="s">
        <v>329</v>
      </c>
      <c r="D204" s="141" t="str">
        <f>D203</f>
        <v>Domestic</v>
      </c>
      <c r="E204" s="128"/>
      <c r="F204" s="129"/>
      <c r="G204" s="135"/>
      <c r="H204" s="135"/>
      <c r="I204" s="135"/>
      <c r="J204" s="135"/>
      <c r="K204" s="90"/>
      <c r="L204" s="90">
        <f t="shared" ref="L204:U204" si="84">L200*L202</f>
        <v>0</v>
      </c>
      <c r="M204" s="90">
        <f t="shared" si="84"/>
        <v>0</v>
      </c>
      <c r="N204" s="90">
        <f t="shared" si="84"/>
        <v>0</v>
      </c>
      <c r="O204" s="90">
        <f t="shared" si="84"/>
        <v>0</v>
      </c>
      <c r="P204" s="90">
        <f t="shared" si="84"/>
        <v>0</v>
      </c>
      <c r="Q204" s="90">
        <f t="shared" si="84"/>
        <v>0</v>
      </c>
      <c r="R204" s="90">
        <f t="shared" si="84"/>
        <v>0</v>
      </c>
      <c r="S204" s="90">
        <f t="shared" si="84"/>
        <v>0</v>
      </c>
      <c r="T204" s="90">
        <f t="shared" si="84"/>
        <v>0</v>
      </c>
      <c r="U204" s="90">
        <f t="shared" si="84"/>
        <v>0</v>
      </c>
    </row>
    <row r="205" ht="15" spans="1:21">
      <c r="A205" s="130"/>
      <c r="B205" s="153" t="s">
        <v>336</v>
      </c>
      <c r="C205" s="107" t="s">
        <v>329</v>
      </c>
      <c r="D205" s="141" t="str">
        <f>D204</f>
        <v>Domestic</v>
      </c>
      <c r="E205" s="128"/>
      <c r="F205" s="129"/>
      <c r="G205" s="135"/>
      <c r="H205" s="135"/>
      <c r="I205" s="135"/>
      <c r="J205" s="135"/>
      <c r="K205" s="90"/>
      <c r="L205" s="90">
        <f t="shared" ref="L205:U205" si="85">L201*L202</f>
        <v>0</v>
      </c>
      <c r="M205" s="90">
        <f t="shared" si="85"/>
        <v>0</v>
      </c>
      <c r="N205" s="90">
        <f t="shared" si="85"/>
        <v>0</v>
      </c>
      <c r="O205" s="90">
        <f t="shared" si="85"/>
        <v>0</v>
      </c>
      <c r="P205" s="90">
        <f t="shared" si="85"/>
        <v>0</v>
      </c>
      <c r="Q205" s="90">
        <f t="shared" si="85"/>
        <v>0</v>
      </c>
      <c r="R205" s="90">
        <f t="shared" si="85"/>
        <v>0</v>
      </c>
      <c r="S205" s="90">
        <f t="shared" si="85"/>
        <v>0</v>
      </c>
      <c r="T205" s="90">
        <f t="shared" si="85"/>
        <v>0</v>
      </c>
      <c r="U205" s="90">
        <f t="shared" si="85"/>
        <v>0</v>
      </c>
    </row>
    <row r="206" ht="15" spans="1:21">
      <c r="A206" s="130"/>
      <c r="B206" s="150" t="s">
        <v>304</v>
      </c>
      <c r="C206" s="107"/>
      <c r="D206" s="157"/>
      <c r="E206" s="152"/>
      <c r="F206" s="135"/>
      <c r="G206" s="135"/>
      <c r="H206" s="135"/>
      <c r="I206" s="135"/>
      <c r="J206" s="135"/>
      <c r="K206" s="90"/>
      <c r="L206" s="164"/>
      <c r="M206" s="164"/>
      <c r="N206" s="164"/>
      <c r="O206" s="164"/>
      <c r="P206" s="164"/>
      <c r="Q206" s="164"/>
      <c r="R206" s="164"/>
      <c r="S206" s="164"/>
      <c r="T206" s="164"/>
      <c r="U206" s="164"/>
    </row>
    <row r="207" ht="15" spans="1:21">
      <c r="A207" s="130"/>
      <c r="B207" s="153" t="s">
        <v>331</v>
      </c>
      <c r="C207" s="107" t="str">
        <f>"million "&amp;D207</f>
        <v>million LCU</v>
      </c>
      <c r="D207" s="158" t="s">
        <v>311</v>
      </c>
      <c r="E207" s="128"/>
      <c r="F207" s="129"/>
      <c r="G207" s="135"/>
      <c r="H207" s="135"/>
      <c r="I207" s="135"/>
      <c r="J207" s="135"/>
      <c r="K207" s="172">
        <v>0</v>
      </c>
      <c r="L207" s="90">
        <f t="shared" ref="L207:U207" si="86">K207-L208</f>
        <v>0</v>
      </c>
      <c r="M207" s="90">
        <f t="shared" si="86"/>
        <v>0</v>
      </c>
      <c r="N207" s="90">
        <f t="shared" si="86"/>
        <v>0</v>
      </c>
      <c r="O207" s="90">
        <f t="shared" si="86"/>
        <v>0</v>
      </c>
      <c r="P207" s="90">
        <f t="shared" si="86"/>
        <v>0</v>
      </c>
      <c r="Q207" s="90">
        <f t="shared" si="86"/>
        <v>0</v>
      </c>
      <c r="R207" s="90">
        <f t="shared" si="86"/>
        <v>0</v>
      </c>
      <c r="S207" s="90">
        <f t="shared" si="86"/>
        <v>0</v>
      </c>
      <c r="T207" s="90">
        <f t="shared" si="86"/>
        <v>0</v>
      </c>
      <c r="U207" s="90">
        <f t="shared" si="86"/>
        <v>0</v>
      </c>
    </row>
    <row r="208" ht="15" spans="1:21">
      <c r="A208" s="130"/>
      <c r="B208" s="153" t="s">
        <v>328</v>
      </c>
      <c r="C208" s="107" t="str">
        <f>"million "&amp;D208</f>
        <v>million LCU</v>
      </c>
      <c r="D208" s="141" t="str">
        <f>D207</f>
        <v>LCU</v>
      </c>
      <c r="E208" s="128"/>
      <c r="F208" s="129"/>
      <c r="G208" s="135"/>
      <c r="H208" s="135"/>
      <c r="I208" s="135"/>
      <c r="J208" s="135"/>
      <c r="K208" s="90"/>
      <c r="L208" s="173">
        <v>0</v>
      </c>
      <c r="M208" s="173">
        <v>0</v>
      </c>
      <c r="N208" s="173">
        <v>0</v>
      </c>
      <c r="O208" s="173">
        <v>0</v>
      </c>
      <c r="P208" s="173">
        <v>0</v>
      </c>
      <c r="Q208" s="173">
        <v>0</v>
      </c>
      <c r="R208" s="173">
        <v>0</v>
      </c>
      <c r="S208" s="173">
        <v>0</v>
      </c>
      <c r="T208" s="173">
        <v>0</v>
      </c>
      <c r="U208" s="173">
        <v>0</v>
      </c>
    </row>
    <row r="209" ht="15" spans="1:21">
      <c r="A209" s="130"/>
      <c r="B209" s="153" t="s">
        <v>234</v>
      </c>
      <c r="C209" s="107" t="str">
        <f>"million "&amp;D209</f>
        <v>million LCU</v>
      </c>
      <c r="D209" s="141" t="str">
        <f>D208</f>
        <v>LCU</v>
      </c>
      <c r="E209" s="128"/>
      <c r="F209" s="129"/>
      <c r="G209" s="135"/>
      <c r="H209" s="135"/>
      <c r="I209" s="135"/>
      <c r="J209" s="135"/>
      <c r="K209" s="90"/>
      <c r="L209" s="173">
        <v>0</v>
      </c>
      <c r="M209" s="173">
        <v>0</v>
      </c>
      <c r="N209" s="173">
        <v>0</v>
      </c>
      <c r="O209" s="173">
        <v>0</v>
      </c>
      <c r="P209" s="173">
        <v>0</v>
      </c>
      <c r="Q209" s="173">
        <v>0</v>
      </c>
      <c r="R209" s="173">
        <v>0</v>
      </c>
      <c r="S209" s="173">
        <v>0</v>
      </c>
      <c r="T209" s="173">
        <v>0</v>
      </c>
      <c r="U209" s="173">
        <v>0</v>
      </c>
    </row>
    <row r="210" ht="15" spans="1:21">
      <c r="A210" s="130"/>
      <c r="B210" s="153" t="s">
        <v>333</v>
      </c>
      <c r="C210" s="107" t="str">
        <f>"LCU per unit of "&amp;D210</f>
        <v>LCU per unit of LCU</v>
      </c>
      <c r="D210" s="141" t="str">
        <f>D209</f>
        <v>LCU</v>
      </c>
      <c r="E210" s="128"/>
      <c r="F210" s="145"/>
      <c r="G210" s="135"/>
      <c r="H210" s="135"/>
      <c r="I210" s="135"/>
      <c r="J210" s="135"/>
      <c r="K210" s="143">
        <f t="shared" ref="K210:U210" si="87">INDEX($K$81:$U$85,MATCH($D210,$B$81:$B$85,0),MATCH(K$78,$K$78:$U$78,0))</f>
        <v>1</v>
      </c>
      <c r="L210" s="143">
        <f t="shared" si="87"/>
        <v>1</v>
      </c>
      <c r="M210" s="143">
        <f t="shared" si="87"/>
        <v>1</v>
      </c>
      <c r="N210" s="143">
        <f t="shared" si="87"/>
        <v>1</v>
      </c>
      <c r="O210" s="143">
        <f t="shared" si="87"/>
        <v>1</v>
      </c>
      <c r="P210" s="143">
        <f t="shared" si="87"/>
        <v>1</v>
      </c>
      <c r="Q210" s="143">
        <f t="shared" si="87"/>
        <v>1</v>
      </c>
      <c r="R210" s="143">
        <f t="shared" si="87"/>
        <v>1</v>
      </c>
      <c r="S210" s="143">
        <f t="shared" si="87"/>
        <v>1</v>
      </c>
      <c r="T210" s="143">
        <f t="shared" si="87"/>
        <v>1</v>
      </c>
      <c r="U210" s="143">
        <f t="shared" si="87"/>
        <v>1</v>
      </c>
    </row>
    <row r="211" ht="15" spans="1:21">
      <c r="A211" s="130"/>
      <c r="B211" s="153" t="s">
        <v>334</v>
      </c>
      <c r="C211" s="107" t="s">
        <v>329</v>
      </c>
      <c r="D211" s="159" t="s">
        <v>163</v>
      </c>
      <c r="E211" s="128"/>
      <c r="F211" s="129"/>
      <c r="G211" s="135"/>
      <c r="H211" s="135"/>
      <c r="I211" s="135"/>
      <c r="J211" s="135"/>
      <c r="K211" s="90">
        <f t="shared" ref="K211:U211" si="88">K207*K210</f>
        <v>0</v>
      </c>
      <c r="L211" s="90">
        <f t="shared" si="88"/>
        <v>0</v>
      </c>
      <c r="M211" s="90">
        <f t="shared" si="88"/>
        <v>0</v>
      </c>
      <c r="N211" s="90">
        <f t="shared" si="88"/>
        <v>0</v>
      </c>
      <c r="O211" s="90">
        <f t="shared" si="88"/>
        <v>0</v>
      </c>
      <c r="P211" s="90">
        <f t="shared" si="88"/>
        <v>0</v>
      </c>
      <c r="Q211" s="90">
        <f t="shared" si="88"/>
        <v>0</v>
      </c>
      <c r="R211" s="90">
        <f t="shared" si="88"/>
        <v>0</v>
      </c>
      <c r="S211" s="90">
        <f t="shared" si="88"/>
        <v>0</v>
      </c>
      <c r="T211" s="90">
        <f t="shared" si="88"/>
        <v>0</v>
      </c>
      <c r="U211" s="90">
        <f t="shared" si="88"/>
        <v>0</v>
      </c>
    </row>
    <row r="212" ht="15" spans="1:21">
      <c r="A212" s="130"/>
      <c r="B212" s="153" t="s">
        <v>335</v>
      </c>
      <c r="C212" s="107" t="s">
        <v>329</v>
      </c>
      <c r="D212" s="141" t="str">
        <f>D211</f>
        <v>Domestic</v>
      </c>
      <c r="E212" s="128"/>
      <c r="F212" s="129"/>
      <c r="G212" s="135"/>
      <c r="H212" s="135"/>
      <c r="I212" s="135"/>
      <c r="J212" s="135"/>
      <c r="K212" s="90"/>
      <c r="L212" s="90">
        <f t="shared" ref="L212:U212" si="89">L208*L210</f>
        <v>0</v>
      </c>
      <c r="M212" s="90">
        <f t="shared" si="89"/>
        <v>0</v>
      </c>
      <c r="N212" s="90">
        <f t="shared" si="89"/>
        <v>0</v>
      </c>
      <c r="O212" s="90">
        <f t="shared" si="89"/>
        <v>0</v>
      </c>
      <c r="P212" s="90">
        <f t="shared" si="89"/>
        <v>0</v>
      </c>
      <c r="Q212" s="90">
        <f t="shared" si="89"/>
        <v>0</v>
      </c>
      <c r="R212" s="90">
        <f t="shared" si="89"/>
        <v>0</v>
      </c>
      <c r="S212" s="90">
        <f t="shared" si="89"/>
        <v>0</v>
      </c>
      <c r="T212" s="90">
        <f t="shared" si="89"/>
        <v>0</v>
      </c>
      <c r="U212" s="90">
        <f t="shared" si="89"/>
        <v>0</v>
      </c>
    </row>
    <row r="213" ht="15" spans="1:21">
      <c r="A213" s="130"/>
      <c r="B213" s="153" t="s">
        <v>336</v>
      </c>
      <c r="C213" s="107" t="s">
        <v>329</v>
      </c>
      <c r="D213" s="141" t="str">
        <f>D212</f>
        <v>Domestic</v>
      </c>
      <c r="E213" s="128"/>
      <c r="F213" s="129"/>
      <c r="G213" s="135"/>
      <c r="H213" s="135"/>
      <c r="I213" s="135"/>
      <c r="J213" s="135"/>
      <c r="K213" s="90"/>
      <c r="L213" s="90">
        <f t="shared" ref="L213:U213" si="90">L209*L210</f>
        <v>0</v>
      </c>
      <c r="M213" s="90">
        <f t="shared" si="90"/>
        <v>0</v>
      </c>
      <c r="N213" s="90">
        <f t="shared" si="90"/>
        <v>0</v>
      </c>
      <c r="O213" s="90">
        <f t="shared" si="90"/>
        <v>0</v>
      </c>
      <c r="P213" s="90">
        <f t="shared" si="90"/>
        <v>0</v>
      </c>
      <c r="Q213" s="90">
        <f t="shared" si="90"/>
        <v>0</v>
      </c>
      <c r="R213" s="90">
        <f t="shared" si="90"/>
        <v>0</v>
      </c>
      <c r="S213" s="90">
        <f t="shared" si="90"/>
        <v>0</v>
      </c>
      <c r="T213" s="90">
        <f t="shared" si="90"/>
        <v>0</v>
      </c>
      <c r="U213" s="90">
        <f t="shared" si="90"/>
        <v>0</v>
      </c>
    </row>
    <row r="214" ht="15" spans="1:21">
      <c r="A214" s="130"/>
      <c r="B214" s="150" t="s">
        <v>305</v>
      </c>
      <c r="C214" s="107"/>
      <c r="D214" s="157"/>
      <c r="E214" s="152"/>
      <c r="F214" s="135"/>
      <c r="G214" s="135"/>
      <c r="H214" s="135"/>
      <c r="I214" s="135"/>
      <c r="J214" s="135"/>
      <c r="K214" s="90"/>
      <c r="L214" s="164"/>
      <c r="M214" s="164"/>
      <c r="N214" s="164"/>
      <c r="O214" s="164"/>
      <c r="P214" s="164"/>
      <c r="Q214" s="164"/>
      <c r="R214" s="164"/>
      <c r="S214" s="164"/>
      <c r="T214" s="164"/>
      <c r="U214" s="164"/>
    </row>
    <row r="215" ht="15" spans="1:21">
      <c r="A215" s="130"/>
      <c r="B215" s="153" t="s">
        <v>331</v>
      </c>
      <c r="C215" s="107" t="str">
        <f>"million "&amp;D215</f>
        <v>million LCU</v>
      </c>
      <c r="D215" s="158" t="s">
        <v>311</v>
      </c>
      <c r="E215" s="128"/>
      <c r="F215" s="129"/>
      <c r="G215" s="135"/>
      <c r="H215" s="135"/>
      <c r="I215" s="135"/>
      <c r="J215" s="135"/>
      <c r="K215" s="172">
        <v>0</v>
      </c>
      <c r="L215" s="90">
        <f t="shared" ref="L215:U215" si="91">K215-L216</f>
        <v>0</v>
      </c>
      <c r="M215" s="90">
        <f t="shared" si="91"/>
        <v>0</v>
      </c>
      <c r="N215" s="90">
        <f t="shared" si="91"/>
        <v>0</v>
      </c>
      <c r="O215" s="90">
        <f t="shared" si="91"/>
        <v>0</v>
      </c>
      <c r="P215" s="90">
        <f t="shared" si="91"/>
        <v>0</v>
      </c>
      <c r="Q215" s="90">
        <f t="shared" si="91"/>
        <v>0</v>
      </c>
      <c r="R215" s="90">
        <f t="shared" si="91"/>
        <v>0</v>
      </c>
      <c r="S215" s="90">
        <f t="shared" si="91"/>
        <v>0</v>
      </c>
      <c r="T215" s="90">
        <f t="shared" si="91"/>
        <v>0</v>
      </c>
      <c r="U215" s="90">
        <f t="shared" si="91"/>
        <v>0</v>
      </c>
    </row>
    <row r="216" ht="15" spans="1:21">
      <c r="A216" s="130"/>
      <c r="B216" s="153" t="s">
        <v>328</v>
      </c>
      <c r="C216" s="107" t="str">
        <f>"million "&amp;D216</f>
        <v>million LCU</v>
      </c>
      <c r="D216" s="141" t="str">
        <f>D215</f>
        <v>LCU</v>
      </c>
      <c r="E216" s="128"/>
      <c r="F216" s="129"/>
      <c r="G216" s="135"/>
      <c r="H216" s="135"/>
      <c r="I216" s="135"/>
      <c r="J216" s="135"/>
      <c r="K216" s="90"/>
      <c r="L216" s="173">
        <v>0</v>
      </c>
      <c r="M216" s="173">
        <v>0</v>
      </c>
      <c r="N216" s="173">
        <v>0</v>
      </c>
      <c r="O216" s="173">
        <v>0</v>
      </c>
      <c r="P216" s="173">
        <v>0</v>
      </c>
      <c r="Q216" s="173">
        <v>0</v>
      </c>
      <c r="R216" s="173">
        <v>0</v>
      </c>
      <c r="S216" s="173">
        <v>0</v>
      </c>
      <c r="T216" s="173">
        <v>0</v>
      </c>
      <c r="U216" s="173">
        <v>0</v>
      </c>
    </row>
    <row r="217" ht="15" spans="1:21">
      <c r="A217" s="130"/>
      <c r="B217" s="153" t="s">
        <v>234</v>
      </c>
      <c r="C217" s="107" t="str">
        <f>"million "&amp;D217</f>
        <v>million LCU</v>
      </c>
      <c r="D217" s="141" t="str">
        <f>D216</f>
        <v>LCU</v>
      </c>
      <c r="E217" s="128"/>
      <c r="F217" s="129"/>
      <c r="G217" s="135"/>
      <c r="H217" s="135"/>
      <c r="I217" s="135"/>
      <c r="J217" s="135"/>
      <c r="K217" s="90"/>
      <c r="L217" s="173">
        <v>0</v>
      </c>
      <c r="M217" s="173">
        <v>0</v>
      </c>
      <c r="N217" s="173">
        <v>0</v>
      </c>
      <c r="O217" s="173">
        <v>0</v>
      </c>
      <c r="P217" s="173">
        <v>0</v>
      </c>
      <c r="Q217" s="173">
        <v>0</v>
      </c>
      <c r="R217" s="173">
        <v>0</v>
      </c>
      <c r="S217" s="173">
        <v>0</v>
      </c>
      <c r="T217" s="173">
        <v>0</v>
      </c>
      <c r="U217" s="173">
        <v>0</v>
      </c>
    </row>
    <row r="218" ht="15" spans="1:21">
      <c r="A218" s="130"/>
      <c r="B218" s="153" t="s">
        <v>333</v>
      </c>
      <c r="C218" s="107" t="str">
        <f>"LCU per unit of "&amp;D218</f>
        <v>LCU per unit of LCU</v>
      </c>
      <c r="D218" s="141" t="str">
        <f>D217</f>
        <v>LCU</v>
      </c>
      <c r="E218" s="128"/>
      <c r="F218" s="145"/>
      <c r="G218" s="135"/>
      <c r="H218" s="135"/>
      <c r="I218" s="135"/>
      <c r="J218" s="135"/>
      <c r="K218" s="143">
        <f t="shared" ref="K218:U218" si="92">INDEX($K$81:$U$85,MATCH($D218,$B$81:$B$85,0),MATCH(K$78,$K$78:$U$78,0))</f>
        <v>1</v>
      </c>
      <c r="L218" s="143">
        <f t="shared" si="92"/>
        <v>1</v>
      </c>
      <c r="M218" s="143">
        <f t="shared" si="92"/>
        <v>1</v>
      </c>
      <c r="N218" s="143">
        <f t="shared" si="92"/>
        <v>1</v>
      </c>
      <c r="O218" s="143">
        <f t="shared" si="92"/>
        <v>1</v>
      </c>
      <c r="P218" s="143">
        <f t="shared" si="92"/>
        <v>1</v>
      </c>
      <c r="Q218" s="143">
        <f t="shared" si="92"/>
        <v>1</v>
      </c>
      <c r="R218" s="143">
        <f t="shared" si="92"/>
        <v>1</v>
      </c>
      <c r="S218" s="143">
        <f t="shared" si="92"/>
        <v>1</v>
      </c>
      <c r="T218" s="143">
        <f t="shared" si="92"/>
        <v>1</v>
      </c>
      <c r="U218" s="143">
        <f t="shared" si="92"/>
        <v>1</v>
      </c>
    </row>
    <row r="219" ht="15" spans="1:21">
      <c r="A219" s="130"/>
      <c r="B219" s="153" t="s">
        <v>334</v>
      </c>
      <c r="C219" s="107" t="s">
        <v>329</v>
      </c>
      <c r="D219" s="159" t="s">
        <v>163</v>
      </c>
      <c r="E219" s="128"/>
      <c r="F219" s="129"/>
      <c r="G219" s="135"/>
      <c r="H219" s="135"/>
      <c r="I219" s="135"/>
      <c r="J219" s="135"/>
      <c r="K219" s="90">
        <f t="shared" ref="K219:U219" si="93">K215*K218</f>
        <v>0</v>
      </c>
      <c r="L219" s="90">
        <f t="shared" si="93"/>
        <v>0</v>
      </c>
      <c r="M219" s="90">
        <f t="shared" si="93"/>
        <v>0</v>
      </c>
      <c r="N219" s="90">
        <f t="shared" si="93"/>
        <v>0</v>
      </c>
      <c r="O219" s="90">
        <f t="shared" si="93"/>
        <v>0</v>
      </c>
      <c r="P219" s="90">
        <f t="shared" si="93"/>
        <v>0</v>
      </c>
      <c r="Q219" s="90">
        <f t="shared" si="93"/>
        <v>0</v>
      </c>
      <c r="R219" s="90">
        <f t="shared" si="93"/>
        <v>0</v>
      </c>
      <c r="S219" s="90">
        <f t="shared" si="93"/>
        <v>0</v>
      </c>
      <c r="T219" s="90">
        <f t="shared" si="93"/>
        <v>0</v>
      </c>
      <c r="U219" s="90">
        <f t="shared" si="93"/>
        <v>0</v>
      </c>
    </row>
    <row r="220" ht="15" spans="1:21">
      <c r="A220" s="130"/>
      <c r="B220" s="153" t="s">
        <v>335</v>
      </c>
      <c r="C220" s="107" t="s">
        <v>329</v>
      </c>
      <c r="D220" s="141" t="str">
        <f>D219</f>
        <v>Domestic</v>
      </c>
      <c r="E220" s="128"/>
      <c r="F220" s="129"/>
      <c r="G220" s="135"/>
      <c r="H220" s="135"/>
      <c r="I220" s="135"/>
      <c r="J220" s="135"/>
      <c r="K220" s="90"/>
      <c r="L220" s="90">
        <f t="shared" ref="L220:U220" si="94">L216*L218</f>
        <v>0</v>
      </c>
      <c r="M220" s="90">
        <f t="shared" si="94"/>
        <v>0</v>
      </c>
      <c r="N220" s="90">
        <f t="shared" si="94"/>
        <v>0</v>
      </c>
      <c r="O220" s="90">
        <f t="shared" si="94"/>
        <v>0</v>
      </c>
      <c r="P220" s="90">
        <f t="shared" si="94"/>
        <v>0</v>
      </c>
      <c r="Q220" s="90">
        <f t="shared" si="94"/>
        <v>0</v>
      </c>
      <c r="R220" s="90">
        <f t="shared" si="94"/>
        <v>0</v>
      </c>
      <c r="S220" s="90">
        <f t="shared" si="94"/>
        <v>0</v>
      </c>
      <c r="T220" s="90">
        <f t="shared" si="94"/>
        <v>0</v>
      </c>
      <c r="U220" s="90">
        <f t="shared" si="94"/>
        <v>0</v>
      </c>
    </row>
    <row r="221" ht="15" spans="1:21">
      <c r="A221" s="130"/>
      <c r="B221" s="153" t="s">
        <v>336</v>
      </c>
      <c r="C221" s="107" t="s">
        <v>329</v>
      </c>
      <c r="D221" s="141" t="str">
        <f>D220</f>
        <v>Domestic</v>
      </c>
      <c r="E221" s="128"/>
      <c r="F221" s="129"/>
      <c r="G221" s="135"/>
      <c r="H221" s="135"/>
      <c r="I221" s="135"/>
      <c r="J221" s="135"/>
      <c r="K221" s="90"/>
      <c r="L221" s="90">
        <f t="shared" ref="L221:U221" si="95">L217*L218</f>
        <v>0</v>
      </c>
      <c r="M221" s="90">
        <f t="shared" si="95"/>
        <v>0</v>
      </c>
      <c r="N221" s="90">
        <f t="shared" si="95"/>
        <v>0</v>
      </c>
      <c r="O221" s="90">
        <f t="shared" si="95"/>
        <v>0</v>
      </c>
      <c r="P221" s="90">
        <f t="shared" si="95"/>
        <v>0</v>
      </c>
      <c r="Q221" s="90">
        <f t="shared" si="95"/>
        <v>0</v>
      </c>
      <c r="R221" s="90">
        <f t="shared" si="95"/>
        <v>0</v>
      </c>
      <c r="S221" s="90">
        <f t="shared" si="95"/>
        <v>0</v>
      </c>
      <c r="T221" s="90">
        <f t="shared" si="95"/>
        <v>0</v>
      </c>
      <c r="U221" s="90">
        <f t="shared" si="95"/>
        <v>0</v>
      </c>
    </row>
    <row r="222" ht="15" spans="1:21">
      <c r="A222" s="130"/>
      <c r="B222" s="150" t="s">
        <v>337</v>
      </c>
      <c r="C222" s="107"/>
      <c r="D222" s="157"/>
      <c r="E222" s="152"/>
      <c r="F222" s="135"/>
      <c r="G222" s="135"/>
      <c r="H222" s="135"/>
      <c r="I222" s="135"/>
      <c r="J222" s="135"/>
      <c r="K222" s="90"/>
      <c r="L222" s="164"/>
      <c r="M222" s="164"/>
      <c r="N222" s="164"/>
      <c r="O222" s="164"/>
      <c r="P222" s="164"/>
      <c r="Q222" s="164"/>
      <c r="R222" s="164"/>
      <c r="S222" s="164"/>
      <c r="T222" s="164"/>
      <c r="U222" s="164"/>
    </row>
    <row r="223" ht="15" spans="1:21">
      <c r="A223" s="130"/>
      <c r="B223" s="153" t="s">
        <v>331</v>
      </c>
      <c r="C223" s="107" t="str">
        <f>"million "&amp;D223</f>
        <v>million LCU</v>
      </c>
      <c r="D223" s="158" t="s">
        <v>311</v>
      </c>
      <c r="E223" s="128"/>
      <c r="F223" s="129"/>
      <c r="G223" s="135"/>
      <c r="H223" s="135"/>
      <c r="I223" s="135"/>
      <c r="J223" s="135"/>
      <c r="K223" s="172">
        <v>0</v>
      </c>
      <c r="L223" s="90">
        <f t="shared" ref="L223:U223" si="96">K223-L224</f>
        <v>0</v>
      </c>
      <c r="M223" s="90">
        <f t="shared" si="96"/>
        <v>0</v>
      </c>
      <c r="N223" s="90">
        <f t="shared" si="96"/>
        <v>0</v>
      </c>
      <c r="O223" s="90">
        <f t="shared" si="96"/>
        <v>0</v>
      </c>
      <c r="P223" s="90">
        <f t="shared" si="96"/>
        <v>0</v>
      </c>
      <c r="Q223" s="90">
        <f t="shared" si="96"/>
        <v>0</v>
      </c>
      <c r="R223" s="90">
        <f t="shared" si="96"/>
        <v>0</v>
      </c>
      <c r="S223" s="90">
        <f t="shared" si="96"/>
        <v>0</v>
      </c>
      <c r="T223" s="90">
        <f t="shared" si="96"/>
        <v>0</v>
      </c>
      <c r="U223" s="90">
        <f t="shared" si="96"/>
        <v>0</v>
      </c>
    </row>
    <row r="224" ht="15" spans="1:21">
      <c r="A224" s="130"/>
      <c r="B224" s="153" t="s">
        <v>328</v>
      </c>
      <c r="C224" s="107" t="str">
        <f>"million "&amp;D224</f>
        <v>million LCU</v>
      </c>
      <c r="D224" s="141" t="str">
        <f>D223</f>
        <v>LCU</v>
      </c>
      <c r="E224" s="128"/>
      <c r="F224" s="129"/>
      <c r="G224" s="135"/>
      <c r="H224" s="135"/>
      <c r="I224" s="135"/>
      <c r="J224" s="135"/>
      <c r="K224" s="90"/>
      <c r="L224" s="173">
        <v>0</v>
      </c>
      <c r="M224" s="173">
        <v>0</v>
      </c>
      <c r="N224" s="173">
        <v>0</v>
      </c>
      <c r="O224" s="173">
        <v>0</v>
      </c>
      <c r="P224" s="173">
        <v>0</v>
      </c>
      <c r="Q224" s="173">
        <v>0</v>
      </c>
      <c r="R224" s="173">
        <v>0</v>
      </c>
      <c r="S224" s="173">
        <v>0</v>
      </c>
      <c r="T224" s="173">
        <v>0</v>
      </c>
      <c r="U224" s="173">
        <v>0</v>
      </c>
    </row>
    <row r="225" ht="15" spans="1:21">
      <c r="A225" s="130"/>
      <c r="B225" s="153" t="s">
        <v>234</v>
      </c>
      <c r="C225" s="107" t="str">
        <f>"million "&amp;D225</f>
        <v>million LCU</v>
      </c>
      <c r="D225" s="141" t="str">
        <f>D224</f>
        <v>LCU</v>
      </c>
      <c r="E225" s="128"/>
      <c r="F225" s="129"/>
      <c r="G225" s="135"/>
      <c r="H225" s="135"/>
      <c r="I225" s="135"/>
      <c r="J225" s="135"/>
      <c r="K225" s="90"/>
      <c r="L225" s="173">
        <v>0</v>
      </c>
      <c r="M225" s="173">
        <v>0</v>
      </c>
      <c r="N225" s="173">
        <v>0</v>
      </c>
      <c r="O225" s="173">
        <v>0</v>
      </c>
      <c r="P225" s="173">
        <v>0</v>
      </c>
      <c r="Q225" s="173">
        <v>0</v>
      </c>
      <c r="R225" s="173">
        <v>0</v>
      </c>
      <c r="S225" s="173">
        <v>0</v>
      </c>
      <c r="T225" s="173">
        <v>0</v>
      </c>
      <c r="U225" s="173">
        <v>0</v>
      </c>
    </row>
    <row r="226" ht="15" spans="1:21">
      <c r="A226" s="130"/>
      <c r="B226" s="153" t="s">
        <v>333</v>
      </c>
      <c r="C226" s="107" t="str">
        <f>"LCU per unit of "&amp;D226</f>
        <v>LCU per unit of LCU</v>
      </c>
      <c r="D226" s="141" t="str">
        <f>D225</f>
        <v>LCU</v>
      </c>
      <c r="E226" s="128"/>
      <c r="F226" s="145"/>
      <c r="G226" s="135"/>
      <c r="H226" s="135"/>
      <c r="I226" s="135"/>
      <c r="J226" s="135"/>
      <c r="K226" s="143">
        <f t="shared" ref="K226:U226" si="97">INDEX($K$81:$U$85,MATCH($D226,$B$81:$B$85,0),MATCH(K$78,$K$78:$U$78,0))</f>
        <v>1</v>
      </c>
      <c r="L226" s="143">
        <f t="shared" si="97"/>
        <v>1</v>
      </c>
      <c r="M226" s="143">
        <f t="shared" si="97"/>
        <v>1</v>
      </c>
      <c r="N226" s="143">
        <f t="shared" si="97"/>
        <v>1</v>
      </c>
      <c r="O226" s="143">
        <f t="shared" si="97"/>
        <v>1</v>
      </c>
      <c r="P226" s="143">
        <f t="shared" si="97"/>
        <v>1</v>
      </c>
      <c r="Q226" s="143">
        <f t="shared" si="97"/>
        <v>1</v>
      </c>
      <c r="R226" s="143">
        <f t="shared" si="97"/>
        <v>1</v>
      </c>
      <c r="S226" s="143">
        <f t="shared" si="97"/>
        <v>1</v>
      </c>
      <c r="T226" s="143">
        <f t="shared" si="97"/>
        <v>1</v>
      </c>
      <c r="U226" s="143">
        <f t="shared" si="97"/>
        <v>1</v>
      </c>
    </row>
    <row r="227" ht="15" spans="1:21">
      <c r="A227" s="130"/>
      <c r="B227" s="153" t="s">
        <v>334</v>
      </c>
      <c r="C227" s="107" t="s">
        <v>329</v>
      </c>
      <c r="D227" s="159" t="s">
        <v>163</v>
      </c>
      <c r="E227" s="128"/>
      <c r="F227" s="129"/>
      <c r="G227" s="135"/>
      <c r="H227" s="135"/>
      <c r="I227" s="135"/>
      <c r="J227" s="135"/>
      <c r="K227" s="90">
        <f t="shared" ref="K227:U227" si="98">K223*K226</f>
        <v>0</v>
      </c>
      <c r="L227" s="90">
        <f t="shared" si="98"/>
        <v>0</v>
      </c>
      <c r="M227" s="90">
        <f t="shared" si="98"/>
        <v>0</v>
      </c>
      <c r="N227" s="90">
        <f t="shared" si="98"/>
        <v>0</v>
      </c>
      <c r="O227" s="90">
        <f t="shared" si="98"/>
        <v>0</v>
      </c>
      <c r="P227" s="90">
        <f t="shared" si="98"/>
        <v>0</v>
      </c>
      <c r="Q227" s="90">
        <f t="shared" si="98"/>
        <v>0</v>
      </c>
      <c r="R227" s="90">
        <f t="shared" si="98"/>
        <v>0</v>
      </c>
      <c r="S227" s="90">
        <f t="shared" si="98"/>
        <v>0</v>
      </c>
      <c r="T227" s="90">
        <f t="shared" si="98"/>
        <v>0</v>
      </c>
      <c r="U227" s="90">
        <f t="shared" si="98"/>
        <v>0</v>
      </c>
    </row>
    <row r="228" ht="15" spans="1:21">
      <c r="A228" s="130"/>
      <c r="B228" s="153" t="s">
        <v>335</v>
      </c>
      <c r="C228" s="107" t="s">
        <v>329</v>
      </c>
      <c r="D228" s="141" t="str">
        <f>D227</f>
        <v>Domestic</v>
      </c>
      <c r="E228" s="128"/>
      <c r="F228" s="129"/>
      <c r="G228" s="135"/>
      <c r="H228" s="135"/>
      <c r="I228" s="135"/>
      <c r="J228" s="135"/>
      <c r="K228" s="90"/>
      <c r="L228" s="90">
        <f t="shared" ref="L228:U228" si="99">L224*L226</f>
        <v>0</v>
      </c>
      <c r="M228" s="90">
        <f t="shared" si="99"/>
        <v>0</v>
      </c>
      <c r="N228" s="90">
        <f t="shared" si="99"/>
        <v>0</v>
      </c>
      <c r="O228" s="90">
        <f t="shared" si="99"/>
        <v>0</v>
      </c>
      <c r="P228" s="90">
        <f t="shared" si="99"/>
        <v>0</v>
      </c>
      <c r="Q228" s="90">
        <f t="shared" si="99"/>
        <v>0</v>
      </c>
      <c r="R228" s="90">
        <f t="shared" si="99"/>
        <v>0</v>
      </c>
      <c r="S228" s="90">
        <f t="shared" si="99"/>
        <v>0</v>
      </c>
      <c r="T228" s="90">
        <f t="shared" si="99"/>
        <v>0</v>
      </c>
      <c r="U228" s="90">
        <f t="shared" si="99"/>
        <v>0</v>
      </c>
    </row>
    <row r="229" ht="15" spans="1:21">
      <c r="A229" s="130"/>
      <c r="B229" s="153" t="s">
        <v>336</v>
      </c>
      <c r="C229" s="107" t="s">
        <v>329</v>
      </c>
      <c r="D229" s="141" t="str">
        <f>D228</f>
        <v>Domestic</v>
      </c>
      <c r="E229" s="128"/>
      <c r="F229" s="129"/>
      <c r="G229" s="135"/>
      <c r="H229" s="135"/>
      <c r="I229" s="135"/>
      <c r="J229" s="135"/>
      <c r="K229" s="90"/>
      <c r="L229" s="90">
        <f t="shared" ref="L229:U229" si="100">L225*L226</f>
        <v>0</v>
      </c>
      <c r="M229" s="90">
        <f t="shared" si="100"/>
        <v>0</v>
      </c>
      <c r="N229" s="90">
        <f t="shared" si="100"/>
        <v>0</v>
      </c>
      <c r="O229" s="90">
        <f t="shared" si="100"/>
        <v>0</v>
      </c>
      <c r="P229" s="90">
        <f t="shared" si="100"/>
        <v>0</v>
      </c>
      <c r="Q229" s="90">
        <f t="shared" si="100"/>
        <v>0</v>
      </c>
      <c r="R229" s="90">
        <f t="shared" si="100"/>
        <v>0</v>
      </c>
      <c r="S229" s="90">
        <f t="shared" si="100"/>
        <v>0</v>
      </c>
      <c r="T229" s="90">
        <f t="shared" si="100"/>
        <v>0</v>
      </c>
      <c r="U229" s="90">
        <f t="shared" si="100"/>
        <v>0</v>
      </c>
    </row>
    <row r="230" ht="15" spans="1:21">
      <c r="A230" s="130"/>
      <c r="B230" s="150" t="s">
        <v>338</v>
      </c>
      <c r="C230" s="107"/>
      <c r="D230" s="157"/>
      <c r="E230" s="152"/>
      <c r="F230" s="135"/>
      <c r="G230" s="135"/>
      <c r="H230" s="135"/>
      <c r="I230" s="135"/>
      <c r="J230" s="135"/>
      <c r="K230" s="90"/>
      <c r="L230" s="164"/>
      <c r="M230" s="164"/>
      <c r="N230" s="164"/>
      <c r="O230" s="164"/>
      <c r="P230" s="164"/>
      <c r="Q230" s="164"/>
      <c r="R230" s="164"/>
      <c r="S230" s="164"/>
      <c r="T230" s="164"/>
      <c r="U230" s="164"/>
    </row>
    <row r="231" ht="15" spans="1:21">
      <c r="A231" s="130"/>
      <c r="B231" s="153" t="s">
        <v>331</v>
      </c>
      <c r="C231" s="107" t="str">
        <f>"million "&amp;D231</f>
        <v>million LCU</v>
      </c>
      <c r="D231" s="158" t="s">
        <v>311</v>
      </c>
      <c r="E231" s="128"/>
      <c r="F231" s="129"/>
      <c r="G231" s="135"/>
      <c r="H231" s="135"/>
      <c r="I231" s="135"/>
      <c r="J231" s="135"/>
      <c r="K231" s="172">
        <v>0</v>
      </c>
      <c r="L231" s="90">
        <f t="shared" ref="L231:U231" si="101">K231-L232</f>
        <v>0</v>
      </c>
      <c r="M231" s="90">
        <f t="shared" si="101"/>
        <v>0</v>
      </c>
      <c r="N231" s="90">
        <f t="shared" si="101"/>
        <v>0</v>
      </c>
      <c r="O231" s="90">
        <f t="shared" si="101"/>
        <v>0</v>
      </c>
      <c r="P231" s="90">
        <f t="shared" si="101"/>
        <v>0</v>
      </c>
      <c r="Q231" s="90">
        <f t="shared" si="101"/>
        <v>0</v>
      </c>
      <c r="R231" s="90">
        <f t="shared" si="101"/>
        <v>0</v>
      </c>
      <c r="S231" s="90">
        <f t="shared" si="101"/>
        <v>0</v>
      </c>
      <c r="T231" s="90">
        <f t="shared" si="101"/>
        <v>0</v>
      </c>
      <c r="U231" s="90">
        <f t="shared" si="101"/>
        <v>0</v>
      </c>
    </row>
    <row r="232" ht="15" spans="1:21">
      <c r="A232" s="130"/>
      <c r="B232" s="153" t="s">
        <v>328</v>
      </c>
      <c r="C232" s="107" t="str">
        <f>"million "&amp;D232</f>
        <v>million LCU</v>
      </c>
      <c r="D232" s="141" t="str">
        <f>D231</f>
        <v>LCU</v>
      </c>
      <c r="E232" s="128"/>
      <c r="F232" s="129"/>
      <c r="G232" s="135"/>
      <c r="H232" s="135"/>
      <c r="I232" s="135"/>
      <c r="J232" s="135"/>
      <c r="K232" s="90"/>
      <c r="L232" s="173">
        <v>0</v>
      </c>
      <c r="M232" s="173">
        <v>0</v>
      </c>
      <c r="N232" s="173">
        <v>0</v>
      </c>
      <c r="O232" s="173">
        <v>0</v>
      </c>
      <c r="P232" s="173">
        <v>0</v>
      </c>
      <c r="Q232" s="173">
        <v>0</v>
      </c>
      <c r="R232" s="173">
        <v>0</v>
      </c>
      <c r="S232" s="173">
        <v>0</v>
      </c>
      <c r="T232" s="173">
        <v>0</v>
      </c>
      <c r="U232" s="173">
        <v>0</v>
      </c>
    </row>
    <row r="233" ht="15" spans="1:21">
      <c r="A233" s="130"/>
      <c r="B233" s="153" t="s">
        <v>234</v>
      </c>
      <c r="C233" s="107" t="str">
        <f>"million "&amp;D233</f>
        <v>million LCU</v>
      </c>
      <c r="D233" s="141" t="str">
        <f>D232</f>
        <v>LCU</v>
      </c>
      <c r="E233" s="128"/>
      <c r="F233" s="129"/>
      <c r="G233" s="135"/>
      <c r="H233" s="135"/>
      <c r="I233" s="135"/>
      <c r="J233" s="135"/>
      <c r="K233" s="90"/>
      <c r="L233" s="173">
        <v>0</v>
      </c>
      <c r="M233" s="173">
        <v>0</v>
      </c>
      <c r="N233" s="173">
        <v>0</v>
      </c>
      <c r="O233" s="173">
        <v>0</v>
      </c>
      <c r="P233" s="173">
        <v>0</v>
      </c>
      <c r="Q233" s="173">
        <v>0</v>
      </c>
      <c r="R233" s="173">
        <v>0</v>
      </c>
      <c r="S233" s="173">
        <v>0</v>
      </c>
      <c r="T233" s="173">
        <v>0</v>
      </c>
      <c r="U233" s="173">
        <v>0</v>
      </c>
    </row>
    <row r="234" ht="15" spans="1:21">
      <c r="A234" s="130"/>
      <c r="B234" s="153" t="s">
        <v>333</v>
      </c>
      <c r="C234" s="107" t="str">
        <f>"LCU per unit of "&amp;D234</f>
        <v>LCU per unit of LCU</v>
      </c>
      <c r="D234" s="141" t="str">
        <f>D233</f>
        <v>LCU</v>
      </c>
      <c r="E234" s="128"/>
      <c r="F234" s="145"/>
      <c r="G234" s="135"/>
      <c r="H234" s="135"/>
      <c r="I234" s="135"/>
      <c r="J234" s="135"/>
      <c r="K234" s="143">
        <f t="shared" ref="K234:U234" si="102">INDEX($K$81:$U$85,MATCH($D234,$B$81:$B$85,0),MATCH(K$78,$K$78:$U$78,0))</f>
        <v>1</v>
      </c>
      <c r="L234" s="143">
        <f t="shared" si="102"/>
        <v>1</v>
      </c>
      <c r="M234" s="143">
        <f t="shared" si="102"/>
        <v>1</v>
      </c>
      <c r="N234" s="143">
        <f t="shared" si="102"/>
        <v>1</v>
      </c>
      <c r="O234" s="143">
        <f t="shared" si="102"/>
        <v>1</v>
      </c>
      <c r="P234" s="143">
        <f t="shared" si="102"/>
        <v>1</v>
      </c>
      <c r="Q234" s="143">
        <f t="shared" si="102"/>
        <v>1</v>
      </c>
      <c r="R234" s="143">
        <f t="shared" si="102"/>
        <v>1</v>
      </c>
      <c r="S234" s="143">
        <f t="shared" si="102"/>
        <v>1</v>
      </c>
      <c r="T234" s="143">
        <f t="shared" si="102"/>
        <v>1</v>
      </c>
      <c r="U234" s="143">
        <f t="shared" si="102"/>
        <v>1</v>
      </c>
    </row>
    <row r="235" ht="15" spans="1:21">
      <c r="A235" s="130"/>
      <c r="B235" s="153" t="s">
        <v>334</v>
      </c>
      <c r="C235" s="107" t="s">
        <v>329</v>
      </c>
      <c r="D235" s="159" t="s">
        <v>163</v>
      </c>
      <c r="E235" s="128"/>
      <c r="F235" s="129"/>
      <c r="G235" s="135"/>
      <c r="H235" s="135"/>
      <c r="I235" s="135"/>
      <c r="J235" s="135"/>
      <c r="K235" s="90">
        <f t="shared" ref="K235:U235" si="103">K231*K234</f>
        <v>0</v>
      </c>
      <c r="L235" s="90">
        <f t="shared" si="103"/>
        <v>0</v>
      </c>
      <c r="M235" s="90">
        <f t="shared" si="103"/>
        <v>0</v>
      </c>
      <c r="N235" s="90">
        <f t="shared" si="103"/>
        <v>0</v>
      </c>
      <c r="O235" s="90">
        <f t="shared" si="103"/>
        <v>0</v>
      </c>
      <c r="P235" s="90">
        <f t="shared" si="103"/>
        <v>0</v>
      </c>
      <c r="Q235" s="90">
        <f t="shared" si="103"/>
        <v>0</v>
      </c>
      <c r="R235" s="90">
        <f t="shared" si="103"/>
        <v>0</v>
      </c>
      <c r="S235" s="90">
        <f t="shared" si="103"/>
        <v>0</v>
      </c>
      <c r="T235" s="90">
        <f t="shared" si="103"/>
        <v>0</v>
      </c>
      <c r="U235" s="90">
        <f t="shared" si="103"/>
        <v>0</v>
      </c>
    </row>
    <row r="236" ht="15" spans="1:21">
      <c r="A236" s="130"/>
      <c r="B236" s="153" t="s">
        <v>335</v>
      </c>
      <c r="C236" s="107" t="s">
        <v>329</v>
      </c>
      <c r="D236" s="141" t="str">
        <f>D235</f>
        <v>Domestic</v>
      </c>
      <c r="E236" s="128"/>
      <c r="F236" s="129"/>
      <c r="G236" s="135"/>
      <c r="H236" s="135"/>
      <c r="I236" s="135"/>
      <c r="J236" s="135"/>
      <c r="K236" s="90"/>
      <c r="L236" s="90">
        <f t="shared" ref="L236:U236" si="104">L232*L234</f>
        <v>0</v>
      </c>
      <c r="M236" s="90">
        <f t="shared" si="104"/>
        <v>0</v>
      </c>
      <c r="N236" s="90">
        <f t="shared" si="104"/>
        <v>0</v>
      </c>
      <c r="O236" s="90">
        <f t="shared" si="104"/>
        <v>0</v>
      </c>
      <c r="P236" s="90">
        <f t="shared" si="104"/>
        <v>0</v>
      </c>
      <c r="Q236" s="90">
        <f t="shared" si="104"/>
        <v>0</v>
      </c>
      <c r="R236" s="90">
        <f t="shared" si="104"/>
        <v>0</v>
      </c>
      <c r="S236" s="90">
        <f t="shared" si="104"/>
        <v>0</v>
      </c>
      <c r="T236" s="90">
        <f t="shared" si="104"/>
        <v>0</v>
      </c>
      <c r="U236" s="90">
        <f t="shared" si="104"/>
        <v>0</v>
      </c>
    </row>
    <row r="237" ht="15" spans="1:21">
      <c r="A237" s="130"/>
      <c r="B237" s="153" t="s">
        <v>336</v>
      </c>
      <c r="C237" s="107" t="s">
        <v>329</v>
      </c>
      <c r="D237" s="141" t="str">
        <f>D236</f>
        <v>Domestic</v>
      </c>
      <c r="E237" s="128"/>
      <c r="F237" s="129"/>
      <c r="G237" s="135"/>
      <c r="H237" s="135"/>
      <c r="I237" s="135"/>
      <c r="J237" s="135"/>
      <c r="K237" s="90"/>
      <c r="L237" s="90">
        <f t="shared" ref="L237:U237" si="105">L233*L234</f>
        <v>0</v>
      </c>
      <c r="M237" s="90">
        <f t="shared" si="105"/>
        <v>0</v>
      </c>
      <c r="N237" s="90">
        <f t="shared" si="105"/>
        <v>0</v>
      </c>
      <c r="O237" s="90">
        <f t="shared" si="105"/>
        <v>0</v>
      </c>
      <c r="P237" s="90">
        <f t="shared" si="105"/>
        <v>0</v>
      </c>
      <c r="Q237" s="90">
        <f t="shared" si="105"/>
        <v>0</v>
      </c>
      <c r="R237" s="90">
        <f t="shared" si="105"/>
        <v>0</v>
      </c>
      <c r="S237" s="90">
        <f t="shared" si="105"/>
        <v>0</v>
      </c>
      <c r="T237" s="90">
        <f t="shared" si="105"/>
        <v>0</v>
      </c>
      <c r="U237" s="90">
        <f t="shared" si="105"/>
        <v>0</v>
      </c>
    </row>
    <row r="238" ht="15" spans="1:21">
      <c r="A238" s="61"/>
      <c r="B238" s="61"/>
      <c r="C238" s="128"/>
      <c r="D238" s="128"/>
      <c r="E238" s="128"/>
      <c r="F238" s="129"/>
      <c r="G238" s="129"/>
      <c r="H238" s="129"/>
      <c r="I238" s="129"/>
      <c r="J238" s="129"/>
      <c r="K238" s="128"/>
      <c r="L238" s="128"/>
      <c r="M238" s="128"/>
      <c r="N238" s="128"/>
      <c r="O238" s="128"/>
      <c r="P238" s="128"/>
      <c r="Q238" s="128"/>
      <c r="R238" s="128"/>
      <c r="S238" s="107"/>
      <c r="T238" s="107"/>
      <c r="U238" s="107"/>
    </row>
    <row r="239" ht="15" spans="1:21">
      <c r="A239" s="174"/>
      <c r="B239" s="174" t="s">
        <v>339</v>
      </c>
      <c r="C239" s="128"/>
      <c r="D239" s="128"/>
      <c r="E239" s="128"/>
      <c r="F239" s="129"/>
      <c r="G239" s="129"/>
      <c r="H239" s="129"/>
      <c r="I239" s="129"/>
      <c r="J239" s="129"/>
      <c r="K239" s="128"/>
      <c r="L239" s="128"/>
      <c r="M239" s="128"/>
      <c r="N239" s="128"/>
      <c r="O239" s="128"/>
      <c r="P239" s="128"/>
      <c r="Q239" s="128"/>
      <c r="R239" s="128"/>
      <c r="S239" s="107"/>
      <c r="T239" s="107"/>
      <c r="U239" s="107"/>
    </row>
    <row r="240" ht="15" spans="1:21">
      <c r="A240" s="175"/>
      <c r="B240" s="131" t="str">
        <f>"New debts issued from "&amp;L240</f>
        <v>New debts issued from 2020</v>
      </c>
      <c r="C240" s="132"/>
      <c r="D240" s="132"/>
      <c r="E240" s="133"/>
      <c r="F240" s="132"/>
      <c r="G240" s="176">
        <f t="shared" ref="G240:U240" si="106">G78</f>
        <v>2015</v>
      </c>
      <c r="H240" s="176">
        <f t="shared" si="106"/>
        <v>2016</v>
      </c>
      <c r="I240" s="176">
        <f t="shared" si="106"/>
        <v>2017</v>
      </c>
      <c r="J240" s="176">
        <f t="shared" si="106"/>
        <v>2018</v>
      </c>
      <c r="K240" s="176">
        <f t="shared" si="106"/>
        <v>2019</v>
      </c>
      <c r="L240" s="176">
        <f t="shared" si="106"/>
        <v>2020</v>
      </c>
      <c r="M240" s="176">
        <f t="shared" si="106"/>
        <v>2021</v>
      </c>
      <c r="N240" s="176">
        <f t="shared" si="106"/>
        <v>2022</v>
      </c>
      <c r="O240" s="176">
        <f t="shared" si="106"/>
        <v>2023</v>
      </c>
      <c r="P240" s="176">
        <f t="shared" si="106"/>
        <v>2024</v>
      </c>
      <c r="Q240" s="176">
        <f t="shared" si="106"/>
        <v>2025</v>
      </c>
      <c r="R240" s="176">
        <f t="shared" si="106"/>
        <v>2026</v>
      </c>
      <c r="S240" s="176">
        <f t="shared" si="106"/>
        <v>2027</v>
      </c>
      <c r="T240" s="176">
        <f t="shared" si="106"/>
        <v>2028</v>
      </c>
      <c r="U240" s="176">
        <f t="shared" si="106"/>
        <v>2029</v>
      </c>
    </row>
    <row r="241" ht="15" spans="1:21">
      <c r="A241" s="175"/>
      <c r="B241" s="131"/>
      <c r="C241" s="132"/>
      <c r="D241" s="132"/>
      <c r="E241" s="133"/>
      <c r="F241" s="132"/>
      <c r="G241" s="132"/>
      <c r="H241" s="132"/>
      <c r="I241" s="132"/>
      <c r="J241" s="132"/>
      <c r="K241" s="131"/>
      <c r="L241" s="133">
        <v>0</v>
      </c>
      <c r="M241" s="133">
        <f t="shared" ref="M241:U241" si="107">L241+1</f>
        <v>1</v>
      </c>
      <c r="N241" s="133">
        <f t="shared" si="107"/>
        <v>2</v>
      </c>
      <c r="O241" s="133">
        <f t="shared" si="107"/>
        <v>3</v>
      </c>
      <c r="P241" s="133">
        <f t="shared" si="107"/>
        <v>4</v>
      </c>
      <c r="Q241" s="133">
        <f t="shared" si="107"/>
        <v>5</v>
      </c>
      <c r="R241" s="133">
        <f t="shared" si="107"/>
        <v>6</v>
      </c>
      <c r="S241" s="133">
        <f t="shared" si="107"/>
        <v>7</v>
      </c>
      <c r="T241" s="133">
        <f t="shared" si="107"/>
        <v>8</v>
      </c>
      <c r="U241" s="133">
        <f t="shared" si="107"/>
        <v>9</v>
      </c>
    </row>
    <row r="242" ht="15" spans="1:21">
      <c r="A242" s="175"/>
      <c r="B242" s="135"/>
      <c r="C242" s="135"/>
      <c r="D242" s="135"/>
      <c r="E242" s="136"/>
      <c r="F242" s="135"/>
      <c r="G242" s="135"/>
      <c r="H242" s="135"/>
      <c r="I242" s="135"/>
      <c r="J242" s="135"/>
      <c r="K242" s="128"/>
      <c r="L242" s="136"/>
      <c r="M242" s="136"/>
      <c r="N242" s="136"/>
      <c r="O242" s="136"/>
      <c r="P242" s="136"/>
      <c r="Q242" s="136"/>
      <c r="R242" s="136"/>
      <c r="S242" s="136"/>
      <c r="T242" s="136"/>
      <c r="U242" s="136"/>
    </row>
    <row r="243" ht="15" spans="1:21">
      <c r="A243" s="175"/>
      <c r="B243" s="137" t="s">
        <v>340</v>
      </c>
      <c r="C243" s="138"/>
      <c r="D243" s="138"/>
      <c r="E243" s="138"/>
      <c r="F243" s="139"/>
      <c r="G243" s="139"/>
      <c r="H243" s="139"/>
      <c r="I243" s="139"/>
      <c r="J243" s="139"/>
      <c r="K243" s="161"/>
      <c r="L243" s="162"/>
      <c r="M243" s="162"/>
      <c r="N243" s="162"/>
      <c r="O243" s="162"/>
      <c r="P243" s="162"/>
      <c r="Q243" s="162"/>
      <c r="R243" s="162"/>
      <c r="S243" s="162"/>
      <c r="T243" s="162"/>
      <c r="U243" s="162"/>
    </row>
    <row r="244" ht="15" spans="1:21">
      <c r="A244" s="175"/>
      <c r="B244" s="53" t="str">
        <f>B$243&amp;" for debts denominated in "&amp;D244</f>
        <v>Gross borrowings for debts denominated in LCU</v>
      </c>
      <c r="C244" s="47" t="str">
        <f>"million "&amp;D244</f>
        <v>million LCU</v>
      </c>
      <c r="D244" s="54" t="str">
        <f>$B$81</f>
        <v>LCU</v>
      </c>
      <c r="E244" s="177" t="s">
        <v>341</v>
      </c>
      <c r="F244" s="62"/>
      <c r="G244" s="167"/>
      <c r="H244" s="167"/>
      <c r="I244" s="167"/>
      <c r="J244" s="167"/>
      <c r="K244" s="90"/>
      <c r="L244" s="143">
        <f t="shared" ref="L244:U248" si="108">SUMIFS(L$277:L$531,$B$277:$B$531,$E244,$D$277:$D$531,$D244)</f>
        <v>-1043063.26800026</v>
      </c>
      <c r="M244" s="143">
        <f ca="1" t="shared" si="108"/>
        <v>-2798913.02241445</v>
      </c>
      <c r="N244" s="143">
        <f ca="1" t="shared" si="108"/>
        <v>-2785195.27675554</v>
      </c>
      <c r="O244" s="143">
        <f ca="1" t="shared" si="108"/>
        <v>-2640896.9943237</v>
      </c>
      <c r="P244" s="143">
        <f ca="1" t="shared" si="108"/>
        <v>-2639120.07101206</v>
      </c>
      <c r="Q244" s="143">
        <f ca="1" t="shared" si="108"/>
        <v>-4126288.37878383</v>
      </c>
      <c r="R244" s="143">
        <f ca="1" t="shared" si="108"/>
        <v>-5825033.86029632</v>
      </c>
      <c r="S244" s="143">
        <f ca="1" t="shared" si="108"/>
        <v>-5378045.94495915</v>
      </c>
      <c r="T244" s="143">
        <f ca="1" t="shared" si="108"/>
        <v>-4709648.43095716</v>
      </c>
      <c r="U244" s="143">
        <f ca="1" t="shared" si="108"/>
        <v>-4533907.55814828</v>
      </c>
    </row>
    <row r="245" ht="15" spans="1:21">
      <c r="A245" s="175"/>
      <c r="B245" s="53" t="str">
        <f>B$243&amp;" for debts denominated in "&amp;D245</f>
        <v>Gross borrowings for debts denominated in USD</v>
      </c>
      <c r="C245" s="47" t="str">
        <f>"million "&amp;D245</f>
        <v>million USD</v>
      </c>
      <c r="D245" s="54" t="str">
        <f>$B$82</f>
        <v>USD</v>
      </c>
      <c r="E245" s="177" t="s">
        <v>341</v>
      </c>
      <c r="F245" s="62"/>
      <c r="G245" s="167"/>
      <c r="H245" s="167"/>
      <c r="I245" s="167"/>
      <c r="J245" s="167"/>
      <c r="K245" s="90"/>
      <c r="L245" s="143">
        <f t="shared" si="108"/>
        <v>2910</v>
      </c>
      <c r="M245" s="143">
        <f ca="1" t="shared" si="108"/>
        <v>7700</v>
      </c>
      <c r="N245" s="143">
        <f ca="1" t="shared" si="108"/>
        <v>7750</v>
      </c>
      <c r="O245" s="143">
        <f ca="1" t="shared" si="108"/>
        <v>7500</v>
      </c>
      <c r="P245" s="143">
        <f ca="1" t="shared" si="108"/>
        <v>7600</v>
      </c>
      <c r="Q245" s="143">
        <f ca="1" t="shared" si="108"/>
        <v>8900</v>
      </c>
      <c r="R245" s="143">
        <f ca="1" t="shared" si="108"/>
        <v>9450</v>
      </c>
      <c r="S245" s="143">
        <f ca="1" t="shared" si="108"/>
        <v>10000</v>
      </c>
      <c r="T245" s="143">
        <f ca="1" t="shared" si="108"/>
        <v>10280</v>
      </c>
      <c r="U245" s="143">
        <f ca="1" t="shared" si="108"/>
        <v>11450</v>
      </c>
    </row>
    <row r="246" ht="15" spans="1:21">
      <c r="A246" s="175"/>
      <c r="B246" s="53" t="str">
        <f>B$243&amp;" for debts denominated in "&amp;D246</f>
        <v>Gross borrowings for debts denominated in EUR</v>
      </c>
      <c r="C246" s="47" t="str">
        <f>"million "&amp;D246</f>
        <v>million EUR</v>
      </c>
      <c r="D246" s="54" t="str">
        <f>$B$83</f>
        <v>EUR</v>
      </c>
      <c r="E246" s="177" t="s">
        <v>341</v>
      </c>
      <c r="F246" s="62"/>
      <c r="G246" s="167"/>
      <c r="H246" s="167"/>
      <c r="I246" s="167"/>
      <c r="J246" s="167"/>
      <c r="K246" s="90"/>
      <c r="L246" s="143">
        <f t="shared" si="108"/>
        <v>0</v>
      </c>
      <c r="M246" s="143">
        <f ca="1" t="shared" si="108"/>
        <v>0</v>
      </c>
      <c r="N246" s="143">
        <f ca="1" t="shared" si="108"/>
        <v>0</v>
      </c>
      <c r="O246" s="143">
        <f ca="1" t="shared" si="108"/>
        <v>0</v>
      </c>
      <c r="P246" s="143">
        <f ca="1" t="shared" si="108"/>
        <v>0</v>
      </c>
      <c r="Q246" s="143">
        <f ca="1" t="shared" si="108"/>
        <v>0</v>
      </c>
      <c r="R246" s="143">
        <f ca="1" t="shared" si="108"/>
        <v>0</v>
      </c>
      <c r="S246" s="143">
        <f ca="1" t="shared" si="108"/>
        <v>0</v>
      </c>
      <c r="T246" s="143">
        <f ca="1" t="shared" si="108"/>
        <v>0</v>
      </c>
      <c r="U246" s="143">
        <f ca="1" t="shared" si="108"/>
        <v>0</v>
      </c>
    </row>
    <row r="247" ht="15" spans="1:21">
      <c r="A247" s="175"/>
      <c r="B247" s="53" t="str">
        <f>B$243&amp;" for debts denominated in "&amp;D247</f>
        <v>Gross borrowings for debts denominated in GBP</v>
      </c>
      <c r="C247" s="47" t="str">
        <f>"million "&amp;D247</f>
        <v>million GBP</v>
      </c>
      <c r="D247" s="54" t="str">
        <f>$B$84</f>
        <v>GBP</v>
      </c>
      <c r="E247" s="177" t="s">
        <v>341</v>
      </c>
      <c r="F247" s="62"/>
      <c r="G247" s="167"/>
      <c r="H247" s="167"/>
      <c r="I247" s="167"/>
      <c r="J247" s="167"/>
      <c r="K247" s="90"/>
      <c r="L247" s="143">
        <f t="shared" si="108"/>
        <v>0</v>
      </c>
      <c r="M247" s="143">
        <f ca="1" t="shared" si="108"/>
        <v>0</v>
      </c>
      <c r="N247" s="143">
        <f ca="1" t="shared" si="108"/>
        <v>0</v>
      </c>
      <c r="O247" s="143">
        <f ca="1" t="shared" si="108"/>
        <v>0</v>
      </c>
      <c r="P247" s="143">
        <f ca="1" t="shared" si="108"/>
        <v>0</v>
      </c>
      <c r="Q247" s="143">
        <f ca="1" t="shared" si="108"/>
        <v>0</v>
      </c>
      <c r="R247" s="143">
        <f ca="1" t="shared" si="108"/>
        <v>0</v>
      </c>
      <c r="S247" s="143">
        <f ca="1" t="shared" si="108"/>
        <v>0</v>
      </c>
      <c r="T247" s="143">
        <f ca="1" t="shared" si="108"/>
        <v>0</v>
      </c>
      <c r="U247" s="143">
        <f ca="1" t="shared" si="108"/>
        <v>0</v>
      </c>
    </row>
    <row r="248" ht="15" spans="1:21">
      <c r="A248" s="175"/>
      <c r="B248" s="53" t="str">
        <f>B$243&amp;" for debts denominated in "&amp;D248</f>
        <v>Gross borrowings for debts denominated in CHY</v>
      </c>
      <c r="C248" s="47" t="str">
        <f>"million "&amp;D248</f>
        <v>million CHY</v>
      </c>
      <c r="D248" s="54" t="str">
        <f>$B$85</f>
        <v>CHY</v>
      </c>
      <c r="E248" s="177" t="s">
        <v>341</v>
      </c>
      <c r="F248" s="62"/>
      <c r="G248" s="167"/>
      <c r="H248" s="167"/>
      <c r="I248" s="167"/>
      <c r="J248" s="167"/>
      <c r="K248" s="90"/>
      <c r="L248" s="143">
        <f t="shared" si="108"/>
        <v>0</v>
      </c>
      <c r="M248" s="143">
        <f ca="1" t="shared" si="108"/>
        <v>0</v>
      </c>
      <c r="N248" s="143">
        <f ca="1" t="shared" si="108"/>
        <v>0</v>
      </c>
      <c r="O248" s="143">
        <f ca="1" t="shared" si="108"/>
        <v>0</v>
      </c>
      <c r="P248" s="143">
        <f ca="1" t="shared" si="108"/>
        <v>0</v>
      </c>
      <c r="Q248" s="143">
        <f ca="1" t="shared" si="108"/>
        <v>0</v>
      </c>
      <c r="R248" s="143">
        <f ca="1" t="shared" si="108"/>
        <v>0</v>
      </c>
      <c r="S248" s="143">
        <f ca="1" t="shared" si="108"/>
        <v>0</v>
      </c>
      <c r="T248" s="143">
        <f ca="1" t="shared" si="108"/>
        <v>0</v>
      </c>
      <c r="U248" s="143">
        <f ca="1" t="shared" si="108"/>
        <v>0</v>
      </c>
    </row>
    <row r="249" ht="15" spans="1:21">
      <c r="A249" s="175"/>
      <c r="B249" s="120" t="str">
        <f>B$243&amp;" TOTAL in LCU"</f>
        <v>Gross borrowings TOTAL in LCU</v>
      </c>
      <c r="C249" s="47" t="s">
        <v>329</v>
      </c>
      <c r="D249" s="178"/>
      <c r="E249" s="62"/>
      <c r="F249" s="62"/>
      <c r="G249" s="167"/>
      <c r="H249" s="167"/>
      <c r="I249" s="167"/>
      <c r="J249" s="167"/>
      <c r="K249" s="90"/>
      <c r="L249" s="86">
        <f t="shared" ref="L249:U249" si="109">SUMPRODUCT(L244:L248,L$81:L$85)</f>
        <v>59826.7319997419</v>
      </c>
      <c r="M249" s="86">
        <f ca="1" t="shared" si="109"/>
        <v>119386.977585552</v>
      </c>
      <c r="N249" s="86">
        <f ca="1" t="shared" si="109"/>
        <v>152054.72324446</v>
      </c>
      <c r="O249" s="86">
        <f ca="1" t="shared" si="109"/>
        <v>201603.005676301</v>
      </c>
      <c r="P249" s="86">
        <f ca="1" t="shared" si="109"/>
        <v>241279.928987938</v>
      </c>
      <c r="Q249" s="86">
        <f ca="1" t="shared" si="109"/>
        <v>-753188.378783829</v>
      </c>
      <c r="R249" s="86">
        <f ca="1" t="shared" si="109"/>
        <v>-2243483.86029632</v>
      </c>
      <c r="S249" s="86">
        <f ca="1" t="shared" si="109"/>
        <v>-1588045.94495915</v>
      </c>
      <c r="T249" s="86">
        <f ca="1" t="shared" si="109"/>
        <v>-813528.430957161</v>
      </c>
      <c r="U249" s="86">
        <f ca="1" t="shared" si="109"/>
        <v>-194357.558148284</v>
      </c>
    </row>
    <row r="250" ht="15" spans="1:21">
      <c r="A250" s="175"/>
      <c r="B250" s="57" t="s">
        <v>342</v>
      </c>
      <c r="C250" s="179"/>
      <c r="D250" s="179"/>
      <c r="E250" s="180"/>
      <c r="F250" s="180"/>
      <c r="G250" s="181"/>
      <c r="H250" s="181"/>
      <c r="I250" s="181"/>
      <c r="J250" s="181"/>
      <c r="K250" s="172"/>
      <c r="L250" s="94" t="str">
        <f t="shared" ref="L250:U250" si="110">IF(L249=L101,"OK","CHECK")</f>
        <v>OK</v>
      </c>
      <c r="M250" s="94" t="str">
        <f ca="1" t="shared" si="110"/>
        <v>OK</v>
      </c>
      <c r="N250" s="94" t="str">
        <f ca="1" t="shared" si="110"/>
        <v>OK</v>
      </c>
      <c r="O250" s="94" t="str">
        <f ca="1" t="shared" si="110"/>
        <v>OK</v>
      </c>
      <c r="P250" s="94" t="str">
        <f ca="1" t="shared" si="110"/>
        <v>OK</v>
      </c>
      <c r="Q250" s="94" t="str">
        <f ca="1" t="shared" si="110"/>
        <v>OK</v>
      </c>
      <c r="R250" s="94" t="str">
        <f ca="1" t="shared" si="110"/>
        <v>OK</v>
      </c>
      <c r="S250" s="94" t="str">
        <f ca="1" t="shared" si="110"/>
        <v>OK</v>
      </c>
      <c r="T250" s="94" t="str">
        <f ca="1" t="shared" si="110"/>
        <v>OK</v>
      </c>
      <c r="U250" s="94" t="str">
        <f ca="1" t="shared" si="110"/>
        <v>OK</v>
      </c>
    </row>
    <row r="251" ht="15" spans="1:21">
      <c r="A251" s="175"/>
      <c r="B251" s="177"/>
      <c r="C251" s="178"/>
      <c r="D251" s="178"/>
      <c r="E251" s="62"/>
      <c r="F251" s="167"/>
      <c r="G251" s="167"/>
      <c r="H251" s="167"/>
      <c r="I251" s="167"/>
      <c r="J251" s="167"/>
      <c r="K251" s="90"/>
      <c r="L251" s="143"/>
      <c r="M251" s="143"/>
      <c r="N251" s="143"/>
      <c r="O251" s="143"/>
      <c r="P251" s="143"/>
      <c r="Q251" s="143"/>
      <c r="R251" s="143"/>
      <c r="S251" s="143"/>
      <c r="T251" s="143"/>
      <c r="U251" s="143"/>
    </row>
    <row r="252" ht="15" spans="1:21">
      <c r="A252" s="175"/>
      <c r="B252" s="137" t="s">
        <v>327</v>
      </c>
      <c r="C252" s="138"/>
      <c r="D252" s="138"/>
      <c r="E252" s="138"/>
      <c r="F252" s="139"/>
      <c r="G252" s="139"/>
      <c r="H252" s="139"/>
      <c r="I252" s="139"/>
      <c r="J252" s="139"/>
      <c r="K252" s="165"/>
      <c r="L252" s="166"/>
      <c r="M252" s="166"/>
      <c r="N252" s="166"/>
      <c r="O252" s="166"/>
      <c r="P252" s="166"/>
      <c r="Q252" s="166"/>
      <c r="R252" s="166"/>
      <c r="S252" s="166"/>
      <c r="T252" s="166"/>
      <c r="U252" s="166"/>
    </row>
    <row r="253" ht="15" spans="1:21">
      <c r="A253" s="175"/>
      <c r="B253" s="53" t="str">
        <f>B$252&amp;" for debts denominated in "&amp;D253</f>
        <v>Principal amortization payments for debts denominated in LCU</v>
      </c>
      <c r="C253" s="47" t="str">
        <f>"million "&amp;D253</f>
        <v>million LCU</v>
      </c>
      <c r="D253" s="54" t="str">
        <f>$B$81</f>
        <v>LCU</v>
      </c>
      <c r="E253" s="177" t="s">
        <v>328</v>
      </c>
      <c r="F253" s="62"/>
      <c r="G253" s="167"/>
      <c r="H253" s="167"/>
      <c r="I253" s="167"/>
      <c r="J253" s="167"/>
      <c r="K253" s="90"/>
      <c r="L253" s="143">
        <f t="shared" ref="L253:U257" si="111">SUMIFS(L$277:L$531,$B$277:$B$531,$E253,$D$277:$D$531,$D253)</f>
        <v>0</v>
      </c>
      <c r="M253" s="143">
        <f ca="1" t="shared" si="111"/>
        <v>0</v>
      </c>
      <c r="N253" s="143">
        <f ca="1" t="shared" si="111"/>
        <v>0</v>
      </c>
      <c r="O253" s="143">
        <f ca="1" t="shared" si="111"/>
        <v>282.376</v>
      </c>
      <c r="P253" s="143">
        <f ca="1" t="shared" si="111"/>
        <v>1795.41866666667</v>
      </c>
      <c r="Q253" s="143">
        <f ca="1" t="shared" si="111"/>
        <v>-1039678.97733359</v>
      </c>
      <c r="R253" s="143">
        <f ca="1" t="shared" si="111"/>
        <v>-2804811.10774778</v>
      </c>
      <c r="S253" s="143">
        <f ca="1" t="shared" si="111"/>
        <v>-2784759.27675554</v>
      </c>
      <c r="T253" s="143">
        <f ca="1" t="shared" si="111"/>
        <v>-2640563.66099037</v>
      </c>
      <c r="U253" s="143">
        <f ca="1" t="shared" si="111"/>
        <v>-2639453.4043454</v>
      </c>
    </row>
    <row r="254" ht="15" spans="1:21">
      <c r="A254" s="175"/>
      <c r="B254" s="53" t="str">
        <f>B$252&amp;" for debts denominated in "&amp;D254</f>
        <v>Principal amortization payments for debts denominated in USD</v>
      </c>
      <c r="C254" s="47" t="str">
        <f>"million "&amp;D254</f>
        <v>million USD</v>
      </c>
      <c r="D254" s="54" t="str">
        <f>$B$82</f>
        <v>USD</v>
      </c>
      <c r="E254" s="177" t="s">
        <v>328</v>
      </c>
      <c r="F254" s="62"/>
      <c r="G254" s="167"/>
      <c r="H254" s="167"/>
      <c r="I254" s="167"/>
      <c r="J254" s="167"/>
      <c r="K254" s="90"/>
      <c r="L254" s="143">
        <f t="shared" si="111"/>
        <v>0</v>
      </c>
      <c r="M254" s="143">
        <f ca="1" t="shared" si="111"/>
        <v>0</v>
      </c>
      <c r="N254" s="143">
        <f ca="1" t="shared" si="111"/>
        <v>0</v>
      </c>
      <c r="O254" s="143">
        <f ca="1" t="shared" si="111"/>
        <v>0</v>
      </c>
      <c r="P254" s="143">
        <f ca="1" t="shared" si="111"/>
        <v>0</v>
      </c>
      <c r="Q254" s="143">
        <f ca="1" t="shared" si="111"/>
        <v>0</v>
      </c>
      <c r="R254" s="143">
        <f ca="1" t="shared" si="111"/>
        <v>582</v>
      </c>
      <c r="S254" s="143">
        <f ca="1" t="shared" si="111"/>
        <v>2122</v>
      </c>
      <c r="T254" s="143">
        <f ca="1" t="shared" si="111"/>
        <v>3672</v>
      </c>
      <c r="U254" s="143">
        <f ca="1" t="shared" si="111"/>
        <v>5172</v>
      </c>
    </row>
    <row r="255" ht="15" spans="1:21">
      <c r="A255" s="175"/>
      <c r="B255" s="53" t="str">
        <f>B$252&amp;" for debts denominated in "&amp;D255</f>
        <v>Principal amortization payments for debts denominated in EUR</v>
      </c>
      <c r="C255" s="47" t="str">
        <f>"million "&amp;D255</f>
        <v>million EUR</v>
      </c>
      <c r="D255" s="54" t="str">
        <f>$B$83</f>
        <v>EUR</v>
      </c>
      <c r="E255" s="177" t="s">
        <v>328</v>
      </c>
      <c r="F255" s="62"/>
      <c r="G255" s="167"/>
      <c r="H255" s="167"/>
      <c r="I255" s="167"/>
      <c r="J255" s="167"/>
      <c r="K255" s="90"/>
      <c r="L255" s="143">
        <f t="shared" si="111"/>
        <v>0</v>
      </c>
      <c r="M255" s="143">
        <f ca="1" t="shared" si="111"/>
        <v>0</v>
      </c>
      <c r="N255" s="143">
        <f ca="1" t="shared" si="111"/>
        <v>0</v>
      </c>
      <c r="O255" s="143">
        <f ca="1" t="shared" si="111"/>
        <v>0</v>
      </c>
      <c r="P255" s="143">
        <f ca="1" t="shared" si="111"/>
        <v>0</v>
      </c>
      <c r="Q255" s="143">
        <f ca="1" t="shared" si="111"/>
        <v>0</v>
      </c>
      <c r="R255" s="143">
        <f ca="1" t="shared" si="111"/>
        <v>0</v>
      </c>
      <c r="S255" s="143">
        <f ca="1" t="shared" si="111"/>
        <v>0</v>
      </c>
      <c r="T255" s="143">
        <f ca="1" t="shared" si="111"/>
        <v>0</v>
      </c>
      <c r="U255" s="143">
        <f ca="1" t="shared" si="111"/>
        <v>0</v>
      </c>
    </row>
    <row r="256" ht="15" spans="1:21">
      <c r="A256" s="175"/>
      <c r="B256" s="53" t="str">
        <f>B$252&amp;" for debts denominated in "&amp;D256</f>
        <v>Principal amortization payments for debts denominated in GBP</v>
      </c>
      <c r="C256" s="47" t="str">
        <f>"million "&amp;D256</f>
        <v>million GBP</v>
      </c>
      <c r="D256" s="54" t="str">
        <f>$B$84</f>
        <v>GBP</v>
      </c>
      <c r="E256" s="177" t="s">
        <v>328</v>
      </c>
      <c r="F256" s="62"/>
      <c r="G256" s="167"/>
      <c r="H256" s="167"/>
      <c r="I256" s="167"/>
      <c r="J256" s="167"/>
      <c r="K256" s="90"/>
      <c r="L256" s="143">
        <f t="shared" si="111"/>
        <v>0</v>
      </c>
      <c r="M256" s="143">
        <f ca="1" t="shared" si="111"/>
        <v>0</v>
      </c>
      <c r="N256" s="143">
        <f ca="1" t="shared" si="111"/>
        <v>0</v>
      </c>
      <c r="O256" s="143">
        <f ca="1" t="shared" si="111"/>
        <v>0</v>
      </c>
      <c r="P256" s="143">
        <f ca="1" t="shared" si="111"/>
        <v>0</v>
      </c>
      <c r="Q256" s="143">
        <f ca="1" t="shared" si="111"/>
        <v>0</v>
      </c>
      <c r="R256" s="143">
        <f ca="1" t="shared" si="111"/>
        <v>0</v>
      </c>
      <c r="S256" s="143">
        <f ca="1" t="shared" si="111"/>
        <v>0</v>
      </c>
      <c r="T256" s="143">
        <f ca="1" t="shared" si="111"/>
        <v>0</v>
      </c>
      <c r="U256" s="143">
        <f ca="1" t="shared" si="111"/>
        <v>0</v>
      </c>
    </row>
    <row r="257" ht="15" spans="1:21">
      <c r="A257" s="175"/>
      <c r="B257" s="53" t="str">
        <f>B$252&amp;" for debts denominated in "&amp;D257</f>
        <v>Principal amortization payments for debts denominated in CHY</v>
      </c>
      <c r="C257" s="47" t="str">
        <f>"million "&amp;D257</f>
        <v>million CHY</v>
      </c>
      <c r="D257" s="54" t="str">
        <f>$B$85</f>
        <v>CHY</v>
      </c>
      <c r="E257" s="177" t="s">
        <v>328</v>
      </c>
      <c r="F257" s="62"/>
      <c r="G257" s="167"/>
      <c r="H257" s="167"/>
      <c r="I257" s="167"/>
      <c r="J257" s="167"/>
      <c r="K257" s="90"/>
      <c r="L257" s="143">
        <f t="shared" si="111"/>
        <v>0</v>
      </c>
      <c r="M257" s="143">
        <f ca="1" t="shared" si="111"/>
        <v>0</v>
      </c>
      <c r="N257" s="143">
        <f ca="1" t="shared" si="111"/>
        <v>0</v>
      </c>
      <c r="O257" s="143">
        <f ca="1" t="shared" si="111"/>
        <v>0</v>
      </c>
      <c r="P257" s="143">
        <f ca="1" t="shared" si="111"/>
        <v>0</v>
      </c>
      <c r="Q257" s="143">
        <f ca="1" t="shared" si="111"/>
        <v>0</v>
      </c>
      <c r="R257" s="143">
        <f ca="1" t="shared" si="111"/>
        <v>0</v>
      </c>
      <c r="S257" s="143">
        <f ca="1" t="shared" si="111"/>
        <v>0</v>
      </c>
      <c r="T257" s="143">
        <f ca="1" t="shared" si="111"/>
        <v>0</v>
      </c>
      <c r="U257" s="143">
        <f ca="1" t="shared" si="111"/>
        <v>0</v>
      </c>
    </row>
    <row r="258" ht="15" spans="1:21">
      <c r="A258" s="175"/>
      <c r="B258" s="120" t="str">
        <f>B$252&amp;" TOTAL in LCU"</f>
        <v>Principal amortization payments TOTAL in LCU</v>
      </c>
      <c r="C258" s="47" t="s">
        <v>329</v>
      </c>
      <c r="D258" s="178"/>
      <c r="E258" s="62"/>
      <c r="F258" s="62"/>
      <c r="G258" s="167"/>
      <c r="H258" s="167"/>
      <c r="I258" s="167"/>
      <c r="J258" s="167"/>
      <c r="K258" s="90"/>
      <c r="L258" s="86">
        <f t="shared" ref="L258:U258" si="112">SUMPRODUCT(L253:L257,L$81:L$85)</f>
        <v>0</v>
      </c>
      <c r="M258" s="86">
        <f ca="1" t="shared" si="112"/>
        <v>0</v>
      </c>
      <c r="N258" s="86">
        <f ca="1" t="shared" si="112"/>
        <v>0</v>
      </c>
      <c r="O258" s="86">
        <f ca="1" t="shared" si="112"/>
        <v>282.376</v>
      </c>
      <c r="P258" s="86">
        <f ca="1" t="shared" si="112"/>
        <v>1795.41866666667</v>
      </c>
      <c r="Q258" s="86">
        <f ca="1" t="shared" si="112"/>
        <v>-1039678.97733359</v>
      </c>
      <c r="R258" s="86">
        <f ca="1" t="shared" si="112"/>
        <v>-2584233.10774778</v>
      </c>
      <c r="S258" s="86">
        <f ca="1" t="shared" si="112"/>
        <v>-1980521.27675554</v>
      </c>
      <c r="T258" s="86">
        <f ca="1" t="shared" si="112"/>
        <v>-1248875.66099037</v>
      </c>
      <c r="U258" s="86">
        <f ca="1" t="shared" si="112"/>
        <v>-679265.404345395</v>
      </c>
    </row>
    <row r="259" ht="15" spans="1:21">
      <c r="A259" s="175"/>
      <c r="B259" s="177"/>
      <c r="C259" s="178"/>
      <c r="D259" s="178"/>
      <c r="E259" s="62"/>
      <c r="F259" s="62"/>
      <c r="G259" s="167"/>
      <c r="H259" s="167"/>
      <c r="I259" s="167"/>
      <c r="J259" s="167"/>
      <c r="K259" s="90"/>
      <c r="L259" s="164"/>
      <c r="M259" s="143"/>
      <c r="N259" s="143"/>
      <c r="O259" s="143"/>
      <c r="P259" s="143"/>
      <c r="Q259" s="143"/>
      <c r="R259" s="143"/>
      <c r="S259" s="143"/>
      <c r="T259" s="143"/>
      <c r="U259" s="143"/>
    </row>
    <row r="260" ht="15" spans="1:21">
      <c r="A260" s="175"/>
      <c r="B260" s="137" t="s">
        <v>330</v>
      </c>
      <c r="C260" s="138"/>
      <c r="D260" s="138"/>
      <c r="E260" s="138"/>
      <c r="F260" s="139"/>
      <c r="G260" s="139"/>
      <c r="H260" s="139"/>
      <c r="I260" s="139"/>
      <c r="J260" s="139"/>
      <c r="K260" s="165"/>
      <c r="L260" s="166"/>
      <c r="M260" s="166"/>
      <c r="N260" s="166"/>
      <c r="O260" s="166"/>
      <c r="P260" s="166"/>
      <c r="Q260" s="166"/>
      <c r="R260" s="166"/>
      <c r="S260" s="166"/>
      <c r="T260" s="166"/>
      <c r="U260" s="166"/>
    </row>
    <row r="261" ht="15" spans="1:21">
      <c r="A261" s="175"/>
      <c r="B261" s="53" t="str">
        <f>B$260&amp;" for debts denominated in "&amp;D261</f>
        <v>Interest payments for debts denominated in LCU</v>
      </c>
      <c r="C261" s="47" t="str">
        <f>"million "&amp;D261</f>
        <v>million LCU</v>
      </c>
      <c r="D261" s="54" t="str">
        <f>$B$81</f>
        <v>LCU</v>
      </c>
      <c r="E261" s="177" t="s">
        <v>234</v>
      </c>
      <c r="F261" s="62"/>
      <c r="G261" s="167"/>
      <c r="H261" s="167"/>
      <c r="I261" s="167"/>
      <c r="J261" s="167"/>
      <c r="K261" s="90"/>
      <c r="L261" s="143">
        <f t="shared" ref="L261:U265" si="113">SUMIFS(L$277:L$531,$B$277:$B$531,$E261,$D$277:$D$531,$D261)</f>
        <v>0</v>
      </c>
      <c r="M261" s="143">
        <f ca="1" t="shared" si="113"/>
        <v>-83396.9501600206</v>
      </c>
      <c r="N261" s="143">
        <f ca="1" t="shared" si="113"/>
        <v>-307121.880673176</v>
      </c>
      <c r="O261" s="143">
        <f ca="1" t="shared" si="113"/>
        <v>-529787.86281362</v>
      </c>
      <c r="P261" s="143">
        <f ca="1" t="shared" si="113"/>
        <v>-740941.036199516</v>
      </c>
      <c r="Q261" s="143">
        <f ca="1" t="shared" si="113"/>
        <v>-952075.22956048</v>
      </c>
      <c r="R261" s="143">
        <f ca="1" t="shared" si="113"/>
        <v>-1198926.93586317</v>
      </c>
      <c r="S261" s="143">
        <f ca="1" t="shared" si="113"/>
        <v>-1440511.88649372</v>
      </c>
      <c r="T261" s="143">
        <f ca="1" t="shared" si="113"/>
        <v>-1647963.81995</v>
      </c>
      <c r="U261" s="143">
        <f ca="1" t="shared" si="113"/>
        <v>-1813467.93488068</v>
      </c>
    </row>
    <row r="262" ht="15" spans="1:21">
      <c r="A262" s="175"/>
      <c r="B262" s="53" t="str">
        <f>B$260&amp;" for debts denominated in "&amp;D262</f>
        <v>Interest payments for debts denominated in USD</v>
      </c>
      <c r="C262" s="47" t="str">
        <f>"million "&amp;D262</f>
        <v>million USD</v>
      </c>
      <c r="D262" s="54" t="str">
        <f>$B$82</f>
        <v>USD</v>
      </c>
      <c r="E262" s="177" t="s">
        <v>234</v>
      </c>
      <c r="F262" s="62"/>
      <c r="G262" s="167"/>
      <c r="H262" s="167"/>
      <c r="I262" s="167"/>
      <c r="J262" s="167"/>
      <c r="K262" s="90"/>
      <c r="L262" s="143">
        <f t="shared" si="113"/>
        <v>0</v>
      </c>
      <c r="M262" s="143">
        <f ca="1" t="shared" si="113"/>
        <v>261.9</v>
      </c>
      <c r="N262" s="143">
        <f ca="1" t="shared" si="113"/>
        <v>954.9</v>
      </c>
      <c r="O262" s="143">
        <f ca="1" t="shared" si="113"/>
        <v>1652.4</v>
      </c>
      <c r="P262" s="143">
        <f ca="1" t="shared" si="113"/>
        <v>2327.4</v>
      </c>
      <c r="Q262" s="143">
        <f ca="1" t="shared" si="113"/>
        <v>3011.4</v>
      </c>
      <c r="R262" s="143">
        <f ca="1" t="shared" si="113"/>
        <v>3812.4</v>
      </c>
      <c r="S262" s="143">
        <f ca="1" t="shared" si="113"/>
        <v>4610.52</v>
      </c>
      <c r="T262" s="143">
        <f ca="1" t="shared" si="113"/>
        <v>5319.54</v>
      </c>
      <c r="U262" s="143">
        <f ca="1" t="shared" si="113"/>
        <v>5914.26</v>
      </c>
    </row>
    <row r="263" ht="15" spans="1:21">
      <c r="A263" s="175"/>
      <c r="B263" s="53" t="str">
        <f>B$260&amp;" for debts denominated in "&amp;D263</f>
        <v>Interest payments for debts denominated in EUR</v>
      </c>
      <c r="C263" s="47" t="str">
        <f>"million "&amp;D263</f>
        <v>million EUR</v>
      </c>
      <c r="D263" s="54" t="str">
        <f>$B$83</f>
        <v>EUR</v>
      </c>
      <c r="E263" s="177" t="s">
        <v>234</v>
      </c>
      <c r="F263" s="62"/>
      <c r="G263" s="167"/>
      <c r="H263" s="167"/>
      <c r="I263" s="167"/>
      <c r="J263" s="167"/>
      <c r="K263" s="90"/>
      <c r="L263" s="143">
        <f t="shared" si="113"/>
        <v>0</v>
      </c>
      <c r="M263" s="143">
        <f ca="1" t="shared" si="113"/>
        <v>0</v>
      </c>
      <c r="N263" s="143">
        <f ca="1" t="shared" si="113"/>
        <v>0</v>
      </c>
      <c r="O263" s="143">
        <f ca="1" t="shared" si="113"/>
        <v>0</v>
      </c>
      <c r="P263" s="143">
        <f ca="1" t="shared" si="113"/>
        <v>0</v>
      </c>
      <c r="Q263" s="143">
        <f ca="1" t="shared" si="113"/>
        <v>0</v>
      </c>
      <c r="R263" s="143">
        <f ca="1" t="shared" si="113"/>
        <v>0</v>
      </c>
      <c r="S263" s="143">
        <f ca="1" t="shared" si="113"/>
        <v>0</v>
      </c>
      <c r="T263" s="143">
        <f ca="1" t="shared" si="113"/>
        <v>0</v>
      </c>
      <c r="U263" s="143">
        <f ca="1" t="shared" si="113"/>
        <v>0</v>
      </c>
    </row>
    <row r="264" ht="15" spans="1:21">
      <c r="A264" s="175"/>
      <c r="B264" s="53" t="str">
        <f>B$260&amp;" for debts denominated in "&amp;D264</f>
        <v>Interest payments for debts denominated in GBP</v>
      </c>
      <c r="C264" s="47" t="str">
        <f>"million "&amp;D264</f>
        <v>million GBP</v>
      </c>
      <c r="D264" s="54" t="str">
        <f>$B$84</f>
        <v>GBP</v>
      </c>
      <c r="E264" s="177" t="s">
        <v>234</v>
      </c>
      <c r="F264" s="62"/>
      <c r="G264" s="167"/>
      <c r="H264" s="167"/>
      <c r="I264" s="167"/>
      <c r="J264" s="167"/>
      <c r="K264" s="90"/>
      <c r="L264" s="143">
        <f t="shared" si="113"/>
        <v>0</v>
      </c>
      <c r="M264" s="143">
        <f ca="1" t="shared" si="113"/>
        <v>0</v>
      </c>
      <c r="N264" s="143">
        <f ca="1" t="shared" si="113"/>
        <v>0</v>
      </c>
      <c r="O264" s="143">
        <f ca="1" t="shared" si="113"/>
        <v>0</v>
      </c>
      <c r="P264" s="143">
        <f ca="1" t="shared" si="113"/>
        <v>0</v>
      </c>
      <c r="Q264" s="143">
        <f ca="1" t="shared" si="113"/>
        <v>0</v>
      </c>
      <c r="R264" s="143">
        <f ca="1" t="shared" si="113"/>
        <v>0</v>
      </c>
      <c r="S264" s="143">
        <f ca="1" t="shared" si="113"/>
        <v>0</v>
      </c>
      <c r="T264" s="143">
        <f ca="1" t="shared" si="113"/>
        <v>0</v>
      </c>
      <c r="U264" s="143">
        <f ca="1" t="shared" si="113"/>
        <v>0</v>
      </c>
    </row>
    <row r="265" ht="15" spans="1:21">
      <c r="A265" s="175"/>
      <c r="B265" s="53" t="str">
        <f>B$260&amp;" for debts denominated in "&amp;D265</f>
        <v>Interest payments for debts denominated in CHY</v>
      </c>
      <c r="C265" s="47" t="str">
        <f>"million "&amp;D265</f>
        <v>million CHY</v>
      </c>
      <c r="D265" s="54" t="str">
        <f>$B$85</f>
        <v>CHY</v>
      </c>
      <c r="E265" s="177" t="s">
        <v>234</v>
      </c>
      <c r="F265" s="62"/>
      <c r="G265" s="167"/>
      <c r="H265" s="167"/>
      <c r="I265" s="167"/>
      <c r="J265" s="167"/>
      <c r="K265" s="90"/>
      <c r="L265" s="143">
        <f t="shared" si="113"/>
        <v>0</v>
      </c>
      <c r="M265" s="143">
        <f ca="1" t="shared" si="113"/>
        <v>0</v>
      </c>
      <c r="N265" s="143">
        <f ca="1" t="shared" si="113"/>
        <v>0</v>
      </c>
      <c r="O265" s="143">
        <f ca="1" t="shared" si="113"/>
        <v>0</v>
      </c>
      <c r="P265" s="143">
        <f ca="1" t="shared" si="113"/>
        <v>0</v>
      </c>
      <c r="Q265" s="143">
        <f ca="1" t="shared" si="113"/>
        <v>0</v>
      </c>
      <c r="R265" s="143">
        <f ca="1" t="shared" si="113"/>
        <v>0</v>
      </c>
      <c r="S265" s="143">
        <f ca="1" t="shared" si="113"/>
        <v>0</v>
      </c>
      <c r="T265" s="143">
        <f ca="1" t="shared" si="113"/>
        <v>0</v>
      </c>
      <c r="U265" s="143">
        <f ca="1" t="shared" si="113"/>
        <v>0</v>
      </c>
    </row>
    <row r="266" ht="15" spans="1:21">
      <c r="A266" s="175"/>
      <c r="B266" s="120" t="str">
        <f>B$260&amp;" TOTAL in LCU"</f>
        <v>Interest payments TOTAL in LCU</v>
      </c>
      <c r="C266" s="47" t="s">
        <v>329</v>
      </c>
      <c r="D266" s="178"/>
      <c r="E266" s="62"/>
      <c r="F266" s="62"/>
      <c r="G266" s="167"/>
      <c r="H266" s="167"/>
      <c r="I266" s="167"/>
      <c r="J266" s="167"/>
      <c r="K266" s="90"/>
      <c r="L266" s="86">
        <f t="shared" ref="L266:U266" si="114">SUMPRODUCT(L261:L265,L$81:L$85)</f>
        <v>0</v>
      </c>
      <c r="M266" s="86">
        <f ca="1" t="shared" si="114"/>
        <v>15863.1498399793</v>
      </c>
      <c r="N266" s="86">
        <f ca="1" t="shared" si="114"/>
        <v>54785.2193268235</v>
      </c>
      <c r="O266" s="86">
        <f ca="1" t="shared" si="114"/>
        <v>96471.7371863803</v>
      </c>
      <c r="P266" s="86">
        <f ca="1" t="shared" si="114"/>
        <v>141143.563800484</v>
      </c>
      <c r="Q266" s="86">
        <f ca="1" t="shared" si="114"/>
        <v>189245.37043952</v>
      </c>
      <c r="R266" s="86">
        <f ca="1" t="shared" si="114"/>
        <v>245972.664136834</v>
      </c>
      <c r="S266" s="86">
        <f ca="1" t="shared" si="114"/>
        <v>306875.193506284</v>
      </c>
      <c r="T266" s="86">
        <f ca="1" t="shared" si="114"/>
        <v>368141.840049996</v>
      </c>
      <c r="U266" s="86">
        <f ca="1" t="shared" si="114"/>
        <v>428036.605119319</v>
      </c>
    </row>
    <row r="267" ht="15" spans="1:21">
      <c r="A267" s="175"/>
      <c r="B267" s="177"/>
      <c r="C267" s="167"/>
      <c r="D267" s="178"/>
      <c r="E267" s="62"/>
      <c r="F267" s="62"/>
      <c r="G267" s="167"/>
      <c r="H267" s="167"/>
      <c r="I267" s="167"/>
      <c r="J267" s="167"/>
      <c r="K267" s="90"/>
      <c r="L267" s="164"/>
      <c r="M267" s="143"/>
      <c r="N267" s="143"/>
      <c r="O267" s="143"/>
      <c r="P267" s="143"/>
      <c r="Q267" s="143"/>
      <c r="R267" s="143"/>
      <c r="S267" s="143"/>
      <c r="T267" s="143"/>
      <c r="U267" s="143"/>
    </row>
    <row r="268" ht="15" spans="1:21">
      <c r="A268" s="182"/>
      <c r="B268" s="137" t="s">
        <v>343</v>
      </c>
      <c r="C268" s="138"/>
      <c r="D268" s="138"/>
      <c r="E268" s="138"/>
      <c r="F268" s="139"/>
      <c r="G268" s="139"/>
      <c r="H268" s="139"/>
      <c r="I268" s="139"/>
      <c r="J268" s="139"/>
      <c r="K268" s="165"/>
      <c r="L268" s="166"/>
      <c r="M268" s="166"/>
      <c r="N268" s="166"/>
      <c r="O268" s="166"/>
      <c r="P268" s="166"/>
      <c r="Q268" s="166"/>
      <c r="R268" s="166"/>
      <c r="S268" s="166"/>
      <c r="T268" s="166"/>
      <c r="U268" s="166"/>
    </row>
    <row r="269" ht="15" spans="1:21">
      <c r="A269" s="182"/>
      <c r="B269" s="53" t="str">
        <f>B$268&amp;" for debts denominated in "&amp;D269</f>
        <v>New debt stock for debts denominated in LCU</v>
      </c>
      <c r="C269" s="47" t="str">
        <f>"million "&amp;D269</f>
        <v>million LCU</v>
      </c>
      <c r="D269" s="54" t="str">
        <f>$B$81</f>
        <v>LCU</v>
      </c>
      <c r="E269" s="177" t="s">
        <v>343</v>
      </c>
      <c r="F269" s="62"/>
      <c r="G269" s="167"/>
      <c r="H269" s="167"/>
      <c r="I269" s="167"/>
      <c r="J269" s="167"/>
      <c r="K269" s="90"/>
      <c r="L269" s="143">
        <f t="shared" ref="L269:U273" si="115">SUMIFS(L$277:L$531,$B$277:$B$531,$E269,$D$277:$D$531,$D269)</f>
        <v>-1043063.26800026</v>
      </c>
      <c r="M269" s="143">
        <f ca="1" t="shared" si="115"/>
        <v>-3841976.29041471</v>
      </c>
      <c r="N269" s="143">
        <f ca="1" t="shared" si="115"/>
        <v>-6627171.56717025</v>
      </c>
      <c r="O269" s="143">
        <f ca="1" t="shared" si="115"/>
        <v>-9268350.93749394</v>
      </c>
      <c r="P269" s="143">
        <f ca="1" t="shared" si="115"/>
        <v>-11909266.4271727</v>
      </c>
      <c r="Q269" s="143">
        <f ca="1" t="shared" si="115"/>
        <v>-14995875.8286229</v>
      </c>
      <c r="R269" s="143">
        <f ca="1" t="shared" si="115"/>
        <v>-18016098.5811714</v>
      </c>
      <c r="S269" s="143">
        <f ca="1" t="shared" si="115"/>
        <v>-20609385.2493751</v>
      </c>
      <c r="T269" s="143">
        <f ca="1" t="shared" si="115"/>
        <v>-22678470.0193418</v>
      </c>
      <c r="U269" s="143">
        <f ca="1" t="shared" si="115"/>
        <v>-24572924.1731447</v>
      </c>
    </row>
    <row r="270" ht="15" spans="1:21">
      <c r="A270" s="182"/>
      <c r="B270" s="53" t="str">
        <f>B$268&amp;" for debts denominated in "&amp;D270</f>
        <v>New debt stock for debts denominated in USD</v>
      </c>
      <c r="C270" s="47" t="str">
        <f>"million "&amp;D270</f>
        <v>million USD</v>
      </c>
      <c r="D270" s="54" t="str">
        <f>$B$82</f>
        <v>USD</v>
      </c>
      <c r="E270" s="177" t="s">
        <v>343</v>
      </c>
      <c r="F270" s="62"/>
      <c r="G270" s="167"/>
      <c r="H270" s="167"/>
      <c r="I270" s="167"/>
      <c r="J270" s="167"/>
      <c r="K270" s="90"/>
      <c r="L270" s="143">
        <f t="shared" si="115"/>
        <v>2910</v>
      </c>
      <c r="M270" s="143">
        <f ca="1" t="shared" si="115"/>
        <v>10610</v>
      </c>
      <c r="N270" s="143">
        <f ca="1" t="shared" si="115"/>
        <v>18360</v>
      </c>
      <c r="O270" s="143">
        <f ca="1" t="shared" si="115"/>
        <v>25860</v>
      </c>
      <c r="P270" s="143">
        <f ca="1" t="shared" si="115"/>
        <v>33460</v>
      </c>
      <c r="Q270" s="143">
        <f ca="1" t="shared" si="115"/>
        <v>42360</v>
      </c>
      <c r="R270" s="143">
        <f ca="1" t="shared" si="115"/>
        <v>51228</v>
      </c>
      <c r="S270" s="143">
        <f ca="1" t="shared" si="115"/>
        <v>59106</v>
      </c>
      <c r="T270" s="143">
        <f ca="1" t="shared" si="115"/>
        <v>65714</v>
      </c>
      <c r="U270" s="143">
        <f ca="1" t="shared" si="115"/>
        <v>71992</v>
      </c>
    </row>
    <row r="271" ht="15" spans="1:21">
      <c r="A271" s="182"/>
      <c r="B271" s="53" t="str">
        <f>B$268&amp;" for debts denominated in "&amp;D271</f>
        <v>New debt stock for debts denominated in EUR</v>
      </c>
      <c r="C271" s="47" t="str">
        <f>"million "&amp;D271</f>
        <v>million EUR</v>
      </c>
      <c r="D271" s="54" t="str">
        <f>$B$83</f>
        <v>EUR</v>
      </c>
      <c r="E271" s="177" t="s">
        <v>343</v>
      </c>
      <c r="F271" s="62"/>
      <c r="G271" s="167"/>
      <c r="H271" s="167"/>
      <c r="I271" s="167"/>
      <c r="J271" s="167"/>
      <c r="K271" s="90"/>
      <c r="L271" s="143">
        <f t="shared" si="115"/>
        <v>0</v>
      </c>
      <c r="M271" s="143">
        <f ca="1" t="shared" si="115"/>
        <v>0</v>
      </c>
      <c r="N271" s="143">
        <f ca="1" t="shared" si="115"/>
        <v>0</v>
      </c>
      <c r="O271" s="143">
        <f ca="1" t="shared" si="115"/>
        <v>0</v>
      </c>
      <c r="P271" s="143">
        <f ca="1" t="shared" si="115"/>
        <v>0</v>
      </c>
      <c r="Q271" s="143">
        <f ca="1" t="shared" si="115"/>
        <v>0</v>
      </c>
      <c r="R271" s="143">
        <f ca="1" t="shared" si="115"/>
        <v>0</v>
      </c>
      <c r="S271" s="143">
        <f ca="1" t="shared" si="115"/>
        <v>0</v>
      </c>
      <c r="T271" s="143">
        <f ca="1" t="shared" si="115"/>
        <v>0</v>
      </c>
      <c r="U271" s="143">
        <f ca="1" t="shared" si="115"/>
        <v>0</v>
      </c>
    </row>
    <row r="272" ht="15" spans="1:21">
      <c r="A272" s="182"/>
      <c r="B272" s="53" t="str">
        <f>B$268&amp;" for debts denominated in "&amp;D272</f>
        <v>New debt stock for debts denominated in GBP</v>
      </c>
      <c r="C272" s="47" t="str">
        <f>"million "&amp;D272</f>
        <v>million GBP</v>
      </c>
      <c r="D272" s="54" t="str">
        <f>$B$84</f>
        <v>GBP</v>
      </c>
      <c r="E272" s="177" t="s">
        <v>343</v>
      </c>
      <c r="F272" s="62"/>
      <c r="G272" s="167"/>
      <c r="H272" s="167"/>
      <c r="I272" s="167"/>
      <c r="J272" s="167"/>
      <c r="K272" s="90"/>
      <c r="L272" s="143">
        <f t="shared" si="115"/>
        <v>0</v>
      </c>
      <c r="M272" s="143">
        <f ca="1" t="shared" si="115"/>
        <v>0</v>
      </c>
      <c r="N272" s="143">
        <f ca="1" t="shared" si="115"/>
        <v>0</v>
      </c>
      <c r="O272" s="143">
        <f ca="1" t="shared" si="115"/>
        <v>0</v>
      </c>
      <c r="P272" s="143">
        <f ca="1" t="shared" si="115"/>
        <v>0</v>
      </c>
      <c r="Q272" s="143">
        <f ca="1" t="shared" si="115"/>
        <v>0</v>
      </c>
      <c r="R272" s="143">
        <f ca="1" t="shared" si="115"/>
        <v>0</v>
      </c>
      <c r="S272" s="143">
        <f ca="1" t="shared" si="115"/>
        <v>0</v>
      </c>
      <c r="T272" s="143">
        <f ca="1" t="shared" si="115"/>
        <v>0</v>
      </c>
      <c r="U272" s="143">
        <f ca="1" t="shared" si="115"/>
        <v>0</v>
      </c>
    </row>
    <row r="273" ht="15" spans="1:21">
      <c r="A273" s="182"/>
      <c r="B273" s="53" t="str">
        <f>B$268&amp;" for debts denominated in "&amp;D273</f>
        <v>New debt stock for debts denominated in CHY</v>
      </c>
      <c r="C273" s="47" t="str">
        <f>"million "&amp;D273</f>
        <v>million CHY</v>
      </c>
      <c r="D273" s="54" t="str">
        <f>$B$85</f>
        <v>CHY</v>
      </c>
      <c r="E273" s="177" t="s">
        <v>343</v>
      </c>
      <c r="F273" s="62"/>
      <c r="G273" s="167"/>
      <c r="H273" s="167"/>
      <c r="I273" s="167"/>
      <c r="J273" s="167"/>
      <c r="K273" s="90"/>
      <c r="L273" s="143">
        <f t="shared" si="115"/>
        <v>0</v>
      </c>
      <c r="M273" s="143">
        <f ca="1" t="shared" si="115"/>
        <v>0</v>
      </c>
      <c r="N273" s="143">
        <f ca="1" t="shared" si="115"/>
        <v>0</v>
      </c>
      <c r="O273" s="143">
        <f ca="1" t="shared" si="115"/>
        <v>0</v>
      </c>
      <c r="P273" s="143">
        <f ca="1" t="shared" si="115"/>
        <v>0</v>
      </c>
      <c r="Q273" s="143">
        <f ca="1" t="shared" si="115"/>
        <v>0</v>
      </c>
      <c r="R273" s="143">
        <f ca="1" t="shared" si="115"/>
        <v>0</v>
      </c>
      <c r="S273" s="143">
        <f ca="1" t="shared" si="115"/>
        <v>0</v>
      </c>
      <c r="T273" s="143">
        <f ca="1" t="shared" si="115"/>
        <v>0</v>
      </c>
      <c r="U273" s="143">
        <f ca="1" t="shared" si="115"/>
        <v>0</v>
      </c>
    </row>
    <row r="274" ht="15" spans="1:21">
      <c r="A274" s="182"/>
      <c r="B274" s="120" t="str">
        <f>B$268&amp;" TOTAL in LCU"</f>
        <v>New debt stock TOTAL in LCU</v>
      </c>
      <c r="C274" s="47" t="s">
        <v>329</v>
      </c>
      <c r="D274" s="178"/>
      <c r="E274" s="62"/>
      <c r="F274" s="62"/>
      <c r="G274" s="167"/>
      <c r="H274" s="167"/>
      <c r="I274" s="167"/>
      <c r="J274" s="167"/>
      <c r="K274" s="90"/>
      <c r="L274" s="86">
        <f t="shared" ref="L274:U274" si="116">SUMPRODUCT(L269:L273,L$81:L$85)</f>
        <v>59826.7319997419</v>
      </c>
      <c r="M274" s="86">
        <f ca="1" t="shared" si="116"/>
        <v>179213.709585294</v>
      </c>
      <c r="N274" s="86">
        <f ca="1" t="shared" si="116"/>
        <v>331268.432829754</v>
      </c>
      <c r="O274" s="86">
        <f ca="1" t="shared" si="116"/>
        <v>532589.062506055</v>
      </c>
      <c r="P274" s="86">
        <f ca="1" t="shared" si="116"/>
        <v>772073.572827326</v>
      </c>
      <c r="Q274" s="86">
        <f ca="1" t="shared" si="116"/>
        <v>1058564.17137709</v>
      </c>
      <c r="R274" s="86">
        <f ca="1" t="shared" si="116"/>
        <v>1399313.41882855</v>
      </c>
      <c r="S274" s="86">
        <f ca="1" t="shared" si="116"/>
        <v>1791788.75062495</v>
      </c>
      <c r="T274" s="86">
        <f ca="1" t="shared" si="116"/>
        <v>2227135.98065815</v>
      </c>
      <c r="U274" s="86">
        <f ca="1" t="shared" si="116"/>
        <v>2712043.82685526</v>
      </c>
    </row>
    <row r="275" ht="15" spans="1:21">
      <c r="A275" s="182"/>
      <c r="B275" s="167"/>
      <c r="C275" s="167"/>
      <c r="D275" s="178"/>
      <c r="E275" s="62"/>
      <c r="F275" s="62"/>
      <c r="G275" s="167"/>
      <c r="H275" s="167"/>
      <c r="I275" s="167"/>
      <c r="J275" s="167"/>
      <c r="K275" s="90"/>
      <c r="L275" s="164"/>
      <c r="M275" s="143"/>
      <c r="N275" s="143"/>
      <c r="O275" s="143"/>
      <c r="P275" s="143"/>
      <c r="Q275" s="143"/>
      <c r="R275" s="143"/>
      <c r="S275" s="143"/>
      <c r="T275" s="143"/>
      <c r="U275" s="143"/>
    </row>
    <row r="276" ht="15" spans="1:21">
      <c r="A276" s="182"/>
      <c r="B276" s="146" t="s">
        <v>344</v>
      </c>
      <c r="C276" s="148"/>
      <c r="D276" s="148"/>
      <c r="E276" s="148"/>
      <c r="F276" s="149"/>
      <c r="G276" s="149"/>
      <c r="H276" s="149"/>
      <c r="I276" s="149"/>
      <c r="J276" s="149"/>
      <c r="K276" s="168"/>
      <c r="L276" s="169"/>
      <c r="M276" s="169"/>
      <c r="N276" s="169"/>
      <c r="O276" s="169"/>
      <c r="P276" s="169"/>
      <c r="Q276" s="169"/>
      <c r="R276" s="169"/>
      <c r="S276" s="169"/>
      <c r="T276" s="169"/>
      <c r="U276" s="169"/>
    </row>
    <row r="277" ht="15" spans="1:21">
      <c r="A277" s="182"/>
      <c r="B277" s="183" t="s">
        <v>298</v>
      </c>
      <c r="C277" s="103"/>
      <c r="D277" s="51"/>
      <c r="E277" s="116"/>
      <c r="F277" s="167"/>
      <c r="G277" s="167"/>
      <c r="H277" s="167"/>
      <c r="I277" s="167"/>
      <c r="J277" s="167"/>
      <c r="K277" s="90"/>
      <c r="L277" s="143"/>
      <c r="M277" s="143"/>
      <c r="N277" s="143"/>
      <c r="O277" s="143"/>
      <c r="P277" s="143"/>
      <c r="Q277" s="143"/>
      <c r="R277" s="143"/>
      <c r="S277" s="143"/>
      <c r="T277" s="143"/>
      <c r="U277" s="143"/>
    </row>
    <row r="278" ht="15" spans="1:21">
      <c r="A278" s="182"/>
      <c r="B278" s="184" t="s">
        <v>37</v>
      </c>
      <c r="C278" s="185" t="str">
        <f>IF(C283="Domestic","LCU","USD")</f>
        <v>LCU</v>
      </c>
      <c r="D278" s="47"/>
      <c r="E278" s="47"/>
      <c r="F278" s="48"/>
      <c r="G278" s="48"/>
      <c r="H278" s="48"/>
      <c r="I278" s="48"/>
      <c r="J278" s="48"/>
      <c r="K278" s="89"/>
      <c r="L278" s="89"/>
      <c r="M278" s="89"/>
      <c r="N278" s="89"/>
      <c r="O278" s="89"/>
      <c r="P278" s="89"/>
      <c r="Q278" s="89"/>
      <c r="R278" s="89"/>
      <c r="S278" s="89"/>
      <c r="T278" s="89"/>
      <c r="U278" s="89"/>
    </row>
    <row r="279" ht="15" spans="1:21">
      <c r="A279" s="182"/>
      <c r="B279" s="184" t="s">
        <v>345</v>
      </c>
      <c r="C279" s="186">
        <f>SUMIF($E$63:$E$72,$B277,H$63:H$72)</f>
        <v>5</v>
      </c>
      <c r="D279" s="47"/>
      <c r="E279" s="47"/>
      <c r="F279" s="48"/>
      <c r="G279" s="48"/>
      <c r="H279" s="48"/>
      <c r="I279" s="48"/>
      <c r="J279" s="48"/>
      <c r="K279" s="89"/>
      <c r="L279" s="89"/>
      <c r="M279" s="89"/>
      <c r="N279" s="89"/>
      <c r="O279" s="89"/>
      <c r="P279" s="89"/>
      <c r="Q279" s="89"/>
      <c r="R279" s="89"/>
      <c r="S279" s="89"/>
      <c r="T279" s="89"/>
      <c r="U279" s="89"/>
    </row>
    <row r="280" ht="15" spans="1:21">
      <c r="A280" s="182"/>
      <c r="B280" s="184" t="s">
        <v>346</v>
      </c>
      <c r="C280" s="187">
        <f>SUMIF($E$63:$E$72,$B277,I$63:I$72)</f>
        <v>4</v>
      </c>
      <c r="D280" s="47"/>
      <c r="E280" s="47"/>
      <c r="F280" s="48"/>
      <c r="G280" s="48"/>
      <c r="H280" s="48"/>
      <c r="I280" s="48"/>
      <c r="J280" s="48"/>
      <c r="K280" s="89"/>
      <c r="L280" s="89"/>
      <c r="M280" s="89"/>
      <c r="N280" s="89"/>
      <c r="O280" s="89"/>
      <c r="P280" s="89"/>
      <c r="Q280" s="89"/>
      <c r="R280" s="89"/>
      <c r="S280" s="89"/>
      <c r="T280" s="89"/>
      <c r="U280" s="89"/>
    </row>
    <row r="281" ht="15" spans="1:21">
      <c r="A281" s="182"/>
      <c r="B281" s="184" t="s">
        <v>347</v>
      </c>
      <c r="C281" s="188">
        <f>SUMIF($E$63:$E$72,$B277,G$63:G$72)</f>
        <v>0.09</v>
      </c>
      <c r="D281" s="47"/>
      <c r="E281" s="47"/>
      <c r="F281" s="48"/>
      <c r="G281" s="48"/>
      <c r="H281" s="48"/>
      <c r="I281" s="48"/>
      <c r="J281" s="48"/>
      <c r="K281" s="89"/>
      <c r="L281" s="89"/>
      <c r="M281" s="89"/>
      <c r="N281" s="89"/>
      <c r="O281" s="89"/>
      <c r="P281" s="89"/>
      <c r="Q281" s="89"/>
      <c r="R281" s="89"/>
      <c r="S281" s="89"/>
      <c r="T281" s="89"/>
      <c r="U281" s="89"/>
    </row>
    <row r="282" ht="15" spans="1:21">
      <c r="A282" s="182"/>
      <c r="B282" s="184" t="s">
        <v>348</v>
      </c>
      <c r="C282" s="177" t="s">
        <v>349</v>
      </c>
      <c r="D282" s="47"/>
      <c r="E282" s="47"/>
      <c r="F282" s="48"/>
      <c r="G282" s="48"/>
      <c r="H282" s="48"/>
      <c r="I282" s="48"/>
      <c r="J282" s="48"/>
      <c r="K282" s="89"/>
      <c r="L282" s="89"/>
      <c r="M282" s="89"/>
      <c r="N282" s="89"/>
      <c r="O282" s="89"/>
      <c r="P282" s="89"/>
      <c r="Q282" s="89"/>
      <c r="R282" s="89"/>
      <c r="S282" s="89"/>
      <c r="T282" s="89"/>
      <c r="U282" s="89"/>
    </row>
    <row r="283" ht="15" spans="1:21">
      <c r="A283" s="182"/>
      <c r="B283" s="184" t="str">
        <f>"Classified as External or Domestic?"</f>
        <v>Classified as External or Domestic?</v>
      </c>
      <c r="C283" s="187" t="str">
        <f>VLOOKUP(B277,$E$63:$I$72,2,FALSE)</f>
        <v>Domestic</v>
      </c>
      <c r="D283" s="47"/>
      <c r="E283" s="47"/>
      <c r="F283" s="48"/>
      <c r="G283" s="48"/>
      <c r="H283" s="48"/>
      <c r="I283" s="48"/>
      <c r="J283" s="48"/>
      <c r="K283" s="89"/>
      <c r="L283" s="89"/>
      <c r="M283" s="89"/>
      <c r="N283" s="89"/>
      <c r="O283" s="89"/>
      <c r="P283" s="89"/>
      <c r="Q283" s="89"/>
      <c r="R283" s="89"/>
      <c r="S283" s="89"/>
      <c r="T283" s="89"/>
      <c r="U283" s="89"/>
    </row>
    <row r="284" ht="15" spans="1:21">
      <c r="A284" s="182"/>
      <c r="B284" s="184" t="s">
        <v>350</v>
      </c>
      <c r="C284" s="47" t="s">
        <v>351</v>
      </c>
      <c r="D284" s="47"/>
      <c r="E284" s="47"/>
      <c r="F284" s="48"/>
      <c r="G284" s="48"/>
      <c r="H284" s="48"/>
      <c r="I284" s="48"/>
      <c r="J284" s="48"/>
      <c r="K284" s="89"/>
      <c r="L284" s="190">
        <f>L285/L$101*100</f>
        <v>0</v>
      </c>
      <c r="M284" s="190">
        <f ca="1" t="shared" ref="M284:U284" si="117">M285/M$101*100</f>
        <v>0.837612292583086</v>
      </c>
      <c r="N284" s="190">
        <f ca="1" t="shared" si="117"/>
        <v>0.657657965936571</v>
      </c>
      <c r="O284" s="190">
        <f ca="1" t="shared" si="117"/>
        <v>0.496024350750814</v>
      </c>
      <c r="P284" s="190">
        <f ca="1" t="shared" si="117"/>
        <v>0.497347626482428</v>
      </c>
      <c r="Q284" s="190">
        <f ca="1" t="shared" si="117"/>
        <v>-0.15932269187924</v>
      </c>
      <c r="R284" s="190">
        <f ca="1" t="shared" si="117"/>
        <v>-0.0579455918095305</v>
      </c>
      <c r="S284" s="190">
        <f ca="1" t="shared" si="117"/>
        <v>-0.0818616113801067</v>
      </c>
      <c r="T284" s="190">
        <f ca="1" t="shared" si="117"/>
        <v>-0.184382001036542</v>
      </c>
      <c r="U284" s="190">
        <f ca="1" t="shared" si="117"/>
        <v>-0.771773433609197</v>
      </c>
    </row>
    <row r="285" ht="15" spans="1:21">
      <c r="A285" s="182"/>
      <c r="B285" s="184" t="s">
        <v>352</v>
      </c>
      <c r="C285" s="62" t="s">
        <v>329</v>
      </c>
      <c r="D285" s="177" t="str">
        <f>C283</f>
        <v>Domestic</v>
      </c>
      <c r="E285" s="62"/>
      <c r="F285" s="178"/>
      <c r="G285" s="167"/>
      <c r="H285" s="167"/>
      <c r="I285" s="167"/>
      <c r="J285" s="167"/>
      <c r="K285" s="90"/>
      <c r="L285" s="191">
        <f>SUMIF($E$63:$E$72,$B277,L$63:L$72)*L289</f>
        <v>0</v>
      </c>
      <c r="M285" s="191">
        <f t="shared" ref="M285:U285" si="118">SUMIF($E$63:$E$72,$B277,M$63:M$72)*M289</f>
        <v>1000</v>
      </c>
      <c r="N285" s="191">
        <f t="shared" si="118"/>
        <v>1000</v>
      </c>
      <c r="O285" s="191">
        <f t="shared" si="118"/>
        <v>1000</v>
      </c>
      <c r="P285" s="191">
        <f t="shared" si="118"/>
        <v>1200</v>
      </c>
      <c r="Q285" s="191">
        <f t="shared" si="118"/>
        <v>1200</v>
      </c>
      <c r="R285" s="191">
        <f t="shared" si="118"/>
        <v>1300</v>
      </c>
      <c r="S285" s="191">
        <f t="shared" si="118"/>
        <v>1300</v>
      </c>
      <c r="T285" s="191">
        <f t="shared" si="118"/>
        <v>1500</v>
      </c>
      <c r="U285" s="191">
        <f t="shared" si="118"/>
        <v>1500</v>
      </c>
    </row>
    <row r="286" ht="15" spans="1:21">
      <c r="A286" s="182"/>
      <c r="B286" s="184" t="s">
        <v>335</v>
      </c>
      <c r="C286" s="62" t="s">
        <v>329</v>
      </c>
      <c r="D286" s="177" t="str">
        <f>C283</f>
        <v>Domestic</v>
      </c>
      <c r="E286" s="62"/>
      <c r="F286" s="178"/>
      <c r="G286" s="167"/>
      <c r="H286" s="167"/>
      <c r="I286" s="167"/>
      <c r="J286" s="167"/>
      <c r="K286" s="90"/>
      <c r="L286" s="192"/>
      <c r="M286" s="143">
        <f ca="1" t="shared" ref="M286:U286" si="119">M292*M289</f>
        <v>0</v>
      </c>
      <c r="N286" s="143">
        <f ca="1" t="shared" si="119"/>
        <v>0</v>
      </c>
      <c r="O286" s="143">
        <f ca="1" t="shared" si="119"/>
        <v>0</v>
      </c>
      <c r="P286" s="143">
        <f ca="1" t="shared" si="119"/>
        <v>0</v>
      </c>
      <c r="Q286" s="143">
        <f ca="1" t="shared" si="119"/>
        <v>0</v>
      </c>
      <c r="R286" s="143">
        <f ca="1" t="shared" si="119"/>
        <v>1000</v>
      </c>
      <c r="S286" s="143">
        <f ca="1" t="shared" si="119"/>
        <v>1000</v>
      </c>
      <c r="T286" s="143">
        <f ca="1" t="shared" si="119"/>
        <v>1000</v>
      </c>
      <c r="U286" s="143">
        <f ca="1" t="shared" si="119"/>
        <v>1200</v>
      </c>
    </row>
    <row r="287" ht="15" spans="1:21">
      <c r="A287" s="182"/>
      <c r="B287" s="184" t="s">
        <v>336</v>
      </c>
      <c r="C287" s="62" t="s">
        <v>329</v>
      </c>
      <c r="D287" s="177" t="str">
        <f>C283</f>
        <v>Domestic</v>
      </c>
      <c r="E287" s="62"/>
      <c r="F287" s="178"/>
      <c r="G287" s="167"/>
      <c r="H287" s="167"/>
      <c r="I287" s="167"/>
      <c r="J287" s="167"/>
      <c r="K287" s="90"/>
      <c r="L287" s="192"/>
      <c r="M287" s="143">
        <f>M293*M289</f>
        <v>0</v>
      </c>
      <c r="N287" s="143">
        <f ca="1" t="shared" ref="N287:U287" si="120">N293*N289</f>
        <v>90</v>
      </c>
      <c r="O287" s="143">
        <f ca="1" t="shared" si="120"/>
        <v>180</v>
      </c>
      <c r="P287" s="143">
        <f ca="1" t="shared" si="120"/>
        <v>270</v>
      </c>
      <c r="Q287" s="143">
        <f ca="1" t="shared" si="120"/>
        <v>378</v>
      </c>
      <c r="R287" s="143">
        <f ca="1" t="shared" si="120"/>
        <v>486</v>
      </c>
      <c r="S287" s="143">
        <f ca="1" t="shared" si="120"/>
        <v>513</v>
      </c>
      <c r="T287" s="143">
        <f ca="1" t="shared" si="120"/>
        <v>540</v>
      </c>
      <c r="U287" s="143">
        <f ca="1" t="shared" si="120"/>
        <v>585</v>
      </c>
    </row>
    <row r="288" ht="15" spans="1:21">
      <c r="A288" s="182"/>
      <c r="B288" s="184" t="s">
        <v>353</v>
      </c>
      <c r="C288" s="62" t="s">
        <v>329</v>
      </c>
      <c r="D288" s="177" t="str">
        <f>C283</f>
        <v>Domestic</v>
      </c>
      <c r="E288" s="62"/>
      <c r="F288" s="178"/>
      <c r="G288" s="167"/>
      <c r="H288" s="167"/>
      <c r="I288" s="167"/>
      <c r="J288" s="167"/>
      <c r="K288" s="90"/>
      <c r="L288" s="143">
        <f t="shared" ref="L288:U288" si="121">L291*L289</f>
        <v>0</v>
      </c>
      <c r="M288" s="143">
        <f ca="1" t="shared" si="121"/>
        <v>1000</v>
      </c>
      <c r="N288" s="143">
        <f ca="1" t="shared" si="121"/>
        <v>2000</v>
      </c>
      <c r="O288" s="143">
        <f ca="1" t="shared" si="121"/>
        <v>3000</v>
      </c>
      <c r="P288" s="143">
        <f ca="1" t="shared" si="121"/>
        <v>4200</v>
      </c>
      <c r="Q288" s="143">
        <f ca="1" t="shared" si="121"/>
        <v>5400</v>
      </c>
      <c r="R288" s="143">
        <f ca="1" t="shared" si="121"/>
        <v>5700</v>
      </c>
      <c r="S288" s="143">
        <f ca="1" t="shared" si="121"/>
        <v>6000</v>
      </c>
      <c r="T288" s="143">
        <f ca="1" t="shared" si="121"/>
        <v>6500</v>
      </c>
      <c r="U288" s="143">
        <f ca="1" t="shared" si="121"/>
        <v>6800</v>
      </c>
    </row>
    <row r="289" ht="15" spans="1:21">
      <c r="A289" s="182"/>
      <c r="B289" s="184" t="s">
        <v>333</v>
      </c>
      <c r="C289" s="103" t="str">
        <f>"LCU per unit of "&amp;D288</f>
        <v>LCU per unit of Domestic</v>
      </c>
      <c r="D289" s="177" t="str">
        <f>C278</f>
        <v>LCU</v>
      </c>
      <c r="E289" s="62"/>
      <c r="F289" s="178"/>
      <c r="G289" s="167"/>
      <c r="H289" s="167"/>
      <c r="I289" s="167"/>
      <c r="J289" s="167"/>
      <c r="K289" s="90"/>
      <c r="L289" s="143">
        <f t="shared" ref="L289:U289" si="122">INDEX($L$81:$U$85,MATCH($D289,$B$81:$B$85,0),MATCH(L$78,$L$78:$U$78,0))</f>
        <v>1</v>
      </c>
      <c r="M289" s="143">
        <f t="shared" si="122"/>
        <v>1</v>
      </c>
      <c r="N289" s="143">
        <f t="shared" si="122"/>
        <v>1</v>
      </c>
      <c r="O289" s="143">
        <f t="shared" si="122"/>
        <v>1</v>
      </c>
      <c r="P289" s="143">
        <f t="shared" si="122"/>
        <v>1</v>
      </c>
      <c r="Q289" s="143">
        <f t="shared" si="122"/>
        <v>1</v>
      </c>
      <c r="R289" s="143">
        <f t="shared" si="122"/>
        <v>1</v>
      </c>
      <c r="S289" s="143">
        <f t="shared" si="122"/>
        <v>1</v>
      </c>
      <c r="T289" s="143">
        <f t="shared" si="122"/>
        <v>1</v>
      </c>
      <c r="U289" s="143">
        <f t="shared" si="122"/>
        <v>1</v>
      </c>
    </row>
    <row r="290" ht="15" spans="1:21">
      <c r="A290" s="182"/>
      <c r="B290" s="184" t="s">
        <v>341</v>
      </c>
      <c r="C290" s="103" t="str">
        <f>"million "&amp;D289</f>
        <v>million LCU</v>
      </c>
      <c r="D290" s="177" t="str">
        <f>D289</f>
        <v>LCU</v>
      </c>
      <c r="E290" s="59"/>
      <c r="F290" s="189"/>
      <c r="G290" s="167"/>
      <c r="H290" s="167"/>
      <c r="I290" s="167"/>
      <c r="J290" s="167"/>
      <c r="K290" s="90"/>
      <c r="L290" s="190">
        <f>L285/L289</f>
        <v>0</v>
      </c>
      <c r="M290" s="190">
        <f t="shared" ref="M290:U290" si="123">M285/M289</f>
        <v>1000</v>
      </c>
      <c r="N290" s="190">
        <f t="shared" si="123"/>
        <v>1000</v>
      </c>
      <c r="O290" s="190">
        <f t="shared" si="123"/>
        <v>1000</v>
      </c>
      <c r="P290" s="190">
        <f t="shared" si="123"/>
        <v>1200</v>
      </c>
      <c r="Q290" s="190">
        <f t="shared" si="123"/>
        <v>1200</v>
      </c>
      <c r="R290" s="190">
        <f t="shared" si="123"/>
        <v>1300</v>
      </c>
      <c r="S290" s="190">
        <f t="shared" si="123"/>
        <v>1300</v>
      </c>
      <c r="T290" s="190">
        <f t="shared" si="123"/>
        <v>1500</v>
      </c>
      <c r="U290" s="190">
        <f t="shared" si="123"/>
        <v>1500</v>
      </c>
    </row>
    <row r="291" ht="15" spans="1:21">
      <c r="A291" s="182"/>
      <c r="B291" s="184" t="s">
        <v>343</v>
      </c>
      <c r="C291" s="103" t="str">
        <f>"million "&amp;D290</f>
        <v>million LCU</v>
      </c>
      <c r="D291" s="177" t="str">
        <f>D290</f>
        <v>LCU</v>
      </c>
      <c r="E291" s="62"/>
      <c r="F291" s="189"/>
      <c r="G291" s="167"/>
      <c r="H291" s="167"/>
      <c r="I291" s="167"/>
      <c r="J291" s="167"/>
      <c r="K291" s="90"/>
      <c r="L291" s="143">
        <f>L290</f>
        <v>0</v>
      </c>
      <c r="M291" s="143">
        <f ca="1" t="shared" ref="M291:U291" si="124">L291+M290-M292</f>
        <v>1000</v>
      </c>
      <c r="N291" s="143">
        <f ca="1" t="shared" si="124"/>
        <v>2000</v>
      </c>
      <c r="O291" s="143">
        <f ca="1" t="shared" si="124"/>
        <v>3000</v>
      </c>
      <c r="P291" s="143">
        <f ca="1" t="shared" si="124"/>
        <v>4200</v>
      </c>
      <c r="Q291" s="143">
        <f ca="1" t="shared" si="124"/>
        <v>5400</v>
      </c>
      <c r="R291" s="143">
        <f ca="1" t="shared" si="124"/>
        <v>5700</v>
      </c>
      <c r="S291" s="143">
        <f ca="1" t="shared" si="124"/>
        <v>6000</v>
      </c>
      <c r="T291" s="143">
        <f ca="1" t="shared" si="124"/>
        <v>6500</v>
      </c>
      <c r="U291" s="143">
        <f ca="1" t="shared" si="124"/>
        <v>6800</v>
      </c>
    </row>
    <row r="292" ht="15" spans="1:21">
      <c r="A292" s="182"/>
      <c r="B292" s="184" t="s">
        <v>328</v>
      </c>
      <c r="C292" s="103" t="str">
        <f>"million "&amp;D291</f>
        <v>million LCU</v>
      </c>
      <c r="D292" s="177" t="str">
        <f>D291</f>
        <v>LCU</v>
      </c>
      <c r="E292" s="62"/>
      <c r="F292" s="189"/>
      <c r="G292" s="167"/>
      <c r="H292" s="167"/>
      <c r="I292" s="167"/>
      <c r="J292" s="167"/>
      <c r="K292" s="90"/>
      <c r="L292" s="192"/>
      <c r="M292" s="143">
        <f ca="1" t="shared" ref="M292:U292" si="125">IF(M$241&gt;$C279-1,SUM(OFFSET($L290,0,M$241-$C279,1,$C279-$C280))/($C279-$C280),IF(M$241&lt;$C280+1,0,SUM(OFFSET($L290,0,0,1,M$241-$C280))/($C279-$C280)))</f>
        <v>0</v>
      </c>
      <c r="N292" s="143">
        <f ca="1" t="shared" si="125"/>
        <v>0</v>
      </c>
      <c r="O292" s="143">
        <f ca="1" t="shared" si="125"/>
        <v>0</v>
      </c>
      <c r="P292" s="143">
        <f ca="1" t="shared" si="125"/>
        <v>0</v>
      </c>
      <c r="Q292" s="143">
        <f ca="1" t="shared" si="125"/>
        <v>0</v>
      </c>
      <c r="R292" s="143">
        <f ca="1" t="shared" si="125"/>
        <v>1000</v>
      </c>
      <c r="S292" s="143">
        <f ca="1" t="shared" si="125"/>
        <v>1000</v>
      </c>
      <c r="T292" s="143">
        <f ca="1" t="shared" si="125"/>
        <v>1000</v>
      </c>
      <c r="U292" s="143">
        <f ca="1" t="shared" si="125"/>
        <v>1200</v>
      </c>
    </row>
    <row r="293" ht="15" spans="1:21">
      <c r="A293" s="182"/>
      <c r="B293" s="184" t="s">
        <v>234</v>
      </c>
      <c r="C293" s="103" t="str">
        <f>"million "&amp;D292</f>
        <v>million LCU</v>
      </c>
      <c r="D293" s="177" t="str">
        <f>D292</f>
        <v>LCU</v>
      </c>
      <c r="E293" s="62"/>
      <c r="F293" s="189"/>
      <c r="G293" s="167"/>
      <c r="H293" s="167"/>
      <c r="I293" s="167"/>
      <c r="J293" s="167"/>
      <c r="K293" s="90"/>
      <c r="L293" s="192"/>
      <c r="M293" s="143">
        <f t="shared" ref="M293:U293" si="126">L291*$C281</f>
        <v>0</v>
      </c>
      <c r="N293" s="143">
        <f ca="1" t="shared" si="126"/>
        <v>90</v>
      </c>
      <c r="O293" s="143">
        <f ca="1" t="shared" si="126"/>
        <v>180</v>
      </c>
      <c r="P293" s="143">
        <f ca="1" t="shared" si="126"/>
        <v>270</v>
      </c>
      <c r="Q293" s="143">
        <f ca="1" t="shared" si="126"/>
        <v>378</v>
      </c>
      <c r="R293" s="143">
        <f ca="1" t="shared" si="126"/>
        <v>486</v>
      </c>
      <c r="S293" s="143">
        <f ca="1" t="shared" si="126"/>
        <v>513</v>
      </c>
      <c r="T293" s="143">
        <f ca="1" t="shared" si="126"/>
        <v>540</v>
      </c>
      <c r="U293" s="143">
        <f ca="1" t="shared" si="126"/>
        <v>585</v>
      </c>
    </row>
    <row r="294" ht="15" spans="1:21">
      <c r="A294" s="182"/>
      <c r="B294" s="183" t="s">
        <v>299</v>
      </c>
      <c r="C294" s="103"/>
      <c r="D294" s="51"/>
      <c r="E294" s="116"/>
      <c r="F294" s="167"/>
      <c r="G294" s="167"/>
      <c r="H294" s="167"/>
      <c r="I294" s="167"/>
      <c r="J294" s="167"/>
      <c r="K294" s="90"/>
      <c r="L294" s="143"/>
      <c r="M294" s="143"/>
      <c r="N294" s="143"/>
      <c r="O294" s="143"/>
      <c r="P294" s="143"/>
      <c r="Q294" s="143"/>
      <c r="R294" s="143"/>
      <c r="S294" s="143"/>
      <c r="T294" s="143"/>
      <c r="U294" s="143"/>
    </row>
    <row r="295" ht="15" spans="1:21">
      <c r="A295" s="182"/>
      <c r="B295" s="184" t="s">
        <v>37</v>
      </c>
      <c r="C295" s="185" t="str">
        <f>IF(C300="Domestic","LCU","USD")</f>
        <v>LCU</v>
      </c>
      <c r="D295" s="47"/>
      <c r="E295" s="47"/>
      <c r="F295" s="48"/>
      <c r="G295" s="48"/>
      <c r="H295" s="48"/>
      <c r="I295" s="48"/>
      <c r="J295" s="48"/>
      <c r="K295" s="89"/>
      <c r="L295" s="89"/>
      <c r="M295" s="89"/>
      <c r="N295" s="89"/>
      <c r="O295" s="89"/>
      <c r="P295" s="89"/>
      <c r="Q295" s="89"/>
      <c r="R295" s="89"/>
      <c r="S295" s="89"/>
      <c r="T295" s="89"/>
      <c r="U295" s="89"/>
    </row>
    <row r="296" ht="15" spans="1:21">
      <c r="A296" s="182"/>
      <c r="B296" s="184" t="s">
        <v>345</v>
      </c>
      <c r="C296" s="186">
        <f>SUMIF($E$63:$E$72,$B294,H$63:H$72)</f>
        <v>6</v>
      </c>
      <c r="D296" s="47"/>
      <c r="E296" s="47"/>
      <c r="F296" s="48"/>
      <c r="G296" s="48"/>
      <c r="H296" s="48"/>
      <c r="I296" s="48"/>
      <c r="J296" s="48"/>
      <c r="K296" s="89"/>
      <c r="L296" s="89"/>
      <c r="M296" s="89"/>
      <c r="N296" s="89"/>
      <c r="O296" s="89"/>
      <c r="P296" s="89"/>
      <c r="Q296" s="89"/>
      <c r="R296" s="89"/>
      <c r="S296" s="89"/>
      <c r="T296" s="89"/>
      <c r="U296" s="89"/>
    </row>
    <row r="297" ht="15" spans="1:21">
      <c r="A297" s="182"/>
      <c r="B297" s="184" t="s">
        <v>346</v>
      </c>
      <c r="C297" s="187">
        <f>SUMIF($E$63:$E$72,$B294,I$63:I$72)</f>
        <v>3</v>
      </c>
      <c r="D297" s="47"/>
      <c r="E297" s="47"/>
      <c r="F297" s="48"/>
      <c r="G297" s="48"/>
      <c r="H297" s="48"/>
      <c r="I297" s="48"/>
      <c r="J297" s="48"/>
      <c r="K297" s="89"/>
      <c r="L297" s="89"/>
      <c r="M297" s="89"/>
      <c r="N297" s="89"/>
      <c r="O297" s="89"/>
      <c r="P297" s="89"/>
      <c r="Q297" s="89"/>
      <c r="R297" s="89"/>
      <c r="S297" s="89"/>
      <c r="T297" s="89"/>
      <c r="U297" s="89"/>
    </row>
    <row r="298" ht="15" spans="1:21">
      <c r="A298" s="182"/>
      <c r="B298" s="184" t="s">
        <v>347</v>
      </c>
      <c r="C298" s="188">
        <f>SUMIF($E$63:$E$72,$B294,G$63:G$72)</f>
        <v>0.09</v>
      </c>
      <c r="D298" s="47"/>
      <c r="E298" s="47"/>
      <c r="F298" s="48"/>
      <c r="G298" s="48"/>
      <c r="H298" s="48"/>
      <c r="I298" s="48"/>
      <c r="J298" s="48"/>
      <c r="K298" s="89"/>
      <c r="L298" s="89"/>
      <c r="M298" s="89"/>
      <c r="N298" s="89"/>
      <c r="O298" s="89"/>
      <c r="P298" s="89"/>
      <c r="Q298" s="89"/>
      <c r="R298" s="89"/>
      <c r="S298" s="89"/>
      <c r="T298" s="89"/>
      <c r="U298" s="89"/>
    </row>
    <row r="299" ht="15" spans="1:21">
      <c r="A299" s="182"/>
      <c r="B299" s="184" t="s">
        <v>348</v>
      </c>
      <c r="C299" s="177" t="s">
        <v>349</v>
      </c>
      <c r="D299" s="47"/>
      <c r="E299" s="47"/>
      <c r="F299" s="48"/>
      <c r="G299" s="48"/>
      <c r="H299" s="48"/>
      <c r="I299" s="48"/>
      <c r="J299" s="48"/>
      <c r="K299" s="89"/>
      <c r="L299" s="89"/>
      <c r="M299" s="89"/>
      <c r="N299" s="89"/>
      <c r="O299" s="89"/>
      <c r="P299" s="89"/>
      <c r="Q299" s="89"/>
      <c r="R299" s="89"/>
      <c r="S299" s="89"/>
      <c r="T299" s="89"/>
      <c r="U299" s="89"/>
    </row>
    <row r="300" ht="15" spans="1:21">
      <c r="A300" s="182"/>
      <c r="B300" s="184" t="str">
        <f>"Classified as External or Domestic?"</f>
        <v>Classified as External or Domestic?</v>
      </c>
      <c r="C300" s="187" t="str">
        <f>VLOOKUP(B294,$E$63:$I$72,2,FALSE)</f>
        <v>Domestic</v>
      </c>
      <c r="D300" s="47"/>
      <c r="E300" s="47"/>
      <c r="F300" s="48"/>
      <c r="G300" s="48"/>
      <c r="H300" s="48"/>
      <c r="I300" s="48"/>
      <c r="J300" s="48"/>
      <c r="K300" s="89"/>
      <c r="L300" s="89"/>
      <c r="M300" s="89"/>
      <c r="N300" s="89"/>
      <c r="O300" s="89"/>
      <c r="P300" s="89"/>
      <c r="Q300" s="89"/>
      <c r="R300" s="89"/>
      <c r="S300" s="89"/>
      <c r="T300" s="89"/>
      <c r="U300" s="89"/>
    </row>
    <row r="301" ht="15" spans="1:21">
      <c r="A301" s="182"/>
      <c r="B301" s="184" t="s">
        <v>350</v>
      </c>
      <c r="C301" s="47" t="s">
        <v>351</v>
      </c>
      <c r="D301" s="47"/>
      <c r="E301" s="47"/>
      <c r="F301" s="48"/>
      <c r="G301" s="48"/>
      <c r="H301" s="48"/>
      <c r="I301" s="48"/>
      <c r="J301" s="48"/>
      <c r="K301" s="89"/>
      <c r="L301" s="190">
        <f t="shared" ref="L301:U301" si="127">L302/L$101*100</f>
        <v>3.342987211818</v>
      </c>
      <c r="M301" s="190">
        <f ca="1" t="shared" si="127"/>
        <v>12.5641843887463</v>
      </c>
      <c r="N301" s="190">
        <f ca="1" t="shared" si="127"/>
        <v>7.89189559123885</v>
      </c>
      <c r="O301" s="190">
        <f ca="1" t="shared" si="127"/>
        <v>5.95229220900977</v>
      </c>
      <c r="P301" s="190">
        <f ca="1" t="shared" si="127"/>
        <v>5.38793262022631</v>
      </c>
      <c r="Q301" s="190">
        <f ca="1" t="shared" si="127"/>
        <v>-1.72599582869176</v>
      </c>
      <c r="R301" s="190">
        <f ca="1" t="shared" si="127"/>
        <v>-0.58837062452754</v>
      </c>
      <c r="S301" s="190">
        <f ca="1" t="shared" si="127"/>
        <v>-0.831210207859545</v>
      </c>
      <c r="T301" s="190">
        <f ca="1" t="shared" si="127"/>
        <v>-1.65943800932888</v>
      </c>
      <c r="U301" s="190">
        <f ca="1" t="shared" si="127"/>
        <v>-6.94596090248277</v>
      </c>
    </row>
    <row r="302" ht="15" spans="1:21">
      <c r="A302" s="182"/>
      <c r="B302" s="184" t="s">
        <v>352</v>
      </c>
      <c r="C302" s="62" t="s">
        <v>329</v>
      </c>
      <c r="D302" s="177" t="str">
        <f>C300</f>
        <v>Domestic</v>
      </c>
      <c r="E302" s="62"/>
      <c r="F302" s="178"/>
      <c r="G302" s="167"/>
      <c r="H302" s="167"/>
      <c r="I302" s="167"/>
      <c r="J302" s="167"/>
      <c r="K302" s="90"/>
      <c r="L302" s="191">
        <f>SUMIF($E$63:$E$72,$B294,L$63:L$72)*L306</f>
        <v>2000</v>
      </c>
      <c r="M302" s="191">
        <f t="shared" ref="M302:U302" si="128">SUMIF($E$63:$E$72,$B294,M$63:M$72)*M306</f>
        <v>15000</v>
      </c>
      <c r="N302" s="191">
        <f t="shared" si="128"/>
        <v>12000</v>
      </c>
      <c r="O302" s="191">
        <f t="shared" si="128"/>
        <v>12000</v>
      </c>
      <c r="P302" s="191">
        <f t="shared" si="128"/>
        <v>13000</v>
      </c>
      <c r="Q302" s="191">
        <f t="shared" si="128"/>
        <v>13000</v>
      </c>
      <c r="R302" s="191">
        <f t="shared" si="128"/>
        <v>13200</v>
      </c>
      <c r="S302" s="191">
        <f t="shared" si="128"/>
        <v>13200</v>
      </c>
      <c r="T302" s="191">
        <f t="shared" si="128"/>
        <v>13500</v>
      </c>
      <c r="U302" s="191">
        <f t="shared" si="128"/>
        <v>13500</v>
      </c>
    </row>
    <row r="303" ht="15" spans="1:21">
      <c r="A303" s="182"/>
      <c r="B303" s="184" t="s">
        <v>335</v>
      </c>
      <c r="C303" s="62" t="s">
        <v>329</v>
      </c>
      <c r="D303" s="177" t="str">
        <f>C300</f>
        <v>Domestic</v>
      </c>
      <c r="E303" s="62"/>
      <c r="F303" s="178"/>
      <c r="G303" s="167"/>
      <c r="H303" s="167"/>
      <c r="I303" s="167"/>
      <c r="J303" s="167"/>
      <c r="K303" s="90"/>
      <c r="L303" s="192"/>
      <c r="M303" s="143">
        <f ca="1" t="shared" ref="M303:U303" si="129">M309*M306</f>
        <v>0</v>
      </c>
      <c r="N303" s="143">
        <f ca="1" t="shared" si="129"/>
        <v>0</v>
      </c>
      <c r="O303" s="143">
        <f ca="1" t="shared" si="129"/>
        <v>0</v>
      </c>
      <c r="P303" s="143">
        <f ca="1" t="shared" si="129"/>
        <v>666.666666666667</v>
      </c>
      <c r="Q303" s="143">
        <f ca="1" t="shared" si="129"/>
        <v>5666.66666666667</v>
      </c>
      <c r="R303" s="143">
        <f ca="1" t="shared" si="129"/>
        <v>9666.66666666667</v>
      </c>
      <c r="S303" s="143">
        <f ca="1" t="shared" si="129"/>
        <v>13000</v>
      </c>
      <c r="T303" s="143">
        <f ca="1" t="shared" si="129"/>
        <v>12333.3333333333</v>
      </c>
      <c r="U303" s="143">
        <f ca="1" t="shared" si="129"/>
        <v>12666.6666666667</v>
      </c>
    </row>
    <row r="304" ht="15" spans="1:21">
      <c r="A304" s="182"/>
      <c r="B304" s="184" t="s">
        <v>336</v>
      </c>
      <c r="C304" s="62" t="s">
        <v>329</v>
      </c>
      <c r="D304" s="177" t="str">
        <f>C300</f>
        <v>Domestic</v>
      </c>
      <c r="E304" s="62"/>
      <c r="F304" s="178"/>
      <c r="G304" s="167"/>
      <c r="H304" s="167"/>
      <c r="I304" s="167"/>
      <c r="J304" s="167"/>
      <c r="K304" s="90"/>
      <c r="L304" s="192"/>
      <c r="M304" s="143">
        <f>M310*M306</f>
        <v>180</v>
      </c>
      <c r="N304" s="143">
        <f ca="1" t="shared" ref="N304:U304" si="130">N310*N306</f>
        <v>1530</v>
      </c>
      <c r="O304" s="143">
        <f ca="1" t="shared" si="130"/>
        <v>2610</v>
      </c>
      <c r="P304" s="143">
        <f ca="1" t="shared" si="130"/>
        <v>3690</v>
      </c>
      <c r="Q304" s="143">
        <f ca="1" t="shared" si="130"/>
        <v>4800</v>
      </c>
      <c r="R304" s="143">
        <f ca="1" t="shared" si="130"/>
        <v>5460</v>
      </c>
      <c r="S304" s="143">
        <f ca="1" t="shared" si="130"/>
        <v>5778</v>
      </c>
      <c r="T304" s="143">
        <f ca="1" t="shared" si="130"/>
        <v>5796</v>
      </c>
      <c r="U304" s="143">
        <f ca="1" t="shared" si="130"/>
        <v>5901</v>
      </c>
    </row>
    <row r="305" ht="15" spans="1:21">
      <c r="A305" s="182"/>
      <c r="B305" s="184" t="s">
        <v>353</v>
      </c>
      <c r="C305" s="62" t="s">
        <v>329</v>
      </c>
      <c r="D305" s="177" t="str">
        <f>C300</f>
        <v>Domestic</v>
      </c>
      <c r="E305" s="62"/>
      <c r="F305" s="178"/>
      <c r="G305" s="167"/>
      <c r="H305" s="167"/>
      <c r="I305" s="167"/>
      <c r="J305" s="167"/>
      <c r="K305" s="90"/>
      <c r="L305" s="143">
        <f t="shared" ref="L305:U305" si="131">L308*L306</f>
        <v>2000</v>
      </c>
      <c r="M305" s="143">
        <f ca="1" t="shared" si="131"/>
        <v>17000</v>
      </c>
      <c r="N305" s="143">
        <f ca="1" t="shared" si="131"/>
        <v>29000</v>
      </c>
      <c r="O305" s="143">
        <f ca="1" t="shared" si="131"/>
        <v>41000</v>
      </c>
      <c r="P305" s="143">
        <f ca="1" t="shared" si="131"/>
        <v>53333.3333333333</v>
      </c>
      <c r="Q305" s="143">
        <f ca="1" t="shared" si="131"/>
        <v>60666.6666666667</v>
      </c>
      <c r="R305" s="143">
        <f ca="1" t="shared" si="131"/>
        <v>64200</v>
      </c>
      <c r="S305" s="143">
        <f ca="1" t="shared" si="131"/>
        <v>64400</v>
      </c>
      <c r="T305" s="143">
        <f ca="1" t="shared" si="131"/>
        <v>65566.6666666667</v>
      </c>
      <c r="U305" s="143">
        <f ca="1" t="shared" si="131"/>
        <v>66400</v>
      </c>
    </row>
    <row r="306" ht="15" spans="1:21">
      <c r="A306" s="182"/>
      <c r="B306" s="184" t="s">
        <v>333</v>
      </c>
      <c r="C306" s="103" t="str">
        <f>"LCU per unit of "&amp;D305</f>
        <v>LCU per unit of Domestic</v>
      </c>
      <c r="D306" s="177" t="str">
        <f>C295</f>
        <v>LCU</v>
      </c>
      <c r="E306" s="62"/>
      <c r="F306" s="178"/>
      <c r="G306" s="167"/>
      <c r="H306" s="167"/>
      <c r="I306" s="167"/>
      <c r="J306" s="167"/>
      <c r="K306" s="90"/>
      <c r="L306" s="143">
        <f t="shared" ref="L306:U306" si="132">INDEX($L$81:$U$85,MATCH($D306,$B$81:$B$85,0),MATCH(L$78,$L$78:$U$78,0))</f>
        <v>1</v>
      </c>
      <c r="M306" s="143">
        <f t="shared" si="132"/>
        <v>1</v>
      </c>
      <c r="N306" s="143">
        <f t="shared" si="132"/>
        <v>1</v>
      </c>
      <c r="O306" s="143">
        <f t="shared" si="132"/>
        <v>1</v>
      </c>
      <c r="P306" s="143">
        <f t="shared" si="132"/>
        <v>1</v>
      </c>
      <c r="Q306" s="143">
        <f t="shared" si="132"/>
        <v>1</v>
      </c>
      <c r="R306" s="143">
        <f t="shared" si="132"/>
        <v>1</v>
      </c>
      <c r="S306" s="143">
        <f t="shared" si="132"/>
        <v>1</v>
      </c>
      <c r="T306" s="143">
        <f t="shared" si="132"/>
        <v>1</v>
      </c>
      <c r="U306" s="143">
        <f t="shared" si="132"/>
        <v>1</v>
      </c>
    </row>
    <row r="307" ht="15" spans="1:21">
      <c r="A307" s="182"/>
      <c r="B307" s="184" t="s">
        <v>341</v>
      </c>
      <c r="C307" s="103" t="str">
        <f>"million "&amp;D306</f>
        <v>million LCU</v>
      </c>
      <c r="D307" s="177" t="str">
        <f>D306</f>
        <v>LCU</v>
      </c>
      <c r="E307" s="59"/>
      <c r="F307" s="189"/>
      <c r="G307" s="167"/>
      <c r="H307" s="167"/>
      <c r="I307" s="167"/>
      <c r="J307" s="167"/>
      <c r="K307" s="90"/>
      <c r="L307" s="190">
        <f>L302/L306</f>
        <v>2000</v>
      </c>
      <c r="M307" s="190">
        <f t="shared" ref="M307:U307" si="133">M302/M306</f>
        <v>15000</v>
      </c>
      <c r="N307" s="190">
        <f t="shared" si="133"/>
        <v>12000</v>
      </c>
      <c r="O307" s="190">
        <f t="shared" si="133"/>
        <v>12000</v>
      </c>
      <c r="P307" s="190">
        <f t="shared" si="133"/>
        <v>13000</v>
      </c>
      <c r="Q307" s="190">
        <f t="shared" si="133"/>
        <v>13000</v>
      </c>
      <c r="R307" s="190">
        <f t="shared" si="133"/>
        <v>13200</v>
      </c>
      <c r="S307" s="190">
        <f t="shared" si="133"/>
        <v>13200</v>
      </c>
      <c r="T307" s="190">
        <f t="shared" si="133"/>
        <v>13500</v>
      </c>
      <c r="U307" s="190">
        <f t="shared" si="133"/>
        <v>13500</v>
      </c>
    </row>
    <row r="308" ht="15" spans="1:21">
      <c r="A308" s="182"/>
      <c r="B308" s="184" t="s">
        <v>343</v>
      </c>
      <c r="C308" s="103" t="str">
        <f>"million "&amp;D307</f>
        <v>million LCU</v>
      </c>
      <c r="D308" s="177" t="str">
        <f>D307</f>
        <v>LCU</v>
      </c>
      <c r="E308" s="62"/>
      <c r="F308" s="189"/>
      <c r="G308" s="167"/>
      <c r="H308" s="167"/>
      <c r="I308" s="167"/>
      <c r="J308" s="167"/>
      <c r="K308" s="90"/>
      <c r="L308" s="143">
        <f>L307</f>
        <v>2000</v>
      </c>
      <c r="M308" s="143">
        <f ca="1" t="shared" ref="M308:U308" si="134">L308+M307-M309</f>
        <v>17000</v>
      </c>
      <c r="N308" s="143">
        <f ca="1" t="shared" si="134"/>
        <v>29000</v>
      </c>
      <c r="O308" s="143">
        <f ca="1" t="shared" si="134"/>
        <v>41000</v>
      </c>
      <c r="P308" s="143">
        <f ca="1" t="shared" si="134"/>
        <v>53333.3333333333</v>
      </c>
      <c r="Q308" s="143">
        <f ca="1" t="shared" si="134"/>
        <v>60666.6666666667</v>
      </c>
      <c r="R308" s="143">
        <f ca="1" t="shared" si="134"/>
        <v>64200</v>
      </c>
      <c r="S308" s="143">
        <f ca="1" t="shared" si="134"/>
        <v>64400</v>
      </c>
      <c r="T308" s="143">
        <f ca="1" t="shared" si="134"/>
        <v>65566.6666666667</v>
      </c>
      <c r="U308" s="143">
        <f ca="1" t="shared" si="134"/>
        <v>66400</v>
      </c>
    </row>
    <row r="309" ht="15" spans="1:21">
      <c r="A309" s="182"/>
      <c r="B309" s="184" t="s">
        <v>328</v>
      </c>
      <c r="C309" s="103" t="str">
        <f>"million "&amp;D308</f>
        <v>million LCU</v>
      </c>
      <c r="D309" s="177" t="str">
        <f>D308</f>
        <v>LCU</v>
      </c>
      <c r="E309" s="62"/>
      <c r="F309" s="189"/>
      <c r="G309" s="167"/>
      <c r="H309" s="167"/>
      <c r="I309" s="167"/>
      <c r="J309" s="167"/>
      <c r="K309" s="90"/>
      <c r="L309" s="192"/>
      <c r="M309" s="143">
        <f ca="1" t="shared" ref="M309:U309" si="135">IF(M$241&gt;$C296-1,SUM(OFFSET($L307,0,M$241-$C296,1,$C296-$C297))/($C296-$C297),IF(M$241&lt;$C297+1,0,SUM(OFFSET($L307,0,0,1,M$241-$C297))/($C296-$C297)))</f>
        <v>0</v>
      </c>
      <c r="N309" s="143">
        <f ca="1" t="shared" si="135"/>
        <v>0</v>
      </c>
      <c r="O309" s="143">
        <f ca="1" t="shared" si="135"/>
        <v>0</v>
      </c>
      <c r="P309" s="143">
        <f ca="1" t="shared" si="135"/>
        <v>666.666666666667</v>
      </c>
      <c r="Q309" s="143">
        <f ca="1" t="shared" si="135"/>
        <v>5666.66666666667</v>
      </c>
      <c r="R309" s="143">
        <f ca="1" t="shared" si="135"/>
        <v>9666.66666666667</v>
      </c>
      <c r="S309" s="143">
        <f ca="1" t="shared" si="135"/>
        <v>13000</v>
      </c>
      <c r="T309" s="143">
        <f ca="1" t="shared" si="135"/>
        <v>12333.3333333333</v>
      </c>
      <c r="U309" s="143">
        <f ca="1" t="shared" si="135"/>
        <v>12666.6666666667</v>
      </c>
    </row>
    <row r="310" ht="15" spans="1:21">
      <c r="A310" s="182"/>
      <c r="B310" s="184" t="s">
        <v>234</v>
      </c>
      <c r="C310" s="103" t="str">
        <f>"million "&amp;D309</f>
        <v>million LCU</v>
      </c>
      <c r="D310" s="177" t="str">
        <f>D309</f>
        <v>LCU</v>
      </c>
      <c r="E310" s="62"/>
      <c r="F310" s="189"/>
      <c r="G310" s="167"/>
      <c r="H310" s="167"/>
      <c r="I310" s="167"/>
      <c r="J310" s="167"/>
      <c r="K310" s="90"/>
      <c r="L310" s="192"/>
      <c r="M310" s="143">
        <f t="shared" ref="M310:U310" si="136">L308*$C298</f>
        <v>180</v>
      </c>
      <c r="N310" s="143">
        <f ca="1" t="shared" si="136"/>
        <v>1530</v>
      </c>
      <c r="O310" s="143">
        <f ca="1" t="shared" si="136"/>
        <v>2610</v>
      </c>
      <c r="P310" s="143">
        <f ca="1" t="shared" si="136"/>
        <v>3690</v>
      </c>
      <c r="Q310" s="143">
        <f ca="1" t="shared" si="136"/>
        <v>4800</v>
      </c>
      <c r="R310" s="143">
        <f ca="1" t="shared" si="136"/>
        <v>5460</v>
      </c>
      <c r="S310" s="143">
        <f ca="1" t="shared" si="136"/>
        <v>5778</v>
      </c>
      <c r="T310" s="143">
        <f ca="1" t="shared" si="136"/>
        <v>5796</v>
      </c>
      <c r="U310" s="143">
        <f ca="1" t="shared" si="136"/>
        <v>5901</v>
      </c>
    </row>
    <row r="311" ht="15" spans="1:21">
      <c r="A311" s="182"/>
      <c r="B311" s="183" t="s">
        <v>300</v>
      </c>
      <c r="C311" s="103"/>
      <c r="D311" s="51"/>
      <c r="E311" s="116"/>
      <c r="F311" s="167"/>
      <c r="G311" s="167"/>
      <c r="H311" s="167"/>
      <c r="I311" s="167"/>
      <c r="J311" s="167"/>
      <c r="K311" s="90"/>
      <c r="L311" s="143"/>
      <c r="M311" s="143"/>
      <c r="N311" s="143"/>
      <c r="O311" s="143"/>
      <c r="P311" s="143"/>
      <c r="Q311" s="143"/>
      <c r="R311" s="143"/>
      <c r="S311" s="143"/>
      <c r="T311" s="143"/>
      <c r="U311" s="143"/>
    </row>
    <row r="312" ht="15" spans="1:21">
      <c r="A312" s="182"/>
      <c r="B312" s="184" t="s">
        <v>37</v>
      </c>
      <c r="C312" s="185" t="str">
        <f>IF(C317="Domestic","LCU","USD")</f>
        <v>LCU</v>
      </c>
      <c r="D312" s="47"/>
      <c r="E312" s="47"/>
      <c r="F312" s="48"/>
      <c r="G312" s="48"/>
      <c r="H312" s="48"/>
      <c r="I312" s="48"/>
      <c r="J312" s="48"/>
      <c r="K312" s="89"/>
      <c r="L312" s="89"/>
      <c r="M312" s="89"/>
      <c r="N312" s="89"/>
      <c r="O312" s="89"/>
      <c r="P312" s="89"/>
      <c r="Q312" s="89"/>
      <c r="R312" s="89"/>
      <c r="S312" s="89"/>
      <c r="T312" s="89"/>
      <c r="U312" s="89"/>
    </row>
    <row r="313" ht="15" spans="1:21">
      <c r="A313" s="182"/>
      <c r="B313" s="184" t="s">
        <v>345</v>
      </c>
      <c r="C313" s="186">
        <f>SUMIF($E$63:$E$72,$B311,H$63:H$72)</f>
        <v>5</v>
      </c>
      <c r="D313" s="47"/>
      <c r="E313" s="47"/>
      <c r="F313" s="48"/>
      <c r="G313" s="48"/>
      <c r="H313" s="48"/>
      <c r="I313" s="48"/>
      <c r="J313" s="48"/>
      <c r="K313" s="89"/>
      <c r="L313" s="89"/>
      <c r="M313" s="89"/>
      <c r="N313" s="89"/>
      <c r="O313" s="89"/>
      <c r="P313" s="89"/>
      <c r="Q313" s="89"/>
      <c r="R313" s="89"/>
      <c r="S313" s="89"/>
      <c r="T313" s="89"/>
      <c r="U313" s="89"/>
    </row>
    <row r="314" ht="15" spans="1:21">
      <c r="A314" s="182"/>
      <c r="B314" s="184" t="s">
        <v>346</v>
      </c>
      <c r="C314" s="187">
        <f>SUMIF($E$63:$E$72,$B311,I$63:I$72)</f>
        <v>2</v>
      </c>
      <c r="D314" s="47"/>
      <c r="E314" s="47"/>
      <c r="F314" s="48"/>
      <c r="G314" s="48"/>
      <c r="H314" s="48"/>
      <c r="I314" s="48"/>
      <c r="J314" s="48"/>
      <c r="K314" s="89"/>
      <c r="L314" s="89"/>
      <c r="M314" s="89"/>
      <c r="N314" s="89"/>
      <c r="O314" s="89"/>
      <c r="P314" s="89"/>
      <c r="Q314" s="89"/>
      <c r="R314" s="89"/>
      <c r="S314" s="89"/>
      <c r="T314" s="89"/>
      <c r="U314" s="89"/>
    </row>
    <row r="315" ht="15" spans="1:21">
      <c r="A315" s="182"/>
      <c r="B315" s="184" t="s">
        <v>347</v>
      </c>
      <c r="C315" s="188">
        <f>SUMIF($E$63:$E$72,$B311,G$63:G$72)</f>
        <v>0.09</v>
      </c>
      <c r="D315" s="47"/>
      <c r="E315" s="47"/>
      <c r="F315" s="48"/>
      <c r="G315" s="48"/>
      <c r="H315" s="48"/>
      <c r="I315" s="48"/>
      <c r="J315" s="48"/>
      <c r="K315" s="89"/>
      <c r="L315" s="89"/>
      <c r="M315" s="89"/>
      <c r="N315" s="89"/>
      <c r="O315" s="89"/>
      <c r="P315" s="89"/>
      <c r="Q315" s="89"/>
      <c r="R315" s="89"/>
      <c r="S315" s="89"/>
      <c r="T315" s="89"/>
      <c r="U315" s="89"/>
    </row>
    <row r="316" ht="15" spans="1:21">
      <c r="A316" s="182"/>
      <c r="B316" s="184" t="s">
        <v>348</v>
      </c>
      <c r="C316" s="177" t="s">
        <v>349</v>
      </c>
      <c r="D316" s="47"/>
      <c r="E316" s="47"/>
      <c r="F316" s="48"/>
      <c r="G316" s="48"/>
      <c r="H316" s="48"/>
      <c r="I316" s="48"/>
      <c r="J316" s="48"/>
      <c r="K316" s="89"/>
      <c r="L316" s="89"/>
      <c r="M316" s="89"/>
      <c r="N316" s="89"/>
      <c r="O316" s="89"/>
      <c r="P316" s="89"/>
      <c r="Q316" s="89"/>
      <c r="R316" s="89"/>
      <c r="S316" s="89"/>
      <c r="T316" s="89"/>
      <c r="U316" s="89"/>
    </row>
    <row r="317" ht="15" spans="1:21">
      <c r="A317" s="182"/>
      <c r="B317" s="184" t="str">
        <f>"Classified as External or Domestic?"</f>
        <v>Classified as External or Domestic?</v>
      </c>
      <c r="C317" s="187" t="str">
        <f>VLOOKUP(B311,$E$63:$I$72,2,FALSE)</f>
        <v>Domestic</v>
      </c>
      <c r="D317" s="47"/>
      <c r="E317" s="47"/>
      <c r="F317" s="48"/>
      <c r="G317" s="48"/>
      <c r="H317" s="48"/>
      <c r="I317" s="48"/>
      <c r="J317" s="48"/>
      <c r="K317" s="89"/>
      <c r="L317" s="89"/>
      <c r="M317" s="89"/>
      <c r="N317" s="89"/>
      <c r="O317" s="89"/>
      <c r="P317" s="89"/>
      <c r="Q317" s="89"/>
      <c r="R317" s="89"/>
      <c r="S317" s="89"/>
      <c r="T317" s="89"/>
      <c r="U317" s="89"/>
    </row>
    <row r="318" ht="15" spans="1:21">
      <c r="A318" s="182"/>
      <c r="B318" s="184" t="s">
        <v>350</v>
      </c>
      <c r="C318" s="47" t="s">
        <v>351</v>
      </c>
      <c r="D318" s="47"/>
      <c r="E318" s="47"/>
      <c r="F318" s="48"/>
      <c r="G318" s="48"/>
      <c r="H318" s="48"/>
      <c r="I318" s="48"/>
      <c r="J318" s="48"/>
      <c r="K318" s="89"/>
      <c r="L318" s="190">
        <f t="shared" ref="L318:U318" si="137">L319/L$101*100</f>
        <v>1.41596903538648</v>
      </c>
      <c r="M318" s="190">
        <f ca="1" t="shared" si="137"/>
        <v>0.709564826191324</v>
      </c>
      <c r="N318" s="190">
        <f ca="1" t="shared" si="137"/>
        <v>0</v>
      </c>
      <c r="O318" s="190">
        <f ca="1" t="shared" si="137"/>
        <v>0</v>
      </c>
      <c r="P318" s="190">
        <f ca="1" t="shared" si="137"/>
        <v>0</v>
      </c>
      <c r="Q318" s="190">
        <f ca="1" t="shared" si="137"/>
        <v>0</v>
      </c>
      <c r="R318" s="190">
        <f ca="1" t="shared" si="137"/>
        <v>0</v>
      </c>
      <c r="S318" s="190">
        <f ca="1" t="shared" si="137"/>
        <v>0</v>
      </c>
      <c r="T318" s="190">
        <f ca="1" t="shared" si="137"/>
        <v>0</v>
      </c>
      <c r="U318" s="190">
        <f ca="1" t="shared" si="137"/>
        <v>0</v>
      </c>
    </row>
    <row r="319" ht="15" spans="1:21">
      <c r="A319" s="182"/>
      <c r="B319" s="184" t="s">
        <v>352</v>
      </c>
      <c r="C319" s="62" t="s">
        <v>329</v>
      </c>
      <c r="D319" s="177" t="str">
        <f>C317</f>
        <v>Domestic</v>
      </c>
      <c r="E319" s="62"/>
      <c r="F319" s="178"/>
      <c r="G319" s="167"/>
      <c r="H319" s="167"/>
      <c r="I319" s="167"/>
      <c r="J319" s="167"/>
      <c r="K319" s="90"/>
      <c r="L319" s="191">
        <f>SUMIF($E$63:$E$72,$B311,L$63:L$72)*L323</f>
        <v>847.128</v>
      </c>
      <c r="M319" s="191">
        <f t="shared" ref="M319:U319" si="138">SUMIF($E$63:$E$72,$B311,M$63:M$72)*M323</f>
        <v>847.128</v>
      </c>
      <c r="N319" s="191">
        <f t="shared" si="138"/>
        <v>0</v>
      </c>
      <c r="O319" s="191">
        <f t="shared" si="138"/>
        <v>0</v>
      </c>
      <c r="P319" s="191">
        <f t="shared" si="138"/>
        <v>0</v>
      </c>
      <c r="Q319" s="191">
        <f t="shared" si="138"/>
        <v>0</v>
      </c>
      <c r="R319" s="191">
        <f t="shared" si="138"/>
        <v>0</v>
      </c>
      <c r="S319" s="191">
        <f t="shared" si="138"/>
        <v>0</v>
      </c>
      <c r="T319" s="191">
        <f t="shared" si="138"/>
        <v>0</v>
      </c>
      <c r="U319" s="191">
        <f t="shared" si="138"/>
        <v>0</v>
      </c>
    </row>
    <row r="320" ht="15" spans="1:21">
      <c r="A320" s="182"/>
      <c r="B320" s="184" t="s">
        <v>335</v>
      </c>
      <c r="C320" s="62" t="s">
        <v>329</v>
      </c>
      <c r="D320" s="177" t="str">
        <f>C317</f>
        <v>Domestic</v>
      </c>
      <c r="E320" s="62"/>
      <c r="F320" s="178"/>
      <c r="G320" s="167"/>
      <c r="H320" s="167"/>
      <c r="I320" s="167"/>
      <c r="J320" s="167"/>
      <c r="K320" s="90"/>
      <c r="L320" s="192"/>
      <c r="M320" s="143">
        <f ca="1" t="shared" ref="M320:U320" si="139">M326*M323</f>
        <v>0</v>
      </c>
      <c r="N320" s="143">
        <f ca="1" t="shared" si="139"/>
        <v>0</v>
      </c>
      <c r="O320" s="143">
        <f ca="1" t="shared" si="139"/>
        <v>282.376</v>
      </c>
      <c r="P320" s="143">
        <f ca="1" t="shared" si="139"/>
        <v>564.752</v>
      </c>
      <c r="Q320" s="143">
        <f ca="1" t="shared" si="139"/>
        <v>564.752</v>
      </c>
      <c r="R320" s="143">
        <f ca="1" t="shared" si="139"/>
        <v>282.376</v>
      </c>
      <c r="S320" s="143">
        <f ca="1" t="shared" si="139"/>
        <v>0</v>
      </c>
      <c r="T320" s="143">
        <f ca="1" t="shared" si="139"/>
        <v>0</v>
      </c>
      <c r="U320" s="143">
        <f ca="1" t="shared" si="139"/>
        <v>0</v>
      </c>
    </row>
    <row r="321" ht="15" spans="1:21">
      <c r="A321" s="182"/>
      <c r="B321" s="184" t="s">
        <v>336</v>
      </c>
      <c r="C321" s="62" t="s">
        <v>329</v>
      </c>
      <c r="D321" s="177" t="str">
        <f>C317</f>
        <v>Domestic</v>
      </c>
      <c r="E321" s="62"/>
      <c r="F321" s="178"/>
      <c r="G321" s="167"/>
      <c r="H321" s="167"/>
      <c r="I321" s="167"/>
      <c r="J321" s="167"/>
      <c r="K321" s="90"/>
      <c r="L321" s="192"/>
      <c r="M321" s="143">
        <f>M327*M323</f>
        <v>76.24152</v>
      </c>
      <c r="N321" s="143">
        <f ca="1" t="shared" ref="N321:U321" si="140">N327*N323</f>
        <v>152.48304</v>
      </c>
      <c r="O321" s="143">
        <f ca="1" t="shared" si="140"/>
        <v>152.48304</v>
      </c>
      <c r="P321" s="143">
        <f ca="1" t="shared" si="140"/>
        <v>127.0692</v>
      </c>
      <c r="Q321" s="143">
        <f ca="1" t="shared" si="140"/>
        <v>76.24152</v>
      </c>
      <c r="R321" s="143">
        <f ca="1" t="shared" si="140"/>
        <v>25.41384</v>
      </c>
      <c r="S321" s="143">
        <f ca="1" t="shared" si="140"/>
        <v>0</v>
      </c>
      <c r="T321" s="143">
        <f ca="1" t="shared" si="140"/>
        <v>0</v>
      </c>
      <c r="U321" s="143">
        <f ca="1" t="shared" si="140"/>
        <v>0</v>
      </c>
    </row>
    <row r="322" ht="15" spans="1:21">
      <c r="A322" s="182"/>
      <c r="B322" s="184" t="s">
        <v>353</v>
      </c>
      <c r="C322" s="62" t="s">
        <v>329</v>
      </c>
      <c r="D322" s="177" t="str">
        <f>C317</f>
        <v>Domestic</v>
      </c>
      <c r="E322" s="62"/>
      <c r="F322" s="178"/>
      <c r="G322" s="167"/>
      <c r="H322" s="167"/>
      <c r="I322" s="167"/>
      <c r="J322" s="167"/>
      <c r="K322" s="90"/>
      <c r="L322" s="143">
        <f t="shared" ref="L322:U322" si="141">L325*L323</f>
        <v>847.128</v>
      </c>
      <c r="M322" s="143">
        <f ca="1" t="shared" si="141"/>
        <v>1694.256</v>
      </c>
      <c r="N322" s="143">
        <f ca="1" t="shared" si="141"/>
        <v>1694.256</v>
      </c>
      <c r="O322" s="143">
        <f ca="1" t="shared" si="141"/>
        <v>1411.88</v>
      </c>
      <c r="P322" s="143">
        <f ca="1" t="shared" si="141"/>
        <v>847.128</v>
      </c>
      <c r="Q322" s="143">
        <f ca="1" t="shared" si="141"/>
        <v>282.376</v>
      </c>
      <c r="R322" s="143">
        <f ca="1" t="shared" si="141"/>
        <v>0</v>
      </c>
      <c r="S322" s="143">
        <f ca="1" t="shared" si="141"/>
        <v>0</v>
      </c>
      <c r="T322" s="143">
        <f ca="1" t="shared" si="141"/>
        <v>0</v>
      </c>
      <c r="U322" s="143">
        <f ca="1" t="shared" si="141"/>
        <v>0</v>
      </c>
    </row>
    <row r="323" ht="15" spans="1:21">
      <c r="A323" s="182"/>
      <c r="B323" s="184" t="s">
        <v>333</v>
      </c>
      <c r="C323" s="103" t="str">
        <f>"LCU per unit of "&amp;D322</f>
        <v>LCU per unit of Domestic</v>
      </c>
      <c r="D323" s="177" t="str">
        <f>C312</f>
        <v>LCU</v>
      </c>
      <c r="E323" s="62"/>
      <c r="F323" s="178"/>
      <c r="G323" s="167"/>
      <c r="H323" s="167"/>
      <c r="I323" s="167"/>
      <c r="J323" s="167"/>
      <c r="K323" s="90"/>
      <c r="L323" s="143">
        <f t="shared" ref="L323:U323" si="142">INDEX($L$81:$U$85,MATCH($D323,$B$81:$B$85,0),MATCH(L$78,$L$78:$U$78,0))</f>
        <v>1</v>
      </c>
      <c r="M323" s="143">
        <f t="shared" si="142"/>
        <v>1</v>
      </c>
      <c r="N323" s="143">
        <f t="shared" si="142"/>
        <v>1</v>
      </c>
      <c r="O323" s="143">
        <f t="shared" si="142"/>
        <v>1</v>
      </c>
      <c r="P323" s="143">
        <f t="shared" si="142"/>
        <v>1</v>
      </c>
      <c r="Q323" s="143">
        <f t="shared" si="142"/>
        <v>1</v>
      </c>
      <c r="R323" s="143">
        <f t="shared" si="142"/>
        <v>1</v>
      </c>
      <c r="S323" s="143">
        <f t="shared" si="142"/>
        <v>1</v>
      </c>
      <c r="T323" s="143">
        <f t="shared" si="142"/>
        <v>1</v>
      </c>
      <c r="U323" s="143">
        <f t="shared" si="142"/>
        <v>1</v>
      </c>
    </row>
    <row r="324" ht="15" spans="1:21">
      <c r="A324" s="182"/>
      <c r="B324" s="184" t="s">
        <v>341</v>
      </c>
      <c r="C324" s="103" t="str">
        <f>"million "&amp;D323</f>
        <v>million LCU</v>
      </c>
      <c r="D324" s="177" t="str">
        <f>D323</f>
        <v>LCU</v>
      </c>
      <c r="E324" s="59"/>
      <c r="F324" s="189"/>
      <c r="G324" s="167"/>
      <c r="H324" s="167"/>
      <c r="I324" s="167"/>
      <c r="J324" s="167"/>
      <c r="K324" s="90"/>
      <c r="L324" s="190">
        <f>L319/L323</f>
        <v>847.128</v>
      </c>
      <c r="M324" s="190">
        <f t="shared" ref="M324:U324" si="143">M319/M323</f>
        <v>847.128</v>
      </c>
      <c r="N324" s="190">
        <f t="shared" si="143"/>
        <v>0</v>
      </c>
      <c r="O324" s="190">
        <f t="shared" si="143"/>
        <v>0</v>
      </c>
      <c r="P324" s="190">
        <f t="shared" si="143"/>
        <v>0</v>
      </c>
      <c r="Q324" s="190">
        <f t="shared" si="143"/>
        <v>0</v>
      </c>
      <c r="R324" s="190">
        <f t="shared" si="143"/>
        <v>0</v>
      </c>
      <c r="S324" s="190">
        <f t="shared" si="143"/>
        <v>0</v>
      </c>
      <c r="T324" s="190">
        <f t="shared" si="143"/>
        <v>0</v>
      </c>
      <c r="U324" s="190">
        <f t="shared" si="143"/>
        <v>0</v>
      </c>
    </row>
    <row r="325" ht="15" spans="1:21">
      <c r="A325" s="182"/>
      <c r="B325" s="184" t="s">
        <v>343</v>
      </c>
      <c r="C325" s="103" t="str">
        <f>"million "&amp;D324</f>
        <v>million LCU</v>
      </c>
      <c r="D325" s="177" t="str">
        <f>D324</f>
        <v>LCU</v>
      </c>
      <c r="E325" s="62"/>
      <c r="F325" s="189"/>
      <c r="G325" s="167"/>
      <c r="H325" s="167"/>
      <c r="I325" s="167"/>
      <c r="J325" s="167"/>
      <c r="K325" s="90"/>
      <c r="L325" s="143">
        <f>L324</f>
        <v>847.128</v>
      </c>
      <c r="M325" s="143">
        <f ca="1" t="shared" ref="M325:U325" si="144">L325+M324-M326</f>
        <v>1694.256</v>
      </c>
      <c r="N325" s="143">
        <f ca="1" t="shared" si="144"/>
        <v>1694.256</v>
      </c>
      <c r="O325" s="143">
        <f ca="1" t="shared" si="144"/>
        <v>1411.88</v>
      </c>
      <c r="P325" s="143">
        <f ca="1" t="shared" si="144"/>
        <v>847.128</v>
      </c>
      <c r="Q325" s="143">
        <f ca="1" t="shared" si="144"/>
        <v>282.376</v>
      </c>
      <c r="R325" s="143">
        <f ca="1" t="shared" si="144"/>
        <v>0</v>
      </c>
      <c r="S325" s="143">
        <f ca="1" t="shared" si="144"/>
        <v>0</v>
      </c>
      <c r="T325" s="143">
        <f ca="1" t="shared" si="144"/>
        <v>0</v>
      </c>
      <c r="U325" s="143">
        <f ca="1" t="shared" si="144"/>
        <v>0</v>
      </c>
    </row>
    <row r="326" ht="15" spans="1:21">
      <c r="A326" s="182"/>
      <c r="B326" s="184" t="s">
        <v>328</v>
      </c>
      <c r="C326" s="103" t="str">
        <f>"million "&amp;D325</f>
        <v>million LCU</v>
      </c>
      <c r="D326" s="177" t="str">
        <f>D325</f>
        <v>LCU</v>
      </c>
      <c r="E326" s="62"/>
      <c r="F326" s="189"/>
      <c r="G326" s="167"/>
      <c r="H326" s="167"/>
      <c r="I326" s="167"/>
      <c r="J326" s="167"/>
      <c r="K326" s="90"/>
      <c r="L326" s="192"/>
      <c r="M326" s="143">
        <f ca="1" t="shared" ref="M326:U326" si="145">IF(M$241&gt;$C313-1,SUM(OFFSET($L324,0,M$241-$C313,1,$C313-$C314))/($C313-$C314),IF(M$241&lt;$C314+1,0,SUM(OFFSET($L324,0,0,1,M$241-$C314))/($C313-$C314)))</f>
        <v>0</v>
      </c>
      <c r="N326" s="143">
        <f ca="1" t="shared" si="145"/>
        <v>0</v>
      </c>
      <c r="O326" s="143">
        <f ca="1" t="shared" si="145"/>
        <v>282.376</v>
      </c>
      <c r="P326" s="143">
        <f ca="1" t="shared" si="145"/>
        <v>564.752</v>
      </c>
      <c r="Q326" s="143">
        <f ca="1" t="shared" si="145"/>
        <v>564.752</v>
      </c>
      <c r="R326" s="143">
        <f ca="1" t="shared" si="145"/>
        <v>282.376</v>
      </c>
      <c r="S326" s="143">
        <f ca="1" t="shared" si="145"/>
        <v>0</v>
      </c>
      <c r="T326" s="143">
        <f ca="1" t="shared" si="145"/>
        <v>0</v>
      </c>
      <c r="U326" s="143">
        <f ca="1" t="shared" si="145"/>
        <v>0</v>
      </c>
    </row>
    <row r="327" ht="15" spans="1:21">
      <c r="A327" s="182"/>
      <c r="B327" s="184" t="s">
        <v>234</v>
      </c>
      <c r="C327" s="103" t="str">
        <f>"million "&amp;D326</f>
        <v>million LCU</v>
      </c>
      <c r="D327" s="177" t="str">
        <f>D326</f>
        <v>LCU</v>
      </c>
      <c r="E327" s="62"/>
      <c r="F327" s="189"/>
      <c r="G327" s="167"/>
      <c r="H327" s="167"/>
      <c r="I327" s="167"/>
      <c r="J327" s="167"/>
      <c r="K327" s="90"/>
      <c r="L327" s="192"/>
      <c r="M327" s="143">
        <f t="shared" ref="M327:U327" si="146">L325*$C315</f>
        <v>76.24152</v>
      </c>
      <c r="N327" s="143">
        <f ca="1" t="shared" si="146"/>
        <v>152.48304</v>
      </c>
      <c r="O327" s="143">
        <f ca="1" t="shared" si="146"/>
        <v>152.48304</v>
      </c>
      <c r="P327" s="143">
        <f ca="1" t="shared" si="146"/>
        <v>127.0692</v>
      </c>
      <c r="Q327" s="143">
        <f ca="1" t="shared" si="146"/>
        <v>76.24152</v>
      </c>
      <c r="R327" s="143">
        <f ca="1" t="shared" si="146"/>
        <v>25.41384</v>
      </c>
      <c r="S327" s="143">
        <f ca="1" t="shared" si="146"/>
        <v>0</v>
      </c>
      <c r="T327" s="143">
        <f ca="1" t="shared" si="146"/>
        <v>0</v>
      </c>
      <c r="U327" s="143">
        <f ca="1" t="shared" si="146"/>
        <v>0</v>
      </c>
    </row>
    <row r="328" ht="15" spans="1:21">
      <c r="A328" s="182"/>
      <c r="B328" s="183" t="s">
        <v>301</v>
      </c>
      <c r="C328" s="103"/>
      <c r="D328" s="51"/>
      <c r="E328" s="116"/>
      <c r="F328" s="167"/>
      <c r="G328" s="167"/>
      <c r="H328" s="167"/>
      <c r="I328" s="167"/>
      <c r="J328" s="167"/>
      <c r="K328" s="90"/>
      <c r="L328" s="143"/>
      <c r="M328" s="143"/>
      <c r="N328" s="143"/>
      <c r="O328" s="143"/>
      <c r="P328" s="143"/>
      <c r="Q328" s="143"/>
      <c r="R328" s="143"/>
      <c r="S328" s="143"/>
      <c r="T328" s="143"/>
      <c r="U328" s="143"/>
    </row>
    <row r="329" ht="15" spans="1:21">
      <c r="A329" s="182"/>
      <c r="B329" s="184" t="s">
        <v>37</v>
      </c>
      <c r="C329" s="185" t="str">
        <f>IF(C334="Domestic","LCU","USD")</f>
        <v>LCU</v>
      </c>
      <c r="D329" s="47"/>
      <c r="E329" s="47"/>
      <c r="F329" s="48"/>
      <c r="G329" s="48"/>
      <c r="H329" s="48"/>
      <c r="I329" s="48"/>
      <c r="J329" s="48"/>
      <c r="K329" s="89"/>
      <c r="L329" s="89"/>
      <c r="M329" s="89"/>
      <c r="N329" s="89"/>
      <c r="O329" s="89"/>
      <c r="P329" s="89"/>
      <c r="Q329" s="89"/>
      <c r="R329" s="89"/>
      <c r="S329" s="89"/>
      <c r="T329" s="89"/>
      <c r="U329" s="89"/>
    </row>
    <row r="330" ht="15" spans="1:21">
      <c r="A330" s="182"/>
      <c r="B330" s="184" t="s">
        <v>345</v>
      </c>
      <c r="C330" s="186">
        <f>SUMIF($E$63:$E$72,$B328,H$63:H$72)</f>
        <v>4</v>
      </c>
      <c r="D330" s="47"/>
      <c r="E330" s="47"/>
      <c r="F330" s="48"/>
      <c r="G330" s="48"/>
      <c r="H330" s="48"/>
      <c r="I330" s="48"/>
      <c r="J330" s="48"/>
      <c r="K330" s="89"/>
      <c r="L330" s="89"/>
      <c r="M330" s="89"/>
      <c r="N330" s="89"/>
      <c r="O330" s="89"/>
      <c r="P330" s="89"/>
      <c r="Q330" s="89"/>
      <c r="R330" s="89"/>
      <c r="S330" s="89"/>
      <c r="T330" s="89"/>
      <c r="U330" s="89"/>
    </row>
    <row r="331" ht="15" spans="1:21">
      <c r="A331" s="182"/>
      <c r="B331" s="184" t="s">
        <v>346</v>
      </c>
      <c r="C331" s="187">
        <f>SUMIF($E$63:$E$72,$B328,I$63:I$72)</f>
        <v>3</v>
      </c>
      <c r="D331" s="47"/>
      <c r="E331" s="47"/>
      <c r="F331" s="48"/>
      <c r="G331" s="48"/>
      <c r="H331" s="48"/>
      <c r="I331" s="48"/>
      <c r="J331" s="48"/>
      <c r="K331" s="89"/>
      <c r="L331" s="89"/>
      <c r="M331" s="89"/>
      <c r="N331" s="89"/>
      <c r="O331" s="89"/>
      <c r="P331" s="89"/>
      <c r="Q331" s="89"/>
      <c r="R331" s="89"/>
      <c r="S331" s="89"/>
      <c r="T331" s="89"/>
      <c r="U331" s="89"/>
    </row>
    <row r="332" ht="15" spans="1:21">
      <c r="A332" s="182"/>
      <c r="B332" s="184" t="s">
        <v>347</v>
      </c>
      <c r="C332" s="188">
        <f>SUMIF($E$63:$E$72,$B328,G$63:G$72)</f>
        <v>0.09</v>
      </c>
      <c r="D332" s="47"/>
      <c r="E332" s="47"/>
      <c r="F332" s="48"/>
      <c r="G332" s="48"/>
      <c r="H332" s="48"/>
      <c r="I332" s="48"/>
      <c r="J332" s="48"/>
      <c r="K332" s="89"/>
      <c r="L332" s="89"/>
      <c r="M332" s="89"/>
      <c r="N332" s="89"/>
      <c r="O332" s="89"/>
      <c r="P332" s="89"/>
      <c r="Q332" s="89"/>
      <c r="R332" s="89"/>
      <c r="S332" s="89"/>
      <c r="T332" s="89"/>
      <c r="U332" s="89"/>
    </row>
    <row r="333" ht="15" spans="1:21">
      <c r="A333" s="182"/>
      <c r="B333" s="184" t="s">
        <v>348</v>
      </c>
      <c r="C333" s="177" t="s">
        <v>349</v>
      </c>
      <c r="D333" s="47"/>
      <c r="E333" s="47"/>
      <c r="F333" s="48"/>
      <c r="G333" s="48"/>
      <c r="H333" s="48"/>
      <c r="I333" s="48"/>
      <c r="J333" s="48"/>
      <c r="K333" s="89"/>
      <c r="L333" s="89"/>
      <c r="M333" s="89"/>
      <c r="N333" s="89"/>
      <c r="O333" s="89"/>
      <c r="P333" s="89"/>
      <c r="Q333" s="89"/>
      <c r="R333" s="89"/>
      <c r="S333" s="89"/>
      <c r="T333" s="89"/>
      <c r="U333" s="89"/>
    </row>
    <row r="334" ht="15" spans="1:21">
      <c r="A334" s="182"/>
      <c r="B334" s="184" t="str">
        <f>"Classified as External or Domestic?"</f>
        <v>Classified as External or Domestic?</v>
      </c>
      <c r="C334" s="187" t="str">
        <f>VLOOKUP(B328,$E$63:$I$72,2,FALSE)</f>
        <v>Domestic</v>
      </c>
      <c r="D334" s="47"/>
      <c r="E334" s="47"/>
      <c r="F334" s="48"/>
      <c r="G334" s="48"/>
      <c r="H334" s="48"/>
      <c r="I334" s="48"/>
      <c r="J334" s="48"/>
      <c r="K334" s="89"/>
      <c r="L334" s="89"/>
      <c r="M334" s="89"/>
      <c r="N334" s="89"/>
      <c r="O334" s="89"/>
      <c r="P334" s="89"/>
      <c r="Q334" s="89"/>
      <c r="R334" s="89"/>
      <c r="S334" s="89"/>
      <c r="T334" s="89"/>
      <c r="U334" s="89"/>
    </row>
    <row r="335" ht="15" spans="1:21">
      <c r="A335" s="182"/>
      <c r="B335" s="184" t="s">
        <v>350</v>
      </c>
      <c r="C335" s="47" t="s">
        <v>351</v>
      </c>
      <c r="D335" s="47"/>
      <c r="E335" s="47"/>
      <c r="F335" s="48"/>
      <c r="G335" s="48"/>
      <c r="H335" s="48"/>
      <c r="I335" s="48"/>
      <c r="J335" s="48"/>
      <c r="K335" s="89"/>
      <c r="L335" s="190">
        <f t="shared" ref="L335:U335" si="147">L336/L$101*100</f>
        <v>0.942722393732676</v>
      </c>
      <c r="M335" s="190">
        <f ca="1" t="shared" si="147"/>
        <v>0.47241333301686</v>
      </c>
      <c r="N335" s="190">
        <f ca="1" t="shared" si="147"/>
        <v>0.370919092788226</v>
      </c>
      <c r="O335" s="190">
        <f ca="1" t="shared" si="147"/>
        <v>0</v>
      </c>
      <c r="P335" s="190">
        <f ca="1" t="shared" si="147"/>
        <v>0</v>
      </c>
      <c r="Q335" s="190">
        <f ca="1" t="shared" si="147"/>
        <v>0</v>
      </c>
      <c r="R335" s="190">
        <f ca="1" t="shared" si="147"/>
        <v>0</v>
      </c>
      <c r="S335" s="190">
        <f ca="1" t="shared" si="147"/>
        <v>0</v>
      </c>
      <c r="T335" s="190">
        <f ca="1" t="shared" si="147"/>
        <v>0</v>
      </c>
      <c r="U335" s="190">
        <f ca="1" t="shared" si="147"/>
        <v>0</v>
      </c>
    </row>
    <row r="336" ht="15" spans="1:21">
      <c r="A336" s="182"/>
      <c r="B336" s="184" t="s">
        <v>352</v>
      </c>
      <c r="C336" s="62" t="s">
        <v>329</v>
      </c>
      <c r="D336" s="177" t="str">
        <f>C334</f>
        <v>Domestic</v>
      </c>
      <c r="E336" s="62"/>
      <c r="F336" s="178"/>
      <c r="G336" s="167"/>
      <c r="H336" s="167"/>
      <c r="I336" s="167"/>
      <c r="J336" s="167"/>
      <c r="K336" s="90"/>
      <c r="L336" s="191">
        <f>SUMIF($E$63:$E$72,$B328,L$63:L$72)*L340</f>
        <v>564</v>
      </c>
      <c r="M336" s="191">
        <f t="shared" ref="M336:U336" si="148">SUMIF($E$63:$E$72,$B328,M$63:M$72)*M340</f>
        <v>564</v>
      </c>
      <c r="N336" s="191">
        <f t="shared" si="148"/>
        <v>564</v>
      </c>
      <c r="O336" s="191">
        <f t="shared" si="148"/>
        <v>0</v>
      </c>
      <c r="P336" s="191">
        <f t="shared" si="148"/>
        <v>0</v>
      </c>
      <c r="Q336" s="191">
        <f t="shared" si="148"/>
        <v>0</v>
      </c>
      <c r="R336" s="191">
        <f t="shared" si="148"/>
        <v>0</v>
      </c>
      <c r="S336" s="191">
        <f t="shared" si="148"/>
        <v>0</v>
      </c>
      <c r="T336" s="191">
        <f t="shared" si="148"/>
        <v>0</v>
      </c>
      <c r="U336" s="191">
        <f t="shared" si="148"/>
        <v>0</v>
      </c>
    </row>
    <row r="337" ht="15" spans="1:21">
      <c r="A337" s="182"/>
      <c r="B337" s="184" t="s">
        <v>335</v>
      </c>
      <c r="C337" s="62" t="s">
        <v>329</v>
      </c>
      <c r="D337" s="177" t="str">
        <f>C334</f>
        <v>Domestic</v>
      </c>
      <c r="E337" s="62"/>
      <c r="F337" s="178"/>
      <c r="G337" s="167"/>
      <c r="H337" s="167"/>
      <c r="I337" s="167"/>
      <c r="J337" s="167"/>
      <c r="K337" s="90"/>
      <c r="L337" s="192"/>
      <c r="M337" s="143">
        <f ca="1" t="shared" ref="M337:U337" si="149">M343*M340</f>
        <v>0</v>
      </c>
      <c r="N337" s="143">
        <f ca="1" t="shared" si="149"/>
        <v>0</v>
      </c>
      <c r="O337" s="143">
        <f ca="1" t="shared" si="149"/>
        <v>0</v>
      </c>
      <c r="P337" s="143">
        <f ca="1" t="shared" si="149"/>
        <v>564</v>
      </c>
      <c r="Q337" s="143">
        <f ca="1" t="shared" si="149"/>
        <v>564</v>
      </c>
      <c r="R337" s="143">
        <f ca="1" t="shared" si="149"/>
        <v>564</v>
      </c>
      <c r="S337" s="143">
        <f ca="1" t="shared" si="149"/>
        <v>0</v>
      </c>
      <c r="T337" s="143">
        <f ca="1" t="shared" si="149"/>
        <v>0</v>
      </c>
      <c r="U337" s="143">
        <f ca="1" t="shared" si="149"/>
        <v>0</v>
      </c>
    </row>
    <row r="338" ht="15" spans="1:21">
      <c r="A338" s="182"/>
      <c r="B338" s="184" t="s">
        <v>336</v>
      </c>
      <c r="C338" s="62" t="s">
        <v>329</v>
      </c>
      <c r="D338" s="177" t="str">
        <f>C334</f>
        <v>Domestic</v>
      </c>
      <c r="E338" s="62"/>
      <c r="F338" s="178"/>
      <c r="G338" s="167"/>
      <c r="H338" s="167"/>
      <c r="I338" s="167"/>
      <c r="J338" s="167"/>
      <c r="K338" s="90"/>
      <c r="L338" s="192"/>
      <c r="M338" s="143">
        <f>M344*M340</f>
        <v>50.76</v>
      </c>
      <c r="N338" s="143">
        <f ca="1" t="shared" ref="N338:U338" si="150">N344*N340</f>
        <v>101.52</v>
      </c>
      <c r="O338" s="143">
        <f ca="1" t="shared" si="150"/>
        <v>152.28</v>
      </c>
      <c r="P338" s="143">
        <f ca="1" t="shared" si="150"/>
        <v>152.28</v>
      </c>
      <c r="Q338" s="143">
        <f ca="1" t="shared" si="150"/>
        <v>101.52</v>
      </c>
      <c r="R338" s="143">
        <f ca="1" t="shared" si="150"/>
        <v>50.76</v>
      </c>
      <c r="S338" s="143">
        <f ca="1" t="shared" si="150"/>
        <v>0</v>
      </c>
      <c r="T338" s="143">
        <f ca="1" t="shared" si="150"/>
        <v>0</v>
      </c>
      <c r="U338" s="143">
        <f ca="1" t="shared" si="150"/>
        <v>0</v>
      </c>
    </row>
    <row r="339" ht="15" spans="1:21">
      <c r="A339" s="182"/>
      <c r="B339" s="184" t="s">
        <v>353</v>
      </c>
      <c r="C339" s="62" t="s">
        <v>329</v>
      </c>
      <c r="D339" s="177" t="str">
        <f>C334</f>
        <v>Domestic</v>
      </c>
      <c r="E339" s="62"/>
      <c r="F339" s="178"/>
      <c r="G339" s="167"/>
      <c r="H339" s="167"/>
      <c r="I339" s="167"/>
      <c r="J339" s="167"/>
      <c r="K339" s="90"/>
      <c r="L339" s="143">
        <f t="shared" ref="L339:U339" si="151">L342*L340</f>
        <v>564</v>
      </c>
      <c r="M339" s="143">
        <f ca="1" t="shared" si="151"/>
        <v>1128</v>
      </c>
      <c r="N339" s="143">
        <f ca="1" t="shared" si="151"/>
        <v>1692</v>
      </c>
      <c r="O339" s="143">
        <f ca="1" t="shared" si="151"/>
        <v>1692</v>
      </c>
      <c r="P339" s="143">
        <f ca="1" t="shared" si="151"/>
        <v>1128</v>
      </c>
      <c r="Q339" s="143">
        <f ca="1" t="shared" si="151"/>
        <v>564</v>
      </c>
      <c r="R339" s="143">
        <f ca="1" t="shared" si="151"/>
        <v>0</v>
      </c>
      <c r="S339" s="143">
        <f ca="1" t="shared" si="151"/>
        <v>0</v>
      </c>
      <c r="T339" s="143">
        <f ca="1" t="shared" si="151"/>
        <v>0</v>
      </c>
      <c r="U339" s="143">
        <f ca="1" t="shared" si="151"/>
        <v>0</v>
      </c>
    </row>
    <row r="340" ht="15" spans="1:21">
      <c r="A340" s="182"/>
      <c r="B340" s="184" t="s">
        <v>333</v>
      </c>
      <c r="C340" s="103" t="str">
        <f>"LCU per unit of "&amp;D339</f>
        <v>LCU per unit of Domestic</v>
      </c>
      <c r="D340" s="177" t="str">
        <f>C329</f>
        <v>LCU</v>
      </c>
      <c r="E340" s="62"/>
      <c r="F340" s="178"/>
      <c r="G340" s="167"/>
      <c r="H340" s="167"/>
      <c r="I340" s="167"/>
      <c r="J340" s="167"/>
      <c r="K340" s="90"/>
      <c r="L340" s="143">
        <f t="shared" ref="L340:U340" si="152">INDEX($L$81:$U$85,MATCH($D340,$B$81:$B$85,0),MATCH(L$78,$L$78:$U$78,0))</f>
        <v>1</v>
      </c>
      <c r="M340" s="143">
        <f t="shared" si="152"/>
        <v>1</v>
      </c>
      <c r="N340" s="143">
        <f t="shared" si="152"/>
        <v>1</v>
      </c>
      <c r="O340" s="143">
        <f t="shared" si="152"/>
        <v>1</v>
      </c>
      <c r="P340" s="143">
        <f t="shared" si="152"/>
        <v>1</v>
      </c>
      <c r="Q340" s="143">
        <f t="shared" si="152"/>
        <v>1</v>
      </c>
      <c r="R340" s="143">
        <f t="shared" si="152"/>
        <v>1</v>
      </c>
      <c r="S340" s="143">
        <f t="shared" si="152"/>
        <v>1</v>
      </c>
      <c r="T340" s="143">
        <f t="shared" si="152"/>
        <v>1</v>
      </c>
      <c r="U340" s="143">
        <f t="shared" si="152"/>
        <v>1</v>
      </c>
    </row>
    <row r="341" ht="15" spans="1:21">
      <c r="A341" s="182"/>
      <c r="B341" s="184" t="s">
        <v>341</v>
      </c>
      <c r="C341" s="103" t="str">
        <f>"million "&amp;D340</f>
        <v>million LCU</v>
      </c>
      <c r="D341" s="177" t="str">
        <f>D340</f>
        <v>LCU</v>
      </c>
      <c r="E341" s="59"/>
      <c r="F341" s="189"/>
      <c r="G341" s="167"/>
      <c r="H341" s="167"/>
      <c r="I341" s="167"/>
      <c r="J341" s="167"/>
      <c r="K341" s="90"/>
      <c r="L341" s="190">
        <f>L336/L340</f>
        <v>564</v>
      </c>
      <c r="M341" s="190">
        <f t="shared" ref="M341:U341" si="153">M336/M340</f>
        <v>564</v>
      </c>
      <c r="N341" s="190">
        <f t="shared" si="153"/>
        <v>564</v>
      </c>
      <c r="O341" s="190">
        <f t="shared" si="153"/>
        <v>0</v>
      </c>
      <c r="P341" s="190">
        <f t="shared" si="153"/>
        <v>0</v>
      </c>
      <c r="Q341" s="190">
        <f t="shared" si="153"/>
        <v>0</v>
      </c>
      <c r="R341" s="190">
        <f t="shared" si="153"/>
        <v>0</v>
      </c>
      <c r="S341" s="190">
        <f t="shared" si="153"/>
        <v>0</v>
      </c>
      <c r="T341" s="190">
        <f t="shared" si="153"/>
        <v>0</v>
      </c>
      <c r="U341" s="190">
        <f t="shared" si="153"/>
        <v>0</v>
      </c>
    </row>
    <row r="342" ht="15" spans="1:21">
      <c r="A342" s="182"/>
      <c r="B342" s="184" t="s">
        <v>343</v>
      </c>
      <c r="C342" s="103" t="str">
        <f>"million "&amp;D341</f>
        <v>million LCU</v>
      </c>
      <c r="D342" s="177" t="str">
        <f>D341</f>
        <v>LCU</v>
      </c>
      <c r="E342" s="62"/>
      <c r="F342" s="189"/>
      <c r="G342" s="167"/>
      <c r="H342" s="167"/>
      <c r="I342" s="167"/>
      <c r="J342" s="167"/>
      <c r="K342" s="90"/>
      <c r="L342" s="143">
        <f>L341</f>
        <v>564</v>
      </c>
      <c r="M342" s="143">
        <f ca="1" t="shared" ref="M342:U342" si="154">L342+M341-M343</f>
        <v>1128</v>
      </c>
      <c r="N342" s="143">
        <f ca="1" t="shared" si="154"/>
        <v>1692</v>
      </c>
      <c r="O342" s="143">
        <f ca="1" t="shared" si="154"/>
        <v>1692</v>
      </c>
      <c r="P342" s="143">
        <f ca="1" t="shared" si="154"/>
        <v>1128</v>
      </c>
      <c r="Q342" s="143">
        <f ca="1" t="shared" si="154"/>
        <v>564</v>
      </c>
      <c r="R342" s="143">
        <f ca="1" t="shared" si="154"/>
        <v>0</v>
      </c>
      <c r="S342" s="143">
        <f ca="1" t="shared" si="154"/>
        <v>0</v>
      </c>
      <c r="T342" s="143">
        <f ca="1" t="shared" si="154"/>
        <v>0</v>
      </c>
      <c r="U342" s="143">
        <f ca="1" t="shared" si="154"/>
        <v>0</v>
      </c>
    </row>
    <row r="343" ht="15" spans="1:21">
      <c r="A343" s="182"/>
      <c r="B343" s="184" t="s">
        <v>328</v>
      </c>
      <c r="C343" s="103" t="str">
        <f>"million "&amp;D342</f>
        <v>million LCU</v>
      </c>
      <c r="D343" s="177" t="str">
        <f>D342</f>
        <v>LCU</v>
      </c>
      <c r="E343" s="62"/>
      <c r="F343" s="189"/>
      <c r="G343" s="167"/>
      <c r="H343" s="167"/>
      <c r="I343" s="167"/>
      <c r="J343" s="167"/>
      <c r="K343" s="90"/>
      <c r="L343" s="192"/>
      <c r="M343" s="143">
        <f ca="1" t="shared" ref="M343:U343" si="155">IF(M$241&gt;$C330-1,SUM(OFFSET($L341,0,M$241-$C330,1,$C330-$C331))/($C330-$C331),IF(M$241&lt;$C331+1,0,SUM(OFFSET($L341,0,0,1,M$241-$C331))/($C330-$C331)))</f>
        <v>0</v>
      </c>
      <c r="N343" s="143">
        <f ca="1" t="shared" si="155"/>
        <v>0</v>
      </c>
      <c r="O343" s="143">
        <f ca="1" t="shared" si="155"/>
        <v>0</v>
      </c>
      <c r="P343" s="143">
        <f ca="1" t="shared" si="155"/>
        <v>564</v>
      </c>
      <c r="Q343" s="143">
        <f ca="1" t="shared" si="155"/>
        <v>564</v>
      </c>
      <c r="R343" s="143">
        <f ca="1" t="shared" si="155"/>
        <v>564</v>
      </c>
      <c r="S343" s="143">
        <f ca="1" t="shared" si="155"/>
        <v>0</v>
      </c>
      <c r="T343" s="143">
        <f ca="1" t="shared" si="155"/>
        <v>0</v>
      </c>
      <c r="U343" s="143">
        <f ca="1" t="shared" si="155"/>
        <v>0</v>
      </c>
    </row>
    <row r="344" ht="15" spans="1:21">
      <c r="A344" s="182"/>
      <c r="B344" s="184" t="s">
        <v>234</v>
      </c>
      <c r="C344" s="103" t="str">
        <f>"million "&amp;D343</f>
        <v>million LCU</v>
      </c>
      <c r="D344" s="177" t="str">
        <f>D343</f>
        <v>LCU</v>
      </c>
      <c r="E344" s="62"/>
      <c r="F344" s="189"/>
      <c r="G344" s="167"/>
      <c r="H344" s="167"/>
      <c r="I344" s="167"/>
      <c r="J344" s="167"/>
      <c r="K344" s="90"/>
      <c r="L344" s="192"/>
      <c r="M344" s="143">
        <f t="shared" ref="M344:U344" si="156">L342*$C332</f>
        <v>50.76</v>
      </c>
      <c r="N344" s="143">
        <f ca="1" t="shared" si="156"/>
        <v>101.52</v>
      </c>
      <c r="O344" s="143">
        <f ca="1" t="shared" si="156"/>
        <v>152.28</v>
      </c>
      <c r="P344" s="143">
        <f ca="1" t="shared" si="156"/>
        <v>152.28</v>
      </c>
      <c r="Q344" s="143">
        <f ca="1" t="shared" si="156"/>
        <v>101.52</v>
      </c>
      <c r="R344" s="143">
        <f ca="1" t="shared" si="156"/>
        <v>50.76</v>
      </c>
      <c r="S344" s="143">
        <f ca="1" t="shared" si="156"/>
        <v>0</v>
      </c>
      <c r="T344" s="143">
        <f ca="1" t="shared" si="156"/>
        <v>0</v>
      </c>
      <c r="U344" s="143">
        <f ca="1" t="shared" si="156"/>
        <v>0</v>
      </c>
    </row>
    <row r="345" ht="15" spans="1:21">
      <c r="A345" s="182"/>
      <c r="B345" s="183" t="s">
        <v>302</v>
      </c>
      <c r="C345" s="103"/>
      <c r="D345" s="51"/>
      <c r="E345" s="116"/>
      <c r="F345" s="167"/>
      <c r="G345" s="167"/>
      <c r="H345" s="167"/>
      <c r="I345" s="167"/>
      <c r="J345" s="167"/>
      <c r="K345" s="90"/>
      <c r="L345" s="143"/>
      <c r="M345" s="143"/>
      <c r="N345" s="143"/>
      <c r="O345" s="143"/>
      <c r="P345" s="143"/>
      <c r="Q345" s="143"/>
      <c r="R345" s="143"/>
      <c r="S345" s="143"/>
      <c r="T345" s="143"/>
      <c r="U345" s="143"/>
    </row>
    <row r="346" ht="15" spans="1:21">
      <c r="A346" s="182"/>
      <c r="B346" s="184" t="s">
        <v>37</v>
      </c>
      <c r="C346" s="185" t="str">
        <f>IF(C351="Domestic","LCU","USD")</f>
        <v>LCU</v>
      </c>
      <c r="D346" s="47"/>
      <c r="E346" s="47"/>
      <c r="F346" s="48"/>
      <c r="G346" s="48"/>
      <c r="H346" s="48"/>
      <c r="I346" s="48"/>
      <c r="J346" s="48"/>
      <c r="K346" s="89"/>
      <c r="L346" s="89"/>
      <c r="M346" s="89"/>
      <c r="N346" s="89"/>
      <c r="O346" s="89"/>
      <c r="P346" s="89"/>
      <c r="Q346" s="89"/>
      <c r="R346" s="89"/>
      <c r="S346" s="89"/>
      <c r="T346" s="89"/>
      <c r="U346" s="89"/>
    </row>
    <row r="347" ht="15" spans="1:21">
      <c r="A347" s="182"/>
      <c r="B347" s="184" t="s">
        <v>345</v>
      </c>
      <c r="C347" s="186">
        <f>SUMIF($E$63:$E$72,$B345,H$63:H$72)</f>
        <v>5</v>
      </c>
      <c r="D347" s="47"/>
      <c r="E347" s="47"/>
      <c r="F347" s="48"/>
      <c r="G347" s="48"/>
      <c r="H347" s="48"/>
      <c r="I347" s="48"/>
      <c r="J347" s="48"/>
      <c r="K347" s="89"/>
      <c r="L347" s="89"/>
      <c r="M347" s="89"/>
      <c r="N347" s="89"/>
      <c r="O347" s="89"/>
      <c r="P347" s="89"/>
      <c r="Q347" s="89"/>
      <c r="R347" s="89"/>
      <c r="S347" s="89"/>
      <c r="T347" s="89"/>
      <c r="U347" s="89"/>
    </row>
    <row r="348" ht="15" spans="1:21">
      <c r="A348" s="182"/>
      <c r="B348" s="184" t="s">
        <v>346</v>
      </c>
      <c r="C348" s="187">
        <f>SUMIF($E$63:$E$72,$B345,I$63:I$72)</f>
        <v>4</v>
      </c>
      <c r="D348" s="47"/>
      <c r="E348" s="47"/>
      <c r="F348" s="48"/>
      <c r="G348" s="48"/>
      <c r="H348" s="48"/>
      <c r="I348" s="48"/>
      <c r="J348" s="48"/>
      <c r="K348" s="89"/>
      <c r="L348" s="89"/>
      <c r="M348" s="89"/>
      <c r="N348" s="89"/>
      <c r="O348" s="89"/>
      <c r="P348" s="89"/>
      <c r="Q348" s="89"/>
      <c r="R348" s="89"/>
      <c r="S348" s="89"/>
      <c r="T348" s="89"/>
      <c r="U348" s="89"/>
    </row>
    <row r="349" ht="15" spans="1:21">
      <c r="A349" s="182"/>
      <c r="B349" s="184" t="s">
        <v>347</v>
      </c>
      <c r="C349" s="188">
        <f>SUMIF($E$63:$E$72,$B345,G$63:G$72)</f>
        <v>0.09</v>
      </c>
      <c r="D349" s="47"/>
      <c r="E349" s="47"/>
      <c r="F349" s="48"/>
      <c r="G349" s="48"/>
      <c r="H349" s="48"/>
      <c r="I349" s="48"/>
      <c r="J349" s="48"/>
      <c r="K349" s="89"/>
      <c r="L349" s="89"/>
      <c r="M349" s="89"/>
      <c r="N349" s="89"/>
      <c r="O349" s="89"/>
      <c r="P349" s="89"/>
      <c r="Q349" s="89"/>
      <c r="R349" s="89"/>
      <c r="S349" s="89"/>
      <c r="T349" s="89"/>
      <c r="U349" s="89"/>
    </row>
    <row r="350" ht="15" spans="1:21">
      <c r="A350" s="182"/>
      <c r="B350" s="184" t="s">
        <v>348</v>
      </c>
      <c r="C350" s="177" t="s">
        <v>349</v>
      </c>
      <c r="D350" s="47"/>
      <c r="E350" s="47"/>
      <c r="F350" s="48"/>
      <c r="G350" s="48"/>
      <c r="H350" s="48"/>
      <c r="I350" s="48"/>
      <c r="J350" s="48"/>
      <c r="K350" s="89"/>
      <c r="L350" s="89"/>
      <c r="M350" s="89"/>
      <c r="N350" s="89"/>
      <c r="O350" s="89"/>
      <c r="P350" s="89"/>
      <c r="Q350" s="89"/>
      <c r="R350" s="89"/>
      <c r="S350" s="89"/>
      <c r="T350" s="89"/>
      <c r="U350" s="89"/>
    </row>
    <row r="351" ht="15" spans="1:21">
      <c r="A351" s="182"/>
      <c r="B351" s="184" t="str">
        <f>"Classified as External or Domestic?"</f>
        <v>Classified as External or Domestic?</v>
      </c>
      <c r="C351" s="187" t="str">
        <f>VLOOKUP(B345,$E$63:$I$72,2,FALSE)</f>
        <v>Domestic</v>
      </c>
      <c r="D351" s="47"/>
      <c r="E351" s="47"/>
      <c r="F351" s="48"/>
      <c r="G351" s="48"/>
      <c r="H351" s="48"/>
      <c r="I351" s="48"/>
      <c r="J351" s="48"/>
      <c r="K351" s="89"/>
      <c r="L351" s="89"/>
      <c r="M351" s="89"/>
      <c r="N351" s="89"/>
      <c r="O351" s="89"/>
      <c r="P351" s="89"/>
      <c r="Q351" s="89"/>
      <c r="R351" s="89"/>
      <c r="S351" s="89"/>
      <c r="T351" s="89"/>
      <c r="U351" s="89"/>
    </row>
    <row r="352" ht="15" spans="1:21">
      <c r="A352" s="182"/>
      <c r="B352" s="184" t="s">
        <v>350</v>
      </c>
      <c r="C352" s="47" t="s">
        <v>351</v>
      </c>
      <c r="D352" s="47"/>
      <c r="E352" s="47"/>
      <c r="F352" s="48"/>
      <c r="G352" s="48"/>
      <c r="H352" s="48"/>
      <c r="I352" s="48"/>
      <c r="J352" s="48"/>
      <c r="K352" s="89"/>
      <c r="L352" s="190">
        <f t="shared" ref="L352:U352" si="157">L353/L$101*100</f>
        <v>2.3400910482726</v>
      </c>
      <c r="M352" s="190">
        <f ca="1" t="shared" si="157"/>
        <v>1.17265720961632</v>
      </c>
      <c r="N352" s="190">
        <f ca="1" t="shared" si="157"/>
        <v>0.920721152311199</v>
      </c>
      <c r="O352" s="190">
        <f ca="1" t="shared" si="157"/>
        <v>0.69443409105114</v>
      </c>
      <c r="P352" s="190">
        <f ca="1" t="shared" si="157"/>
        <v>0.621684533103036</v>
      </c>
      <c r="Q352" s="190">
        <f ca="1" t="shared" si="157"/>
        <v>-0.225707146828923</v>
      </c>
      <c r="R352" s="190">
        <f ca="1" t="shared" si="157"/>
        <v>-0.0757750046740014</v>
      </c>
      <c r="S352" s="190">
        <f ca="1" t="shared" si="157"/>
        <v>-0.12594094058478</v>
      </c>
      <c r="T352" s="190">
        <f ca="1" t="shared" si="157"/>
        <v>-0.245842668048723</v>
      </c>
      <c r="U352" s="190">
        <f ca="1" t="shared" si="157"/>
        <v>-1.02903124481226</v>
      </c>
    </row>
    <row r="353" ht="15" spans="1:21">
      <c r="A353" s="182"/>
      <c r="B353" s="184" t="s">
        <v>352</v>
      </c>
      <c r="C353" s="62" t="s">
        <v>329</v>
      </c>
      <c r="D353" s="177" t="str">
        <f>C351</f>
        <v>Domestic</v>
      </c>
      <c r="E353" s="62"/>
      <c r="F353" s="178"/>
      <c r="G353" s="167"/>
      <c r="H353" s="167"/>
      <c r="I353" s="167"/>
      <c r="J353" s="167"/>
      <c r="K353" s="90"/>
      <c r="L353" s="191">
        <f>SUMIF($E$63:$E$72,$B345,L$63:L$72)*L357</f>
        <v>1400</v>
      </c>
      <c r="M353" s="191">
        <f t="shared" ref="M353:U353" si="158">SUMIF($E$63:$E$72,$B345,M$63:M$72)*M357</f>
        <v>1400</v>
      </c>
      <c r="N353" s="191">
        <f t="shared" si="158"/>
        <v>1400</v>
      </c>
      <c r="O353" s="191">
        <f t="shared" si="158"/>
        <v>1400</v>
      </c>
      <c r="P353" s="191">
        <f t="shared" si="158"/>
        <v>1500</v>
      </c>
      <c r="Q353" s="191">
        <f t="shared" si="158"/>
        <v>1700</v>
      </c>
      <c r="R353" s="191">
        <f t="shared" si="158"/>
        <v>1700</v>
      </c>
      <c r="S353" s="191">
        <f t="shared" si="158"/>
        <v>2000</v>
      </c>
      <c r="T353" s="191">
        <f t="shared" si="158"/>
        <v>2000</v>
      </c>
      <c r="U353" s="191">
        <f t="shared" si="158"/>
        <v>2000</v>
      </c>
    </row>
    <row r="354" ht="15" spans="1:21">
      <c r="A354" s="182"/>
      <c r="B354" s="184" t="s">
        <v>335</v>
      </c>
      <c r="C354" s="62" t="s">
        <v>329</v>
      </c>
      <c r="D354" s="177" t="str">
        <f>C351</f>
        <v>Domestic</v>
      </c>
      <c r="E354" s="62"/>
      <c r="F354" s="178"/>
      <c r="G354" s="167"/>
      <c r="H354" s="167"/>
      <c r="I354" s="167"/>
      <c r="J354" s="167"/>
      <c r="K354" s="90"/>
      <c r="L354" s="192"/>
      <c r="M354" s="143">
        <f ca="1" t="shared" ref="M354:U354" si="159">M360*M357</f>
        <v>0</v>
      </c>
      <c r="N354" s="143">
        <f ca="1" t="shared" si="159"/>
        <v>0</v>
      </c>
      <c r="O354" s="143">
        <f ca="1" t="shared" si="159"/>
        <v>0</v>
      </c>
      <c r="P354" s="143">
        <f ca="1" t="shared" si="159"/>
        <v>0</v>
      </c>
      <c r="Q354" s="143">
        <f ca="1" t="shared" si="159"/>
        <v>1400</v>
      </c>
      <c r="R354" s="143">
        <f ca="1" t="shared" si="159"/>
        <v>1400</v>
      </c>
      <c r="S354" s="143">
        <f ca="1" t="shared" si="159"/>
        <v>1400</v>
      </c>
      <c r="T354" s="143">
        <f ca="1" t="shared" si="159"/>
        <v>1400</v>
      </c>
      <c r="U354" s="143">
        <f ca="1" t="shared" si="159"/>
        <v>1500</v>
      </c>
    </row>
    <row r="355" ht="15" spans="1:21">
      <c r="A355" s="182"/>
      <c r="B355" s="184" t="s">
        <v>336</v>
      </c>
      <c r="C355" s="62" t="s">
        <v>329</v>
      </c>
      <c r="D355" s="177" t="str">
        <f>C351</f>
        <v>Domestic</v>
      </c>
      <c r="E355" s="62"/>
      <c r="F355" s="178"/>
      <c r="G355" s="167"/>
      <c r="H355" s="167"/>
      <c r="I355" s="167"/>
      <c r="J355" s="167"/>
      <c r="K355" s="90"/>
      <c r="L355" s="192"/>
      <c r="M355" s="143">
        <f>M361*M357</f>
        <v>126</v>
      </c>
      <c r="N355" s="143">
        <f ca="1" t="shared" ref="N355:U355" si="160">N361*N357</f>
        <v>252</v>
      </c>
      <c r="O355" s="143">
        <f ca="1" t="shared" si="160"/>
        <v>378</v>
      </c>
      <c r="P355" s="143">
        <f ca="1" t="shared" si="160"/>
        <v>504</v>
      </c>
      <c r="Q355" s="143">
        <f ca="1" t="shared" si="160"/>
        <v>639</v>
      </c>
      <c r="R355" s="143">
        <f ca="1" t="shared" si="160"/>
        <v>666</v>
      </c>
      <c r="S355" s="143">
        <f ca="1" t="shared" si="160"/>
        <v>693</v>
      </c>
      <c r="T355" s="143">
        <f ca="1" t="shared" si="160"/>
        <v>747</v>
      </c>
      <c r="U355" s="143">
        <f ca="1" t="shared" si="160"/>
        <v>801</v>
      </c>
    </row>
    <row r="356" ht="15" spans="1:21">
      <c r="A356" s="182"/>
      <c r="B356" s="184" t="s">
        <v>353</v>
      </c>
      <c r="C356" s="62" t="s">
        <v>329</v>
      </c>
      <c r="D356" s="177" t="str">
        <f>C351</f>
        <v>Domestic</v>
      </c>
      <c r="E356" s="62"/>
      <c r="F356" s="178"/>
      <c r="G356" s="167"/>
      <c r="H356" s="167"/>
      <c r="I356" s="167"/>
      <c r="J356" s="167"/>
      <c r="K356" s="90"/>
      <c r="L356" s="143">
        <f t="shared" ref="L356:U356" si="161">L359*L357</f>
        <v>1400</v>
      </c>
      <c r="M356" s="143">
        <f ca="1" t="shared" si="161"/>
        <v>2800</v>
      </c>
      <c r="N356" s="143">
        <f ca="1" t="shared" si="161"/>
        <v>4200</v>
      </c>
      <c r="O356" s="143">
        <f ca="1" t="shared" si="161"/>
        <v>5600</v>
      </c>
      <c r="P356" s="143">
        <f ca="1" t="shared" si="161"/>
        <v>7100</v>
      </c>
      <c r="Q356" s="143">
        <f ca="1" t="shared" si="161"/>
        <v>7400</v>
      </c>
      <c r="R356" s="143">
        <f ca="1" t="shared" si="161"/>
        <v>7700</v>
      </c>
      <c r="S356" s="143">
        <f ca="1" t="shared" si="161"/>
        <v>8300</v>
      </c>
      <c r="T356" s="143">
        <f ca="1" t="shared" si="161"/>
        <v>8900</v>
      </c>
      <c r="U356" s="143">
        <f ca="1" t="shared" si="161"/>
        <v>9400</v>
      </c>
    </row>
    <row r="357" ht="15" spans="1:21">
      <c r="A357" s="182"/>
      <c r="B357" s="184" t="s">
        <v>333</v>
      </c>
      <c r="C357" s="103" t="str">
        <f>"LCU per unit of "&amp;D356</f>
        <v>LCU per unit of Domestic</v>
      </c>
      <c r="D357" s="177" t="str">
        <f>C346</f>
        <v>LCU</v>
      </c>
      <c r="E357" s="62"/>
      <c r="F357" s="178"/>
      <c r="G357" s="167"/>
      <c r="H357" s="167"/>
      <c r="I357" s="167"/>
      <c r="J357" s="167"/>
      <c r="K357" s="90"/>
      <c r="L357" s="143">
        <f t="shared" ref="L357:U357" si="162">INDEX($L$81:$U$85,MATCH($D357,$B$81:$B$85,0),MATCH(L$78,$L$78:$U$78,0))</f>
        <v>1</v>
      </c>
      <c r="M357" s="143">
        <f t="shared" si="162"/>
        <v>1</v>
      </c>
      <c r="N357" s="143">
        <f t="shared" si="162"/>
        <v>1</v>
      </c>
      <c r="O357" s="143">
        <f t="shared" si="162"/>
        <v>1</v>
      </c>
      <c r="P357" s="143">
        <f t="shared" si="162"/>
        <v>1</v>
      </c>
      <c r="Q357" s="143">
        <f t="shared" si="162"/>
        <v>1</v>
      </c>
      <c r="R357" s="143">
        <f t="shared" si="162"/>
        <v>1</v>
      </c>
      <c r="S357" s="143">
        <f t="shared" si="162"/>
        <v>1</v>
      </c>
      <c r="T357" s="143">
        <f t="shared" si="162"/>
        <v>1</v>
      </c>
      <c r="U357" s="143">
        <f t="shared" si="162"/>
        <v>1</v>
      </c>
    </row>
    <row r="358" ht="15" spans="1:21">
      <c r="A358" s="182"/>
      <c r="B358" s="184" t="s">
        <v>341</v>
      </c>
      <c r="C358" s="103" t="str">
        <f>"million "&amp;D357</f>
        <v>million LCU</v>
      </c>
      <c r="D358" s="177" t="str">
        <f>D357</f>
        <v>LCU</v>
      </c>
      <c r="E358" s="59"/>
      <c r="F358" s="189"/>
      <c r="G358" s="167"/>
      <c r="H358" s="167"/>
      <c r="I358" s="167"/>
      <c r="J358" s="167"/>
      <c r="K358" s="90"/>
      <c r="L358" s="190">
        <f>L353/L357</f>
        <v>1400</v>
      </c>
      <c r="M358" s="190">
        <f t="shared" ref="M358:U358" si="163">M353/M357</f>
        <v>1400</v>
      </c>
      <c r="N358" s="190">
        <f t="shared" si="163"/>
        <v>1400</v>
      </c>
      <c r="O358" s="190">
        <f t="shared" si="163"/>
        <v>1400</v>
      </c>
      <c r="P358" s="190">
        <f t="shared" si="163"/>
        <v>1500</v>
      </c>
      <c r="Q358" s="190">
        <f t="shared" si="163"/>
        <v>1700</v>
      </c>
      <c r="R358" s="190">
        <f t="shared" si="163"/>
        <v>1700</v>
      </c>
      <c r="S358" s="190">
        <f t="shared" si="163"/>
        <v>2000</v>
      </c>
      <c r="T358" s="190">
        <f t="shared" si="163"/>
        <v>2000</v>
      </c>
      <c r="U358" s="190">
        <f t="shared" si="163"/>
        <v>2000</v>
      </c>
    </row>
    <row r="359" ht="15" spans="1:21">
      <c r="A359" s="182"/>
      <c r="B359" s="184" t="s">
        <v>343</v>
      </c>
      <c r="C359" s="103" t="str">
        <f>"million "&amp;D358</f>
        <v>million LCU</v>
      </c>
      <c r="D359" s="177" t="str">
        <f>D358</f>
        <v>LCU</v>
      </c>
      <c r="E359" s="62"/>
      <c r="F359" s="189"/>
      <c r="G359" s="167"/>
      <c r="H359" s="167"/>
      <c r="I359" s="167"/>
      <c r="J359" s="167"/>
      <c r="K359" s="90"/>
      <c r="L359" s="143">
        <f>L358</f>
        <v>1400</v>
      </c>
      <c r="M359" s="143">
        <f ca="1" t="shared" ref="M359:U359" si="164">L359+M358-M360</f>
        <v>2800</v>
      </c>
      <c r="N359" s="143">
        <f ca="1" t="shared" si="164"/>
        <v>4200</v>
      </c>
      <c r="O359" s="143">
        <f ca="1" t="shared" si="164"/>
        <v>5600</v>
      </c>
      <c r="P359" s="143">
        <f ca="1" t="shared" si="164"/>
        <v>7100</v>
      </c>
      <c r="Q359" s="143">
        <f ca="1" t="shared" si="164"/>
        <v>7400</v>
      </c>
      <c r="R359" s="143">
        <f ca="1" t="shared" si="164"/>
        <v>7700</v>
      </c>
      <c r="S359" s="143">
        <f ca="1" t="shared" si="164"/>
        <v>8300</v>
      </c>
      <c r="T359" s="143">
        <f ca="1" t="shared" si="164"/>
        <v>8900</v>
      </c>
      <c r="U359" s="143">
        <f ca="1" t="shared" si="164"/>
        <v>9400</v>
      </c>
    </row>
    <row r="360" ht="15" spans="1:21">
      <c r="A360" s="182"/>
      <c r="B360" s="184" t="s">
        <v>328</v>
      </c>
      <c r="C360" s="103" t="str">
        <f>"million "&amp;D359</f>
        <v>million LCU</v>
      </c>
      <c r="D360" s="177" t="str">
        <f>D359</f>
        <v>LCU</v>
      </c>
      <c r="E360" s="62"/>
      <c r="F360" s="189"/>
      <c r="G360" s="167"/>
      <c r="H360" s="167"/>
      <c r="I360" s="167"/>
      <c r="J360" s="167"/>
      <c r="K360" s="90"/>
      <c r="L360" s="192"/>
      <c r="M360" s="143">
        <f ca="1" t="shared" ref="M360:U360" si="165">IF(M$241&gt;$C347-1,SUM(OFFSET($L358,0,M$241-$C347,1,$C347-$C348))/($C347-$C348),IF(M$241&lt;$C348+1,0,SUM(OFFSET($L358,0,0,1,M$241-$C348))/($C347-$C348)))</f>
        <v>0</v>
      </c>
      <c r="N360" s="143">
        <f ca="1" t="shared" si="165"/>
        <v>0</v>
      </c>
      <c r="O360" s="143">
        <f ca="1" t="shared" si="165"/>
        <v>0</v>
      </c>
      <c r="P360" s="143">
        <f ca="1" t="shared" si="165"/>
        <v>0</v>
      </c>
      <c r="Q360" s="143">
        <f ca="1" t="shared" si="165"/>
        <v>1400</v>
      </c>
      <c r="R360" s="143">
        <f ca="1" t="shared" si="165"/>
        <v>1400</v>
      </c>
      <c r="S360" s="143">
        <f ca="1" t="shared" si="165"/>
        <v>1400</v>
      </c>
      <c r="T360" s="143">
        <f ca="1" t="shared" si="165"/>
        <v>1400</v>
      </c>
      <c r="U360" s="143">
        <f ca="1" t="shared" si="165"/>
        <v>1500</v>
      </c>
    </row>
    <row r="361" ht="15" spans="1:21">
      <c r="A361" s="182"/>
      <c r="B361" s="184" t="s">
        <v>234</v>
      </c>
      <c r="C361" s="103" t="str">
        <f>"million "&amp;D360</f>
        <v>million LCU</v>
      </c>
      <c r="D361" s="177" t="str">
        <f>D360</f>
        <v>LCU</v>
      </c>
      <c r="E361" s="62"/>
      <c r="F361" s="189"/>
      <c r="G361" s="167"/>
      <c r="H361" s="167"/>
      <c r="I361" s="167"/>
      <c r="J361" s="167"/>
      <c r="K361" s="90"/>
      <c r="L361" s="192"/>
      <c r="M361" s="143">
        <f t="shared" ref="M361:U361" si="166">L359*$C349</f>
        <v>126</v>
      </c>
      <c r="N361" s="143">
        <f ca="1" t="shared" si="166"/>
        <v>252</v>
      </c>
      <c r="O361" s="143">
        <f ca="1" t="shared" si="166"/>
        <v>378</v>
      </c>
      <c r="P361" s="143">
        <f ca="1" t="shared" si="166"/>
        <v>504</v>
      </c>
      <c r="Q361" s="143">
        <f ca="1" t="shared" si="166"/>
        <v>639</v>
      </c>
      <c r="R361" s="143">
        <f ca="1" t="shared" si="166"/>
        <v>666</v>
      </c>
      <c r="S361" s="143">
        <f ca="1" t="shared" si="166"/>
        <v>693</v>
      </c>
      <c r="T361" s="143">
        <f ca="1" t="shared" si="166"/>
        <v>747</v>
      </c>
      <c r="U361" s="143">
        <f ca="1" t="shared" si="166"/>
        <v>801</v>
      </c>
    </row>
    <row r="362" ht="15" spans="1:21">
      <c r="A362" s="182"/>
      <c r="B362" s="183" t="s">
        <v>303</v>
      </c>
      <c r="C362" s="103"/>
      <c r="D362" s="51"/>
      <c r="E362" s="116"/>
      <c r="F362" s="167"/>
      <c r="G362" s="167"/>
      <c r="H362" s="167"/>
      <c r="I362" s="167"/>
      <c r="J362" s="167"/>
      <c r="K362" s="90"/>
      <c r="L362" s="143"/>
      <c r="M362" s="143"/>
      <c r="N362" s="143"/>
      <c r="O362" s="143"/>
      <c r="P362" s="143"/>
      <c r="Q362" s="143"/>
      <c r="R362" s="143"/>
      <c r="S362" s="143"/>
      <c r="T362" s="143"/>
      <c r="U362" s="143"/>
    </row>
    <row r="363" ht="15" spans="1:21">
      <c r="A363" s="182"/>
      <c r="B363" s="184" t="s">
        <v>37</v>
      </c>
      <c r="C363" s="185" t="str">
        <f>IF(C368="Domestic","LCU","USD")</f>
        <v>USD</v>
      </c>
      <c r="D363" s="47"/>
      <c r="E363" s="47"/>
      <c r="F363" s="48"/>
      <c r="G363" s="48"/>
      <c r="H363" s="48"/>
      <c r="I363" s="48"/>
      <c r="J363" s="48"/>
      <c r="K363" s="89"/>
      <c r="L363" s="89"/>
      <c r="M363" s="89"/>
      <c r="N363" s="89"/>
      <c r="O363" s="89"/>
      <c r="P363" s="89"/>
      <c r="Q363" s="89"/>
      <c r="R363" s="89"/>
      <c r="S363" s="89"/>
      <c r="T363" s="89"/>
      <c r="U363" s="89"/>
    </row>
    <row r="364" ht="15" spans="1:21">
      <c r="A364" s="182"/>
      <c r="B364" s="184" t="s">
        <v>345</v>
      </c>
      <c r="C364" s="186">
        <f>SUMIF($E$63:$E$72,$B362,H$63:H$72)</f>
        <v>10</v>
      </c>
      <c r="D364" s="47"/>
      <c r="E364" s="47"/>
      <c r="F364" s="48"/>
      <c r="G364" s="48"/>
      <c r="H364" s="48"/>
      <c r="I364" s="48"/>
      <c r="J364" s="48"/>
      <c r="K364" s="89"/>
      <c r="L364" s="89"/>
      <c r="M364" s="89"/>
      <c r="N364" s="89"/>
      <c r="O364" s="89"/>
      <c r="P364" s="89"/>
      <c r="Q364" s="89"/>
      <c r="R364" s="89"/>
      <c r="S364" s="89"/>
      <c r="T364" s="89"/>
      <c r="U364" s="89"/>
    </row>
    <row r="365" ht="15" spans="1:21">
      <c r="A365" s="182"/>
      <c r="B365" s="184" t="s">
        <v>346</v>
      </c>
      <c r="C365" s="187">
        <f>SUMIF($E$63:$E$72,$B362,I$63:I$72)</f>
        <v>5</v>
      </c>
      <c r="D365" s="47"/>
      <c r="E365" s="47"/>
      <c r="F365" s="48"/>
      <c r="G365" s="48"/>
      <c r="H365" s="48"/>
      <c r="I365" s="48"/>
      <c r="J365" s="48"/>
      <c r="K365" s="89"/>
      <c r="L365" s="89"/>
      <c r="M365" s="89"/>
      <c r="N365" s="89"/>
      <c r="O365" s="89"/>
      <c r="P365" s="89"/>
      <c r="Q365" s="89"/>
      <c r="R365" s="89"/>
      <c r="S365" s="89"/>
      <c r="T365" s="89"/>
      <c r="U365" s="89"/>
    </row>
    <row r="366" ht="15" spans="1:21">
      <c r="A366" s="182"/>
      <c r="B366" s="184" t="s">
        <v>347</v>
      </c>
      <c r="C366" s="188">
        <f>SUMIF($E$63:$E$72,$B362,G$63:G$72)</f>
        <v>0.09</v>
      </c>
      <c r="D366" s="47"/>
      <c r="E366" s="47"/>
      <c r="F366" s="48"/>
      <c r="G366" s="48"/>
      <c r="H366" s="48"/>
      <c r="I366" s="48"/>
      <c r="J366" s="48"/>
      <c r="K366" s="89"/>
      <c r="L366" s="89"/>
      <c r="M366" s="89"/>
      <c r="N366" s="89"/>
      <c r="O366" s="89"/>
      <c r="P366" s="89"/>
      <c r="Q366" s="89"/>
      <c r="R366" s="89"/>
      <c r="S366" s="89"/>
      <c r="T366" s="89"/>
      <c r="U366" s="89"/>
    </row>
    <row r="367" ht="15" spans="1:21">
      <c r="A367" s="182"/>
      <c r="B367" s="184" t="s">
        <v>348</v>
      </c>
      <c r="C367" s="177" t="s">
        <v>349</v>
      </c>
      <c r="D367" s="47"/>
      <c r="E367" s="47"/>
      <c r="F367" s="48"/>
      <c r="G367" s="48"/>
      <c r="H367" s="48"/>
      <c r="I367" s="48"/>
      <c r="J367" s="48"/>
      <c r="K367" s="89"/>
      <c r="L367" s="89"/>
      <c r="M367" s="89"/>
      <c r="N367" s="89"/>
      <c r="O367" s="89"/>
      <c r="P367" s="89"/>
      <c r="Q367" s="89"/>
      <c r="R367" s="89"/>
      <c r="S367" s="89"/>
      <c r="T367" s="89"/>
      <c r="U367" s="89"/>
    </row>
    <row r="368" ht="15" spans="1:21">
      <c r="A368" s="182"/>
      <c r="B368" s="184" t="str">
        <f>"Classified as External or Domestic?"</f>
        <v>Classified as External or Domestic?</v>
      </c>
      <c r="C368" s="187" t="str">
        <f>VLOOKUP(B362,$E$63:$I$72,2,FALSE)</f>
        <v>External</v>
      </c>
      <c r="D368" s="47"/>
      <c r="E368" s="47"/>
      <c r="F368" s="48"/>
      <c r="G368" s="48"/>
      <c r="H368" s="48"/>
      <c r="I368" s="48"/>
      <c r="J368" s="48"/>
      <c r="K368" s="89"/>
      <c r="L368" s="89"/>
      <c r="M368" s="89"/>
      <c r="N368" s="89"/>
      <c r="O368" s="89"/>
      <c r="P368" s="89"/>
      <c r="Q368" s="89"/>
      <c r="R368" s="89"/>
      <c r="S368" s="89"/>
      <c r="T368" s="89"/>
      <c r="U368" s="89"/>
    </row>
    <row r="369" ht="15" spans="1:21">
      <c r="A369" s="182"/>
      <c r="B369" s="184" t="s">
        <v>350</v>
      </c>
      <c r="C369" s="47" t="s">
        <v>351</v>
      </c>
      <c r="D369" s="47"/>
      <c r="E369" s="47"/>
      <c r="F369" s="48"/>
      <c r="G369" s="48"/>
      <c r="H369" s="48"/>
      <c r="I369" s="48"/>
      <c r="J369" s="48"/>
      <c r="K369" s="89"/>
      <c r="L369" s="190">
        <f t="shared" ref="L369:U369" si="167">L370/L$101*100</f>
        <v>1843.47358302098</v>
      </c>
      <c r="M369" s="190">
        <f ca="1" t="shared" si="167"/>
        <v>2444.40395344522</v>
      </c>
      <c r="N369" s="190">
        <f ca="1" t="shared" si="167"/>
        <v>1931.70586044719</v>
      </c>
      <c r="O369" s="190">
        <f ca="1" t="shared" si="167"/>
        <v>1409.94921700919</v>
      </c>
      <c r="P369" s="190">
        <f ca="1" t="shared" si="167"/>
        <v>1193.80008609999</v>
      </c>
      <c r="Q369" s="190">
        <f ca="1" t="shared" si="167"/>
        <v>-447.842809981552</v>
      </c>
      <c r="R369" s="190">
        <f ca="1" t="shared" si="167"/>
        <v>-159.642334111865</v>
      </c>
      <c r="S369" s="190">
        <f ca="1" t="shared" si="167"/>
        <v>-238.658082408157</v>
      </c>
      <c r="T369" s="190">
        <f ca="1" t="shared" si="167"/>
        <v>-478.916267918996</v>
      </c>
      <c r="U369" s="190">
        <f ca="1" t="shared" si="167"/>
        <v>-2232.76626921253</v>
      </c>
    </row>
    <row r="370" ht="15" spans="1:21">
      <c r="A370" s="182"/>
      <c r="B370" s="184" t="s">
        <v>352</v>
      </c>
      <c r="C370" s="62" t="s">
        <v>329</v>
      </c>
      <c r="D370" s="177" t="str">
        <f>C368</f>
        <v>External</v>
      </c>
      <c r="E370" s="62"/>
      <c r="F370" s="178"/>
      <c r="G370" s="167"/>
      <c r="H370" s="167"/>
      <c r="I370" s="167"/>
      <c r="J370" s="167"/>
      <c r="K370" s="90"/>
      <c r="L370" s="191">
        <f>SUMIF($E$63:$E$72,$B362,L$63:L$72)*L374</f>
        <v>1102890</v>
      </c>
      <c r="M370" s="191">
        <f t="shared" ref="M370:U370" si="168">SUMIF($E$63:$E$72,$B362,M$63:M$72)*M374</f>
        <v>2918300</v>
      </c>
      <c r="N370" s="191">
        <f t="shared" si="168"/>
        <v>2937250</v>
      </c>
      <c r="O370" s="191">
        <f t="shared" si="168"/>
        <v>2842500</v>
      </c>
      <c r="P370" s="191">
        <f t="shared" si="168"/>
        <v>2880400</v>
      </c>
      <c r="Q370" s="191">
        <f t="shared" si="168"/>
        <v>3373100</v>
      </c>
      <c r="R370" s="191">
        <f t="shared" si="168"/>
        <v>3581550</v>
      </c>
      <c r="S370" s="191">
        <f t="shared" si="168"/>
        <v>3790000</v>
      </c>
      <c r="T370" s="191">
        <f t="shared" si="168"/>
        <v>3896120</v>
      </c>
      <c r="U370" s="191">
        <f t="shared" si="168"/>
        <v>4339550</v>
      </c>
    </row>
    <row r="371" ht="15" spans="1:21">
      <c r="A371" s="182"/>
      <c r="B371" s="184" t="s">
        <v>335</v>
      </c>
      <c r="C371" s="62" t="s">
        <v>329</v>
      </c>
      <c r="D371" s="177" t="str">
        <f>C368</f>
        <v>External</v>
      </c>
      <c r="E371" s="62"/>
      <c r="F371" s="178"/>
      <c r="G371" s="167"/>
      <c r="H371" s="167"/>
      <c r="I371" s="167"/>
      <c r="J371" s="167"/>
      <c r="K371" s="90"/>
      <c r="L371" s="192"/>
      <c r="M371" s="143">
        <f ca="1" t="shared" ref="M371:U371" si="169">M377*M374</f>
        <v>0</v>
      </c>
      <c r="N371" s="143">
        <f ca="1" t="shared" si="169"/>
        <v>0</v>
      </c>
      <c r="O371" s="143">
        <f ca="1" t="shared" si="169"/>
        <v>0</v>
      </c>
      <c r="P371" s="143">
        <f ca="1" t="shared" si="169"/>
        <v>0</v>
      </c>
      <c r="Q371" s="143">
        <f ca="1" t="shared" si="169"/>
        <v>0</v>
      </c>
      <c r="R371" s="143">
        <f ca="1" t="shared" si="169"/>
        <v>220578</v>
      </c>
      <c r="S371" s="143">
        <f ca="1" t="shared" si="169"/>
        <v>804238</v>
      </c>
      <c r="T371" s="143">
        <f ca="1" t="shared" si="169"/>
        <v>1391688</v>
      </c>
      <c r="U371" s="143">
        <f ca="1" t="shared" si="169"/>
        <v>1960188</v>
      </c>
    </row>
    <row r="372" ht="15" spans="1:21">
      <c r="A372" s="182"/>
      <c r="B372" s="184" t="s">
        <v>336</v>
      </c>
      <c r="C372" s="62" t="s">
        <v>329</v>
      </c>
      <c r="D372" s="177" t="str">
        <f>C368</f>
        <v>External</v>
      </c>
      <c r="E372" s="62"/>
      <c r="F372" s="178"/>
      <c r="G372" s="167"/>
      <c r="H372" s="167"/>
      <c r="I372" s="167"/>
      <c r="J372" s="167"/>
      <c r="K372" s="90"/>
      <c r="L372" s="192"/>
      <c r="M372" s="143">
        <f>M378*M374</f>
        <v>99260.1</v>
      </c>
      <c r="N372" s="143">
        <f ca="1" t="shared" ref="N372:U372" si="170">N378*N374</f>
        <v>361907.1</v>
      </c>
      <c r="O372" s="143">
        <f ca="1" t="shared" si="170"/>
        <v>626259.6</v>
      </c>
      <c r="P372" s="143">
        <f ca="1" t="shared" si="170"/>
        <v>882084.6</v>
      </c>
      <c r="Q372" s="143">
        <f ca="1" t="shared" si="170"/>
        <v>1141320.6</v>
      </c>
      <c r="R372" s="143">
        <f ca="1" t="shared" si="170"/>
        <v>1444899.6</v>
      </c>
      <c r="S372" s="143">
        <f ca="1" t="shared" si="170"/>
        <v>1747387.08</v>
      </c>
      <c r="T372" s="143">
        <f ca="1" t="shared" si="170"/>
        <v>2016105.66</v>
      </c>
      <c r="U372" s="143">
        <f ca="1" t="shared" si="170"/>
        <v>2241504.54</v>
      </c>
    </row>
    <row r="373" ht="15" spans="1:21">
      <c r="A373" s="182"/>
      <c r="B373" s="184" t="s">
        <v>353</v>
      </c>
      <c r="C373" s="62" t="s">
        <v>329</v>
      </c>
      <c r="D373" s="177" t="str">
        <f>C368</f>
        <v>External</v>
      </c>
      <c r="E373" s="62"/>
      <c r="F373" s="178"/>
      <c r="G373" s="167"/>
      <c r="H373" s="167"/>
      <c r="I373" s="167"/>
      <c r="J373" s="167"/>
      <c r="K373" s="90"/>
      <c r="L373" s="143">
        <f t="shared" ref="L373:U373" si="171">L376*L374</f>
        <v>1102890</v>
      </c>
      <c r="M373" s="143">
        <f ca="1" t="shared" si="171"/>
        <v>4021190</v>
      </c>
      <c r="N373" s="143">
        <f ca="1" t="shared" si="171"/>
        <v>6958440</v>
      </c>
      <c r="O373" s="143">
        <f ca="1" t="shared" si="171"/>
        <v>9800940</v>
      </c>
      <c r="P373" s="143">
        <f ca="1" t="shared" si="171"/>
        <v>12681340</v>
      </c>
      <c r="Q373" s="143">
        <f ca="1" t="shared" si="171"/>
        <v>16054440</v>
      </c>
      <c r="R373" s="143">
        <f ca="1" t="shared" si="171"/>
        <v>19415412</v>
      </c>
      <c r="S373" s="143">
        <f ca="1" t="shared" si="171"/>
        <v>22401174</v>
      </c>
      <c r="T373" s="143">
        <f ca="1" t="shared" si="171"/>
        <v>24905606</v>
      </c>
      <c r="U373" s="143">
        <f ca="1" t="shared" si="171"/>
        <v>27284968</v>
      </c>
    </row>
    <row r="374" ht="15" spans="1:21">
      <c r="A374" s="182"/>
      <c r="B374" s="184" t="s">
        <v>333</v>
      </c>
      <c r="C374" s="103" t="str">
        <f>"LCU per unit of "&amp;D373</f>
        <v>LCU per unit of External</v>
      </c>
      <c r="D374" s="177" t="str">
        <f>C363</f>
        <v>USD</v>
      </c>
      <c r="E374" s="62"/>
      <c r="F374" s="178"/>
      <c r="G374" s="167"/>
      <c r="H374" s="167"/>
      <c r="I374" s="167"/>
      <c r="J374" s="167"/>
      <c r="K374" s="90"/>
      <c r="L374" s="143">
        <f t="shared" ref="L374:U374" si="172">INDEX($L$81:$U$85,MATCH($D374,$B$81:$B$85,0),MATCH(L$78,$L$78:$U$78,0))</f>
        <v>379</v>
      </c>
      <c r="M374" s="143">
        <f t="shared" si="172"/>
        <v>379</v>
      </c>
      <c r="N374" s="143">
        <f t="shared" si="172"/>
        <v>379</v>
      </c>
      <c r="O374" s="143">
        <f t="shared" si="172"/>
        <v>379</v>
      </c>
      <c r="P374" s="143">
        <f t="shared" si="172"/>
        <v>379</v>
      </c>
      <c r="Q374" s="143">
        <f t="shared" si="172"/>
        <v>379</v>
      </c>
      <c r="R374" s="143">
        <f t="shared" si="172"/>
        <v>379</v>
      </c>
      <c r="S374" s="143">
        <f t="shared" si="172"/>
        <v>379</v>
      </c>
      <c r="T374" s="143">
        <f t="shared" si="172"/>
        <v>379</v>
      </c>
      <c r="U374" s="143">
        <f t="shared" si="172"/>
        <v>379</v>
      </c>
    </row>
    <row r="375" ht="15" spans="1:21">
      <c r="A375" s="182"/>
      <c r="B375" s="184" t="s">
        <v>341</v>
      </c>
      <c r="C375" s="103" t="str">
        <f>"million "&amp;D374</f>
        <v>million USD</v>
      </c>
      <c r="D375" s="177" t="str">
        <f>D374</f>
        <v>USD</v>
      </c>
      <c r="E375" s="59"/>
      <c r="F375" s="189"/>
      <c r="G375" s="167"/>
      <c r="H375" s="167"/>
      <c r="I375" s="167"/>
      <c r="J375" s="167"/>
      <c r="K375" s="90"/>
      <c r="L375" s="190">
        <f>L370/L374</f>
        <v>2910</v>
      </c>
      <c r="M375" s="190">
        <f t="shared" ref="M375:U375" si="173">M370/M374</f>
        <v>7700</v>
      </c>
      <c r="N375" s="190">
        <f t="shared" si="173"/>
        <v>7750</v>
      </c>
      <c r="O375" s="190">
        <f t="shared" si="173"/>
        <v>7500</v>
      </c>
      <c r="P375" s="190">
        <f t="shared" si="173"/>
        <v>7600</v>
      </c>
      <c r="Q375" s="190">
        <f t="shared" si="173"/>
        <v>8900</v>
      </c>
      <c r="R375" s="190">
        <f t="shared" si="173"/>
        <v>9450</v>
      </c>
      <c r="S375" s="190">
        <f t="shared" si="173"/>
        <v>10000</v>
      </c>
      <c r="T375" s="190">
        <f t="shared" si="173"/>
        <v>10280</v>
      </c>
      <c r="U375" s="190">
        <f t="shared" si="173"/>
        <v>11450</v>
      </c>
    </row>
    <row r="376" ht="15" spans="1:21">
      <c r="A376" s="182"/>
      <c r="B376" s="184" t="s">
        <v>343</v>
      </c>
      <c r="C376" s="103" t="str">
        <f>"million "&amp;D375</f>
        <v>million USD</v>
      </c>
      <c r="D376" s="177" t="str">
        <f>D375</f>
        <v>USD</v>
      </c>
      <c r="E376" s="62"/>
      <c r="F376" s="189"/>
      <c r="G376" s="167"/>
      <c r="H376" s="167"/>
      <c r="I376" s="167"/>
      <c r="J376" s="167"/>
      <c r="K376" s="90"/>
      <c r="L376" s="143">
        <f>L375</f>
        <v>2910</v>
      </c>
      <c r="M376" s="143">
        <f ca="1" t="shared" ref="M376:U376" si="174">L376+M375-M377</f>
        <v>10610</v>
      </c>
      <c r="N376" s="143">
        <f ca="1" t="shared" si="174"/>
        <v>18360</v>
      </c>
      <c r="O376" s="143">
        <f ca="1" t="shared" si="174"/>
        <v>25860</v>
      </c>
      <c r="P376" s="143">
        <f ca="1" t="shared" si="174"/>
        <v>33460</v>
      </c>
      <c r="Q376" s="143">
        <f ca="1" t="shared" si="174"/>
        <v>42360</v>
      </c>
      <c r="R376" s="143">
        <f ca="1" t="shared" si="174"/>
        <v>51228</v>
      </c>
      <c r="S376" s="143">
        <f ca="1" t="shared" si="174"/>
        <v>59106</v>
      </c>
      <c r="T376" s="143">
        <f ca="1" t="shared" si="174"/>
        <v>65714</v>
      </c>
      <c r="U376" s="143">
        <f ca="1" t="shared" si="174"/>
        <v>71992</v>
      </c>
    </row>
    <row r="377" ht="15" spans="1:21">
      <c r="A377" s="182"/>
      <c r="B377" s="184" t="s">
        <v>328</v>
      </c>
      <c r="C377" s="103" t="str">
        <f>"million "&amp;D376</f>
        <v>million USD</v>
      </c>
      <c r="D377" s="177" t="str">
        <f>D376</f>
        <v>USD</v>
      </c>
      <c r="E377" s="62"/>
      <c r="F377" s="189"/>
      <c r="G377" s="167"/>
      <c r="H377" s="167"/>
      <c r="I377" s="167"/>
      <c r="J377" s="167"/>
      <c r="K377" s="90"/>
      <c r="L377" s="192"/>
      <c r="M377" s="143">
        <f ca="1" t="shared" ref="M377:U377" si="175">IF(M$241&gt;$C364-1,SUM(OFFSET($L375,0,M$241-$C364,1,$C364-$C365))/($C364-$C365),IF(M$241&lt;$C365+1,0,SUM(OFFSET($L375,0,0,1,M$241-$C365))/($C364-$C365)))</f>
        <v>0</v>
      </c>
      <c r="N377" s="143">
        <f ca="1" t="shared" si="175"/>
        <v>0</v>
      </c>
      <c r="O377" s="143">
        <f ca="1" t="shared" si="175"/>
        <v>0</v>
      </c>
      <c r="P377" s="143">
        <f ca="1" t="shared" si="175"/>
        <v>0</v>
      </c>
      <c r="Q377" s="143">
        <f ca="1" t="shared" si="175"/>
        <v>0</v>
      </c>
      <c r="R377" s="143">
        <f ca="1" t="shared" si="175"/>
        <v>582</v>
      </c>
      <c r="S377" s="143">
        <f ca="1" t="shared" si="175"/>
        <v>2122</v>
      </c>
      <c r="T377" s="143">
        <f ca="1" t="shared" si="175"/>
        <v>3672</v>
      </c>
      <c r="U377" s="143">
        <f ca="1" t="shared" si="175"/>
        <v>5172</v>
      </c>
    </row>
    <row r="378" ht="15" spans="1:21">
      <c r="A378" s="182"/>
      <c r="B378" s="184" t="s">
        <v>234</v>
      </c>
      <c r="C378" s="103" t="str">
        <f>"million "&amp;D377</f>
        <v>million USD</v>
      </c>
      <c r="D378" s="177" t="str">
        <f>D377</f>
        <v>USD</v>
      </c>
      <c r="E378" s="62"/>
      <c r="F378" s="189"/>
      <c r="G378" s="167"/>
      <c r="H378" s="167"/>
      <c r="I378" s="167"/>
      <c r="J378" s="167"/>
      <c r="K378" s="90"/>
      <c r="L378" s="192"/>
      <c r="M378" s="143">
        <f t="shared" ref="M378:U378" si="176">L376*$C366</f>
        <v>261.9</v>
      </c>
      <c r="N378" s="143">
        <f ca="1" t="shared" si="176"/>
        <v>954.9</v>
      </c>
      <c r="O378" s="143">
        <f ca="1" t="shared" si="176"/>
        <v>1652.4</v>
      </c>
      <c r="P378" s="143">
        <f ca="1" t="shared" si="176"/>
        <v>2327.4</v>
      </c>
      <c r="Q378" s="143">
        <f ca="1" t="shared" si="176"/>
        <v>3011.4</v>
      </c>
      <c r="R378" s="143">
        <f ca="1" t="shared" si="176"/>
        <v>3812.4</v>
      </c>
      <c r="S378" s="143">
        <f ca="1" t="shared" si="176"/>
        <v>4610.52</v>
      </c>
      <c r="T378" s="143">
        <f ca="1" t="shared" si="176"/>
        <v>5319.54</v>
      </c>
      <c r="U378" s="143">
        <f ca="1" t="shared" si="176"/>
        <v>5914.26</v>
      </c>
    </row>
    <row r="379" ht="15" spans="1:21">
      <c r="A379" s="182"/>
      <c r="B379" s="183" t="s">
        <v>304</v>
      </c>
      <c r="C379" s="103"/>
      <c r="D379" s="51"/>
      <c r="E379" s="116"/>
      <c r="F379" s="167"/>
      <c r="G379" s="167"/>
      <c r="H379" s="167"/>
      <c r="I379" s="167"/>
      <c r="J379" s="167"/>
      <c r="K379" s="90"/>
      <c r="L379" s="143"/>
      <c r="M379" s="143"/>
      <c r="N379" s="143"/>
      <c r="O379" s="143"/>
      <c r="P379" s="143"/>
      <c r="Q379" s="143"/>
      <c r="R379" s="143"/>
      <c r="S379" s="143"/>
      <c r="T379" s="143"/>
      <c r="U379" s="143"/>
    </row>
    <row r="380" ht="15" spans="1:21">
      <c r="A380" s="182"/>
      <c r="B380" s="184" t="s">
        <v>37</v>
      </c>
      <c r="C380" s="185" t="str">
        <f>IF(C385="Domestic","LCU","USD")</f>
        <v>USD</v>
      </c>
      <c r="D380" s="47"/>
      <c r="E380" s="47"/>
      <c r="F380" s="48"/>
      <c r="G380" s="48"/>
      <c r="H380" s="48"/>
      <c r="I380" s="48"/>
      <c r="J380" s="48"/>
      <c r="K380" s="89"/>
      <c r="L380" s="89"/>
      <c r="M380" s="89"/>
      <c r="N380" s="89"/>
      <c r="O380" s="89"/>
      <c r="P380" s="89"/>
      <c r="Q380" s="89"/>
      <c r="R380" s="89"/>
      <c r="S380" s="89"/>
      <c r="T380" s="89"/>
      <c r="U380" s="89"/>
    </row>
    <row r="381" ht="15" spans="1:21">
      <c r="A381" s="182"/>
      <c r="B381" s="184" t="s">
        <v>345</v>
      </c>
      <c r="C381" s="186">
        <f>SUMIF($E$63:$E$72,$B379,H$63:H$72)</f>
        <v>15</v>
      </c>
      <c r="D381" s="47"/>
      <c r="E381" s="47"/>
      <c r="F381" s="48"/>
      <c r="G381" s="48"/>
      <c r="H381" s="48"/>
      <c r="I381" s="48"/>
      <c r="J381" s="48"/>
      <c r="K381" s="89"/>
      <c r="L381" s="89"/>
      <c r="M381" s="89"/>
      <c r="N381" s="89"/>
      <c r="O381" s="89"/>
      <c r="P381" s="89"/>
      <c r="Q381" s="89"/>
      <c r="R381" s="89"/>
      <c r="S381" s="89"/>
      <c r="T381" s="89"/>
      <c r="U381" s="89"/>
    </row>
    <row r="382" ht="15" spans="1:21">
      <c r="A382" s="182"/>
      <c r="B382" s="184" t="s">
        <v>346</v>
      </c>
      <c r="C382" s="187">
        <f>SUMIF($E$63:$E$72,$B379,I$63:I$72)</f>
        <v>5</v>
      </c>
      <c r="D382" s="47"/>
      <c r="E382" s="47"/>
      <c r="F382" s="48"/>
      <c r="G382" s="48"/>
      <c r="H382" s="48"/>
      <c r="I382" s="48"/>
      <c r="J382" s="48"/>
      <c r="K382" s="89"/>
      <c r="L382" s="89"/>
      <c r="M382" s="89"/>
      <c r="N382" s="89"/>
      <c r="O382" s="89"/>
      <c r="P382" s="89"/>
      <c r="Q382" s="89"/>
      <c r="R382" s="89"/>
      <c r="S382" s="89"/>
      <c r="T382" s="89"/>
      <c r="U382" s="89"/>
    </row>
    <row r="383" ht="15" spans="1:21">
      <c r="A383" s="182"/>
      <c r="B383" s="184" t="s">
        <v>347</v>
      </c>
      <c r="C383" s="188">
        <f>SUMIF($E$63:$E$72,$B379,G$63:G$72)</f>
        <v>0.09</v>
      </c>
      <c r="D383" s="47"/>
      <c r="E383" s="47"/>
      <c r="F383" s="48"/>
      <c r="G383" s="48"/>
      <c r="H383" s="48"/>
      <c r="I383" s="48"/>
      <c r="J383" s="48"/>
      <c r="K383" s="89"/>
      <c r="L383" s="89"/>
      <c r="M383" s="89"/>
      <c r="N383" s="89"/>
      <c r="O383" s="89"/>
      <c r="P383" s="89"/>
      <c r="Q383" s="89"/>
      <c r="R383" s="89"/>
      <c r="S383" s="89"/>
      <c r="T383" s="89"/>
      <c r="U383" s="89"/>
    </row>
    <row r="384" ht="15" spans="1:21">
      <c r="A384" s="182"/>
      <c r="B384" s="184" t="s">
        <v>348</v>
      </c>
      <c r="C384" s="177" t="s">
        <v>349</v>
      </c>
      <c r="D384" s="47"/>
      <c r="E384" s="47"/>
      <c r="F384" s="48"/>
      <c r="G384" s="48"/>
      <c r="H384" s="48"/>
      <c r="I384" s="48"/>
      <c r="J384" s="48"/>
      <c r="K384" s="89"/>
      <c r="L384" s="89"/>
      <c r="M384" s="89"/>
      <c r="N384" s="89"/>
      <c r="O384" s="89"/>
      <c r="P384" s="89"/>
      <c r="Q384" s="89"/>
      <c r="R384" s="89"/>
      <c r="S384" s="89"/>
      <c r="T384" s="89"/>
      <c r="U384" s="89"/>
    </row>
    <row r="385" ht="15" spans="1:21">
      <c r="A385" s="182"/>
      <c r="B385" s="184" t="str">
        <f>"Classified as External or Domestic?"</f>
        <v>Classified as External or Domestic?</v>
      </c>
      <c r="C385" s="187" t="str">
        <f>VLOOKUP(B379,$E$63:$I$72,2,FALSE)</f>
        <v>External</v>
      </c>
      <c r="D385" s="47"/>
      <c r="E385" s="47"/>
      <c r="F385" s="48"/>
      <c r="G385" s="48"/>
      <c r="H385" s="48"/>
      <c r="I385" s="48"/>
      <c r="J385" s="48"/>
      <c r="K385" s="89"/>
      <c r="L385" s="89"/>
      <c r="M385" s="89"/>
      <c r="N385" s="89"/>
      <c r="O385" s="89"/>
      <c r="P385" s="89"/>
      <c r="Q385" s="89"/>
      <c r="R385" s="89"/>
      <c r="S385" s="89"/>
      <c r="T385" s="89"/>
      <c r="U385" s="89"/>
    </row>
    <row r="386" ht="15" spans="1:21">
      <c r="A386" s="182"/>
      <c r="B386" s="184" t="s">
        <v>350</v>
      </c>
      <c r="C386" s="47" t="s">
        <v>351</v>
      </c>
      <c r="D386" s="47"/>
      <c r="E386" s="47"/>
      <c r="F386" s="48"/>
      <c r="G386" s="48"/>
      <c r="H386" s="48"/>
      <c r="I386" s="48"/>
      <c r="J386" s="48"/>
      <c r="K386" s="89"/>
      <c r="L386" s="190">
        <f t="shared" ref="L386:U386" si="177">L387/L$101*100</f>
        <v>0</v>
      </c>
      <c r="M386" s="190">
        <f ca="1" t="shared" si="177"/>
        <v>0</v>
      </c>
      <c r="N386" s="190">
        <f ca="1" t="shared" si="177"/>
        <v>0</v>
      </c>
      <c r="O386" s="190">
        <f ca="1" t="shared" si="177"/>
        <v>0</v>
      </c>
      <c r="P386" s="190">
        <f ca="1" t="shared" si="177"/>
        <v>0</v>
      </c>
      <c r="Q386" s="190">
        <f ca="1" t="shared" si="177"/>
        <v>0</v>
      </c>
      <c r="R386" s="190">
        <f ca="1" t="shared" si="177"/>
        <v>0</v>
      </c>
      <c r="S386" s="190">
        <f ca="1" t="shared" si="177"/>
        <v>0</v>
      </c>
      <c r="T386" s="190">
        <f ca="1" t="shared" si="177"/>
        <v>0</v>
      </c>
      <c r="U386" s="190">
        <f ca="1" t="shared" si="177"/>
        <v>0</v>
      </c>
    </row>
    <row r="387" ht="15" spans="1:21">
      <c r="A387" s="182"/>
      <c r="B387" s="184" t="s">
        <v>352</v>
      </c>
      <c r="C387" s="62" t="s">
        <v>329</v>
      </c>
      <c r="D387" s="177" t="str">
        <f>C385</f>
        <v>External</v>
      </c>
      <c r="E387" s="62"/>
      <c r="F387" s="178"/>
      <c r="G387" s="167"/>
      <c r="H387" s="167"/>
      <c r="I387" s="167"/>
      <c r="J387" s="167"/>
      <c r="K387" s="90"/>
      <c r="L387" s="191">
        <f>SUMIF($E$63:$E$72,$B379,L$63:L$72)*L391</f>
        <v>0</v>
      </c>
      <c r="M387" s="191">
        <f t="shared" ref="M387:U387" si="178">SUMIF($E$63:$E$72,$B379,M$63:M$72)*M391</f>
        <v>0</v>
      </c>
      <c r="N387" s="191">
        <f t="shared" si="178"/>
        <v>0</v>
      </c>
      <c r="O387" s="191">
        <f t="shared" si="178"/>
        <v>0</v>
      </c>
      <c r="P387" s="191">
        <f t="shared" si="178"/>
        <v>0</v>
      </c>
      <c r="Q387" s="191">
        <f t="shared" si="178"/>
        <v>0</v>
      </c>
      <c r="R387" s="191">
        <f t="shared" si="178"/>
        <v>0</v>
      </c>
      <c r="S387" s="191">
        <f t="shared" si="178"/>
        <v>0</v>
      </c>
      <c r="T387" s="191">
        <f t="shared" si="178"/>
        <v>0</v>
      </c>
      <c r="U387" s="191">
        <f t="shared" si="178"/>
        <v>0</v>
      </c>
    </row>
    <row r="388" ht="15" spans="1:21">
      <c r="A388" s="182"/>
      <c r="B388" s="184" t="s">
        <v>335</v>
      </c>
      <c r="C388" s="62" t="s">
        <v>329</v>
      </c>
      <c r="D388" s="177" t="str">
        <f>C385</f>
        <v>External</v>
      </c>
      <c r="E388" s="62"/>
      <c r="F388" s="178"/>
      <c r="G388" s="167"/>
      <c r="H388" s="167"/>
      <c r="I388" s="167"/>
      <c r="J388" s="167"/>
      <c r="K388" s="90"/>
      <c r="L388" s="192"/>
      <c r="M388" s="143">
        <f ca="1" t="shared" ref="M388:U388" si="179">M394*M391</f>
        <v>0</v>
      </c>
      <c r="N388" s="143">
        <f ca="1" t="shared" si="179"/>
        <v>0</v>
      </c>
      <c r="O388" s="143">
        <f ca="1" t="shared" si="179"/>
        <v>0</v>
      </c>
      <c r="P388" s="143">
        <f ca="1" t="shared" si="179"/>
        <v>0</v>
      </c>
      <c r="Q388" s="143">
        <f ca="1" t="shared" si="179"/>
        <v>0</v>
      </c>
      <c r="R388" s="143">
        <f ca="1" t="shared" si="179"/>
        <v>0</v>
      </c>
      <c r="S388" s="143">
        <f ca="1" t="shared" si="179"/>
        <v>0</v>
      </c>
      <c r="T388" s="143">
        <f ca="1" t="shared" si="179"/>
        <v>0</v>
      </c>
      <c r="U388" s="143">
        <f ca="1" t="shared" si="179"/>
        <v>0</v>
      </c>
    </row>
    <row r="389" ht="15" spans="1:21">
      <c r="A389" s="182"/>
      <c r="B389" s="184" t="s">
        <v>336</v>
      </c>
      <c r="C389" s="62" t="s">
        <v>329</v>
      </c>
      <c r="D389" s="177" t="str">
        <f>C385</f>
        <v>External</v>
      </c>
      <c r="E389" s="62"/>
      <c r="F389" s="178"/>
      <c r="G389" s="167"/>
      <c r="H389" s="167"/>
      <c r="I389" s="167"/>
      <c r="J389" s="167"/>
      <c r="K389" s="90"/>
      <c r="L389" s="192"/>
      <c r="M389" s="143">
        <f>M395*M391</f>
        <v>0</v>
      </c>
      <c r="N389" s="143">
        <f ca="1" t="shared" ref="N389:U389" si="180">N395*N391</f>
        <v>0</v>
      </c>
      <c r="O389" s="143">
        <f ca="1" t="shared" si="180"/>
        <v>0</v>
      </c>
      <c r="P389" s="143">
        <f ca="1" t="shared" si="180"/>
        <v>0</v>
      </c>
      <c r="Q389" s="143">
        <f ca="1" t="shared" si="180"/>
        <v>0</v>
      </c>
      <c r="R389" s="143">
        <f ca="1" t="shared" si="180"/>
        <v>0</v>
      </c>
      <c r="S389" s="143">
        <f ca="1" t="shared" si="180"/>
        <v>0</v>
      </c>
      <c r="T389" s="143">
        <f ca="1" t="shared" si="180"/>
        <v>0</v>
      </c>
      <c r="U389" s="143">
        <f ca="1" t="shared" si="180"/>
        <v>0</v>
      </c>
    </row>
    <row r="390" ht="15" spans="1:21">
      <c r="A390" s="182"/>
      <c r="B390" s="184" t="s">
        <v>353</v>
      </c>
      <c r="C390" s="62" t="s">
        <v>329</v>
      </c>
      <c r="D390" s="177" t="str">
        <f>C385</f>
        <v>External</v>
      </c>
      <c r="E390" s="62"/>
      <c r="F390" s="178"/>
      <c r="G390" s="167"/>
      <c r="H390" s="167"/>
      <c r="I390" s="167"/>
      <c r="J390" s="167"/>
      <c r="K390" s="90"/>
      <c r="L390" s="143">
        <f t="shared" ref="L390:U390" si="181">L393*L391</f>
        <v>0</v>
      </c>
      <c r="M390" s="143">
        <f ca="1" t="shared" si="181"/>
        <v>0</v>
      </c>
      <c r="N390" s="143">
        <f ca="1" t="shared" si="181"/>
        <v>0</v>
      </c>
      <c r="O390" s="143">
        <f ca="1" t="shared" si="181"/>
        <v>0</v>
      </c>
      <c r="P390" s="143">
        <f ca="1" t="shared" si="181"/>
        <v>0</v>
      </c>
      <c r="Q390" s="143">
        <f ca="1" t="shared" si="181"/>
        <v>0</v>
      </c>
      <c r="R390" s="143">
        <f ca="1" t="shared" si="181"/>
        <v>0</v>
      </c>
      <c r="S390" s="143">
        <f ca="1" t="shared" si="181"/>
        <v>0</v>
      </c>
      <c r="T390" s="143">
        <f ca="1" t="shared" si="181"/>
        <v>0</v>
      </c>
      <c r="U390" s="143">
        <f ca="1" t="shared" si="181"/>
        <v>0</v>
      </c>
    </row>
    <row r="391" ht="15" spans="1:21">
      <c r="A391" s="182"/>
      <c r="B391" s="184" t="s">
        <v>333</v>
      </c>
      <c r="C391" s="103" t="str">
        <f>"LCU per unit of "&amp;D390</f>
        <v>LCU per unit of External</v>
      </c>
      <c r="D391" s="177" t="str">
        <f>C380</f>
        <v>USD</v>
      </c>
      <c r="E391" s="62"/>
      <c r="F391" s="178"/>
      <c r="G391" s="167"/>
      <c r="H391" s="167"/>
      <c r="I391" s="167"/>
      <c r="J391" s="167"/>
      <c r="K391" s="90"/>
      <c r="L391" s="143">
        <f t="shared" ref="L391:U391" si="182">INDEX($L$81:$U$85,MATCH($D391,$B$81:$B$85,0),MATCH(L$78,$L$78:$U$78,0))</f>
        <v>379</v>
      </c>
      <c r="M391" s="143">
        <f t="shared" si="182"/>
        <v>379</v>
      </c>
      <c r="N391" s="143">
        <f t="shared" si="182"/>
        <v>379</v>
      </c>
      <c r="O391" s="143">
        <f t="shared" si="182"/>
        <v>379</v>
      </c>
      <c r="P391" s="143">
        <f t="shared" si="182"/>
        <v>379</v>
      </c>
      <c r="Q391" s="143">
        <f t="shared" si="182"/>
        <v>379</v>
      </c>
      <c r="R391" s="143">
        <f t="shared" si="182"/>
        <v>379</v>
      </c>
      <c r="S391" s="143">
        <f t="shared" si="182"/>
        <v>379</v>
      </c>
      <c r="T391" s="143">
        <f t="shared" si="182"/>
        <v>379</v>
      </c>
      <c r="U391" s="143">
        <f t="shared" si="182"/>
        <v>379</v>
      </c>
    </row>
    <row r="392" ht="15" spans="1:21">
      <c r="A392" s="182"/>
      <c r="B392" s="184" t="s">
        <v>341</v>
      </c>
      <c r="C392" s="103" t="str">
        <f>"million "&amp;D391</f>
        <v>million USD</v>
      </c>
      <c r="D392" s="177" t="str">
        <f>D391</f>
        <v>USD</v>
      </c>
      <c r="E392" s="59"/>
      <c r="F392" s="189"/>
      <c r="G392" s="167"/>
      <c r="H392" s="167"/>
      <c r="I392" s="167"/>
      <c r="J392" s="167"/>
      <c r="K392" s="90"/>
      <c r="L392" s="190">
        <f>L387/L391</f>
        <v>0</v>
      </c>
      <c r="M392" s="190">
        <f t="shared" ref="M392:U392" si="183">M387/M391</f>
        <v>0</v>
      </c>
      <c r="N392" s="190">
        <f t="shared" si="183"/>
        <v>0</v>
      </c>
      <c r="O392" s="190">
        <f t="shared" si="183"/>
        <v>0</v>
      </c>
      <c r="P392" s="190">
        <f t="shared" si="183"/>
        <v>0</v>
      </c>
      <c r="Q392" s="190">
        <f t="shared" si="183"/>
        <v>0</v>
      </c>
      <c r="R392" s="190">
        <f t="shared" si="183"/>
        <v>0</v>
      </c>
      <c r="S392" s="190">
        <f t="shared" si="183"/>
        <v>0</v>
      </c>
      <c r="T392" s="190">
        <f t="shared" si="183"/>
        <v>0</v>
      </c>
      <c r="U392" s="190">
        <f t="shared" si="183"/>
        <v>0</v>
      </c>
    </row>
    <row r="393" ht="15" spans="1:21">
      <c r="A393" s="182"/>
      <c r="B393" s="184" t="s">
        <v>343</v>
      </c>
      <c r="C393" s="103" t="str">
        <f>"million "&amp;D392</f>
        <v>million USD</v>
      </c>
      <c r="D393" s="177" t="str">
        <f>D392</f>
        <v>USD</v>
      </c>
      <c r="E393" s="62"/>
      <c r="F393" s="189"/>
      <c r="G393" s="167"/>
      <c r="H393" s="167"/>
      <c r="I393" s="167"/>
      <c r="J393" s="167"/>
      <c r="K393" s="90"/>
      <c r="L393" s="143">
        <f>L392</f>
        <v>0</v>
      </c>
      <c r="M393" s="143">
        <f ca="1" t="shared" ref="M393:U393" si="184">L393+M392-M394</f>
        <v>0</v>
      </c>
      <c r="N393" s="143">
        <f ca="1" t="shared" si="184"/>
        <v>0</v>
      </c>
      <c r="O393" s="143">
        <f ca="1" t="shared" si="184"/>
        <v>0</v>
      </c>
      <c r="P393" s="143">
        <f ca="1" t="shared" si="184"/>
        <v>0</v>
      </c>
      <c r="Q393" s="143">
        <f ca="1" t="shared" si="184"/>
        <v>0</v>
      </c>
      <c r="R393" s="143">
        <f ca="1" t="shared" si="184"/>
        <v>0</v>
      </c>
      <c r="S393" s="143">
        <f ca="1" t="shared" si="184"/>
        <v>0</v>
      </c>
      <c r="T393" s="143">
        <f ca="1" t="shared" si="184"/>
        <v>0</v>
      </c>
      <c r="U393" s="143">
        <f ca="1" t="shared" si="184"/>
        <v>0</v>
      </c>
    </row>
    <row r="394" ht="15" spans="1:21">
      <c r="A394" s="182"/>
      <c r="B394" s="184" t="s">
        <v>328</v>
      </c>
      <c r="C394" s="103" t="str">
        <f>"million "&amp;D393</f>
        <v>million USD</v>
      </c>
      <c r="D394" s="177" t="str">
        <f>D393</f>
        <v>USD</v>
      </c>
      <c r="E394" s="62"/>
      <c r="F394" s="189"/>
      <c r="G394" s="167"/>
      <c r="H394" s="167"/>
      <c r="I394" s="167"/>
      <c r="J394" s="167"/>
      <c r="K394" s="90"/>
      <c r="L394" s="192"/>
      <c r="M394" s="143">
        <f ca="1" t="shared" ref="M394:U394" si="185">IF(M$241&gt;$C381-1,SUM(OFFSET($L392,0,M$241-$C381,1,$C381-$C382))/($C381-$C382),IF(M$241&lt;$C382+1,0,SUM(OFFSET($L392,0,0,1,M$241-$C382))/($C381-$C382)))</f>
        <v>0</v>
      </c>
      <c r="N394" s="143">
        <f ca="1" t="shared" si="185"/>
        <v>0</v>
      </c>
      <c r="O394" s="143">
        <f ca="1" t="shared" si="185"/>
        <v>0</v>
      </c>
      <c r="P394" s="143">
        <f ca="1" t="shared" si="185"/>
        <v>0</v>
      </c>
      <c r="Q394" s="143">
        <f ca="1" t="shared" si="185"/>
        <v>0</v>
      </c>
      <c r="R394" s="143">
        <f ca="1" t="shared" si="185"/>
        <v>0</v>
      </c>
      <c r="S394" s="143">
        <f ca="1" t="shared" si="185"/>
        <v>0</v>
      </c>
      <c r="T394" s="143">
        <f ca="1" t="shared" si="185"/>
        <v>0</v>
      </c>
      <c r="U394" s="143">
        <f ca="1" t="shared" si="185"/>
        <v>0</v>
      </c>
    </row>
    <row r="395" ht="15" spans="1:21">
      <c r="A395" s="182"/>
      <c r="B395" s="184" t="s">
        <v>234</v>
      </c>
      <c r="C395" s="103" t="str">
        <f>"million "&amp;D394</f>
        <v>million USD</v>
      </c>
      <c r="D395" s="177" t="str">
        <f>D394</f>
        <v>USD</v>
      </c>
      <c r="E395" s="62"/>
      <c r="F395" s="189"/>
      <c r="G395" s="167"/>
      <c r="H395" s="167"/>
      <c r="I395" s="167"/>
      <c r="J395" s="167"/>
      <c r="K395" s="90"/>
      <c r="L395" s="192"/>
      <c r="M395" s="143">
        <f t="shared" ref="M395:U395" si="186">L393*$C383</f>
        <v>0</v>
      </c>
      <c r="N395" s="143">
        <f ca="1" t="shared" si="186"/>
        <v>0</v>
      </c>
      <c r="O395" s="143">
        <f ca="1" t="shared" si="186"/>
        <v>0</v>
      </c>
      <c r="P395" s="143">
        <f ca="1" t="shared" si="186"/>
        <v>0</v>
      </c>
      <c r="Q395" s="143">
        <f ca="1" t="shared" si="186"/>
        <v>0</v>
      </c>
      <c r="R395" s="143">
        <f ca="1" t="shared" si="186"/>
        <v>0</v>
      </c>
      <c r="S395" s="143">
        <f ca="1" t="shared" si="186"/>
        <v>0</v>
      </c>
      <c r="T395" s="143">
        <f ca="1" t="shared" si="186"/>
        <v>0</v>
      </c>
      <c r="U395" s="143">
        <f ca="1" t="shared" si="186"/>
        <v>0</v>
      </c>
    </row>
    <row r="396" ht="15" spans="1:21">
      <c r="A396" s="182"/>
      <c r="B396" s="183" t="s">
        <v>305</v>
      </c>
      <c r="C396" s="103"/>
      <c r="D396" s="51"/>
      <c r="E396" s="116"/>
      <c r="F396" s="167"/>
      <c r="G396" s="167"/>
      <c r="H396" s="167"/>
      <c r="I396" s="167"/>
      <c r="J396" s="167"/>
      <c r="K396" s="90"/>
      <c r="L396" s="143"/>
      <c r="M396" s="143"/>
      <c r="N396" s="143"/>
      <c r="O396" s="143"/>
      <c r="P396" s="143"/>
      <c r="Q396" s="143"/>
      <c r="R396" s="143"/>
      <c r="S396" s="143"/>
      <c r="T396" s="143"/>
      <c r="U396" s="143"/>
    </row>
    <row r="397" ht="15" spans="1:21">
      <c r="A397" s="182"/>
      <c r="B397" s="184" t="s">
        <v>37</v>
      </c>
      <c r="C397" s="185" t="str">
        <f>IF(C402="Domestic","LCU","USD")</f>
        <v>USD</v>
      </c>
      <c r="D397" s="47"/>
      <c r="E397" s="47"/>
      <c r="F397" s="48"/>
      <c r="G397" s="48"/>
      <c r="H397" s="48"/>
      <c r="I397" s="48"/>
      <c r="J397" s="48"/>
      <c r="K397" s="89"/>
      <c r="L397" s="89"/>
      <c r="M397" s="89"/>
      <c r="N397" s="89"/>
      <c r="O397" s="89"/>
      <c r="P397" s="89"/>
      <c r="Q397" s="89"/>
      <c r="R397" s="89"/>
      <c r="S397" s="89"/>
      <c r="T397" s="89"/>
      <c r="U397" s="89"/>
    </row>
    <row r="398" ht="15" spans="1:21">
      <c r="A398" s="182"/>
      <c r="B398" s="184" t="s">
        <v>345</v>
      </c>
      <c r="C398" s="186">
        <f>SUMIF($E$63:$E$72,$B396,H$63:H$72)</f>
        <v>7</v>
      </c>
      <c r="D398" s="47"/>
      <c r="E398" s="47"/>
      <c r="F398" s="48"/>
      <c r="G398" s="48"/>
      <c r="H398" s="48"/>
      <c r="I398" s="48"/>
      <c r="J398" s="48"/>
      <c r="K398" s="89"/>
      <c r="L398" s="89"/>
      <c r="M398" s="89"/>
      <c r="N398" s="89"/>
      <c r="O398" s="89"/>
      <c r="P398" s="89"/>
      <c r="Q398" s="89"/>
      <c r="R398" s="89"/>
      <c r="S398" s="89"/>
      <c r="T398" s="89"/>
      <c r="U398" s="89"/>
    </row>
    <row r="399" ht="15" spans="1:21">
      <c r="A399" s="182"/>
      <c r="B399" s="184" t="s">
        <v>346</v>
      </c>
      <c r="C399" s="187">
        <f>SUMIF($E$63:$E$72,$B396,I$63:I$72)</f>
        <v>10</v>
      </c>
      <c r="D399" s="47"/>
      <c r="E399" s="47"/>
      <c r="F399" s="48"/>
      <c r="G399" s="48"/>
      <c r="H399" s="48"/>
      <c r="I399" s="48"/>
      <c r="J399" s="48"/>
      <c r="K399" s="89"/>
      <c r="L399" s="89"/>
      <c r="M399" s="89"/>
      <c r="N399" s="89"/>
      <c r="O399" s="89"/>
      <c r="P399" s="89"/>
      <c r="Q399" s="89"/>
      <c r="R399" s="89"/>
      <c r="S399" s="89"/>
      <c r="T399" s="89"/>
      <c r="U399" s="89"/>
    </row>
    <row r="400" ht="15" spans="1:21">
      <c r="A400" s="182"/>
      <c r="B400" s="184" t="s">
        <v>347</v>
      </c>
      <c r="C400" s="188">
        <f>SUMIF($E$63:$E$72,$B396,G$63:G$72)</f>
        <v>0.09</v>
      </c>
      <c r="D400" s="47"/>
      <c r="E400" s="47"/>
      <c r="F400" s="48"/>
      <c r="G400" s="48"/>
      <c r="H400" s="48"/>
      <c r="I400" s="48"/>
      <c r="J400" s="48"/>
      <c r="K400" s="89"/>
      <c r="L400" s="89"/>
      <c r="M400" s="89"/>
      <c r="N400" s="89"/>
      <c r="O400" s="89"/>
      <c r="P400" s="89"/>
      <c r="Q400" s="89"/>
      <c r="R400" s="89"/>
      <c r="S400" s="89"/>
      <c r="T400" s="89"/>
      <c r="U400" s="89"/>
    </row>
    <row r="401" ht="15" spans="1:21">
      <c r="A401" s="182"/>
      <c r="B401" s="184" t="s">
        <v>348</v>
      </c>
      <c r="C401" s="177" t="s">
        <v>349</v>
      </c>
      <c r="D401" s="47"/>
      <c r="E401" s="47"/>
      <c r="F401" s="48"/>
      <c r="G401" s="48"/>
      <c r="H401" s="48"/>
      <c r="I401" s="48"/>
      <c r="J401" s="48"/>
      <c r="K401" s="89"/>
      <c r="L401" s="89"/>
      <c r="M401" s="89"/>
      <c r="N401" s="89"/>
      <c r="O401" s="89"/>
      <c r="P401" s="89"/>
      <c r="Q401" s="89"/>
      <c r="R401" s="89"/>
      <c r="S401" s="89"/>
      <c r="T401" s="89"/>
      <c r="U401" s="89"/>
    </row>
    <row r="402" ht="15" spans="1:21">
      <c r="A402" s="182"/>
      <c r="B402" s="184" t="str">
        <f>"Classified as External or Domestic?"</f>
        <v>Classified as External or Domestic?</v>
      </c>
      <c r="C402" s="187" t="str">
        <f>VLOOKUP(B396,$E$63:$I$72,2,FALSE)</f>
        <v>External</v>
      </c>
      <c r="D402" s="47"/>
      <c r="E402" s="47"/>
      <c r="F402" s="48"/>
      <c r="G402" s="48"/>
      <c r="H402" s="48"/>
      <c r="I402" s="48"/>
      <c r="J402" s="48"/>
      <c r="K402" s="89"/>
      <c r="L402" s="89"/>
      <c r="M402" s="89"/>
      <c r="N402" s="89"/>
      <c r="O402" s="89"/>
      <c r="P402" s="89"/>
      <c r="Q402" s="89"/>
      <c r="R402" s="89"/>
      <c r="S402" s="89"/>
      <c r="T402" s="89"/>
      <c r="U402" s="89"/>
    </row>
    <row r="403" ht="15" spans="1:21">
      <c r="A403" s="182"/>
      <c r="B403" s="184" t="s">
        <v>350</v>
      </c>
      <c r="C403" s="47" t="s">
        <v>351</v>
      </c>
      <c r="D403" s="47"/>
      <c r="E403" s="47"/>
      <c r="F403" s="48"/>
      <c r="G403" s="48"/>
      <c r="H403" s="48"/>
      <c r="I403" s="48"/>
      <c r="J403" s="48"/>
      <c r="K403" s="89"/>
      <c r="L403" s="190">
        <f t="shared" ref="L403:U403" si="187">L404/L$101*100</f>
        <v>0</v>
      </c>
      <c r="M403" s="190">
        <f ca="1" t="shared" si="187"/>
        <v>0</v>
      </c>
      <c r="N403" s="190">
        <f ca="1" t="shared" si="187"/>
        <v>0</v>
      </c>
      <c r="O403" s="190">
        <f ca="1" t="shared" si="187"/>
        <v>0</v>
      </c>
      <c r="P403" s="190">
        <f ca="1" t="shared" si="187"/>
        <v>0</v>
      </c>
      <c r="Q403" s="190">
        <f ca="1" t="shared" si="187"/>
        <v>0</v>
      </c>
      <c r="R403" s="190">
        <f ca="1" t="shared" si="187"/>
        <v>0</v>
      </c>
      <c r="S403" s="190">
        <f ca="1" t="shared" si="187"/>
        <v>0</v>
      </c>
      <c r="T403" s="190">
        <f ca="1" t="shared" si="187"/>
        <v>0</v>
      </c>
      <c r="U403" s="190">
        <f ca="1" t="shared" si="187"/>
        <v>0</v>
      </c>
    </row>
    <row r="404" ht="15" spans="1:21">
      <c r="A404" s="182"/>
      <c r="B404" s="184" t="s">
        <v>352</v>
      </c>
      <c r="C404" s="62" t="s">
        <v>329</v>
      </c>
      <c r="D404" s="177" t="str">
        <f>C402</f>
        <v>External</v>
      </c>
      <c r="E404" s="62"/>
      <c r="F404" s="178"/>
      <c r="G404" s="167"/>
      <c r="H404" s="167"/>
      <c r="I404" s="167"/>
      <c r="J404" s="167"/>
      <c r="K404" s="90"/>
      <c r="L404" s="191">
        <f>SUMIF($E$63:$E$72,$B396,L$63:L$72)*L408</f>
        <v>0</v>
      </c>
      <c r="M404" s="191">
        <f t="shared" ref="M404:U404" si="188">SUMIF($E$63:$E$72,$B396,M$63:M$72)*M408</f>
        <v>0</v>
      </c>
      <c r="N404" s="191">
        <f t="shared" si="188"/>
        <v>0</v>
      </c>
      <c r="O404" s="191">
        <f t="shared" si="188"/>
        <v>0</v>
      </c>
      <c r="P404" s="191">
        <f t="shared" si="188"/>
        <v>0</v>
      </c>
      <c r="Q404" s="191">
        <f t="shared" si="188"/>
        <v>0</v>
      </c>
      <c r="R404" s="191">
        <f t="shared" si="188"/>
        <v>0</v>
      </c>
      <c r="S404" s="191">
        <f t="shared" si="188"/>
        <v>0</v>
      </c>
      <c r="T404" s="191">
        <f t="shared" si="188"/>
        <v>0</v>
      </c>
      <c r="U404" s="191">
        <f t="shared" si="188"/>
        <v>0</v>
      </c>
    </row>
    <row r="405" ht="15" spans="1:21">
      <c r="A405" s="182"/>
      <c r="B405" s="184" t="s">
        <v>335</v>
      </c>
      <c r="C405" s="62" t="s">
        <v>329</v>
      </c>
      <c r="D405" s="177" t="str">
        <f>C402</f>
        <v>External</v>
      </c>
      <c r="E405" s="62"/>
      <c r="F405" s="178"/>
      <c r="G405" s="167"/>
      <c r="H405" s="167"/>
      <c r="I405" s="167"/>
      <c r="J405" s="167"/>
      <c r="K405" s="90"/>
      <c r="L405" s="192"/>
      <c r="M405" s="143">
        <f ca="1" t="shared" ref="M405:U405" si="189">M411*M408</f>
        <v>0</v>
      </c>
      <c r="N405" s="143">
        <f ca="1" t="shared" si="189"/>
        <v>0</v>
      </c>
      <c r="O405" s="143">
        <f ca="1" t="shared" si="189"/>
        <v>0</v>
      </c>
      <c r="P405" s="143">
        <f ca="1" t="shared" si="189"/>
        <v>0</v>
      </c>
      <c r="Q405" s="143">
        <f ca="1" t="shared" si="189"/>
        <v>0</v>
      </c>
      <c r="R405" s="143">
        <f ca="1" t="shared" si="189"/>
        <v>0</v>
      </c>
      <c r="S405" s="143">
        <f ca="1" t="shared" si="189"/>
        <v>0</v>
      </c>
      <c r="T405" s="143">
        <f ca="1" t="shared" si="189"/>
        <v>0</v>
      </c>
      <c r="U405" s="143">
        <f ca="1" t="shared" si="189"/>
        <v>0</v>
      </c>
    </row>
    <row r="406" ht="15" spans="1:21">
      <c r="A406" s="182"/>
      <c r="B406" s="184" t="s">
        <v>336</v>
      </c>
      <c r="C406" s="62" t="s">
        <v>329</v>
      </c>
      <c r="D406" s="177" t="str">
        <f>C402</f>
        <v>External</v>
      </c>
      <c r="E406" s="62"/>
      <c r="F406" s="178"/>
      <c r="G406" s="167"/>
      <c r="H406" s="167"/>
      <c r="I406" s="167"/>
      <c r="J406" s="167"/>
      <c r="K406" s="90"/>
      <c r="L406" s="192"/>
      <c r="M406" s="143">
        <f>M412*M408</f>
        <v>0</v>
      </c>
      <c r="N406" s="143">
        <f ca="1" t="shared" ref="N406:U406" si="190">N412*N408</f>
        <v>0</v>
      </c>
      <c r="O406" s="143">
        <f ca="1" t="shared" si="190"/>
        <v>0</v>
      </c>
      <c r="P406" s="143">
        <f ca="1" t="shared" si="190"/>
        <v>0</v>
      </c>
      <c r="Q406" s="143">
        <f ca="1" t="shared" si="190"/>
        <v>0</v>
      </c>
      <c r="R406" s="143">
        <f ca="1" t="shared" si="190"/>
        <v>0</v>
      </c>
      <c r="S406" s="143">
        <f ca="1" t="shared" si="190"/>
        <v>0</v>
      </c>
      <c r="T406" s="143">
        <f ca="1" t="shared" si="190"/>
        <v>0</v>
      </c>
      <c r="U406" s="143">
        <f ca="1" t="shared" si="190"/>
        <v>0</v>
      </c>
    </row>
    <row r="407" ht="15" spans="1:21">
      <c r="A407" s="182"/>
      <c r="B407" s="184" t="s">
        <v>353</v>
      </c>
      <c r="C407" s="62" t="s">
        <v>329</v>
      </c>
      <c r="D407" s="177" t="str">
        <f>C402</f>
        <v>External</v>
      </c>
      <c r="E407" s="62"/>
      <c r="F407" s="178"/>
      <c r="G407" s="167"/>
      <c r="H407" s="167"/>
      <c r="I407" s="167"/>
      <c r="J407" s="167"/>
      <c r="K407" s="90"/>
      <c r="L407" s="143">
        <f t="shared" ref="L407:U407" si="191">L410*L408</f>
        <v>0</v>
      </c>
      <c r="M407" s="143">
        <f ca="1" t="shared" si="191"/>
        <v>0</v>
      </c>
      <c r="N407" s="143">
        <f ca="1" t="shared" si="191"/>
        <v>0</v>
      </c>
      <c r="O407" s="143">
        <f ca="1" t="shared" si="191"/>
        <v>0</v>
      </c>
      <c r="P407" s="143">
        <f ca="1" t="shared" si="191"/>
        <v>0</v>
      </c>
      <c r="Q407" s="143">
        <f ca="1" t="shared" si="191"/>
        <v>0</v>
      </c>
      <c r="R407" s="143">
        <f ca="1" t="shared" si="191"/>
        <v>0</v>
      </c>
      <c r="S407" s="143">
        <f ca="1" t="shared" si="191"/>
        <v>0</v>
      </c>
      <c r="T407" s="143">
        <f ca="1" t="shared" si="191"/>
        <v>0</v>
      </c>
      <c r="U407" s="143">
        <f ca="1" t="shared" si="191"/>
        <v>0</v>
      </c>
    </row>
    <row r="408" ht="15" spans="1:21">
      <c r="A408" s="182"/>
      <c r="B408" s="184" t="s">
        <v>333</v>
      </c>
      <c r="C408" s="103" t="str">
        <f>"LCU per unit of "&amp;D407</f>
        <v>LCU per unit of External</v>
      </c>
      <c r="D408" s="177" t="str">
        <f>C397</f>
        <v>USD</v>
      </c>
      <c r="E408" s="62"/>
      <c r="F408" s="178"/>
      <c r="G408" s="167"/>
      <c r="H408" s="167"/>
      <c r="I408" s="167"/>
      <c r="J408" s="167"/>
      <c r="K408" s="90"/>
      <c r="L408" s="143">
        <f t="shared" ref="L408:U408" si="192">INDEX($L$81:$U$85,MATCH($D408,$B$81:$B$85,0),MATCH(L$78,$L$78:$U$78,0))</f>
        <v>379</v>
      </c>
      <c r="M408" s="143">
        <f t="shared" si="192"/>
        <v>379</v>
      </c>
      <c r="N408" s="143">
        <f t="shared" si="192"/>
        <v>379</v>
      </c>
      <c r="O408" s="143">
        <f t="shared" si="192"/>
        <v>379</v>
      </c>
      <c r="P408" s="143">
        <f t="shared" si="192"/>
        <v>379</v>
      </c>
      <c r="Q408" s="143">
        <f t="shared" si="192"/>
        <v>379</v>
      </c>
      <c r="R408" s="143">
        <f t="shared" si="192"/>
        <v>379</v>
      </c>
      <c r="S408" s="143">
        <f t="shared" si="192"/>
        <v>379</v>
      </c>
      <c r="T408" s="143">
        <f t="shared" si="192"/>
        <v>379</v>
      </c>
      <c r="U408" s="143">
        <f t="shared" si="192"/>
        <v>379</v>
      </c>
    </row>
    <row r="409" ht="15" spans="1:21">
      <c r="A409" s="182"/>
      <c r="B409" s="184" t="s">
        <v>341</v>
      </c>
      <c r="C409" s="103" t="str">
        <f>"million "&amp;D408</f>
        <v>million USD</v>
      </c>
      <c r="D409" s="177" t="str">
        <f>D408</f>
        <v>USD</v>
      </c>
      <c r="E409" s="59"/>
      <c r="F409" s="189"/>
      <c r="G409" s="167"/>
      <c r="H409" s="167"/>
      <c r="I409" s="167"/>
      <c r="J409" s="167"/>
      <c r="K409" s="90"/>
      <c r="L409" s="190">
        <f>L404/L408</f>
        <v>0</v>
      </c>
      <c r="M409" s="190">
        <f t="shared" ref="M409:U409" si="193">M404/M408</f>
        <v>0</v>
      </c>
      <c r="N409" s="190">
        <f t="shared" si="193"/>
        <v>0</v>
      </c>
      <c r="O409" s="190">
        <f t="shared" si="193"/>
        <v>0</v>
      </c>
      <c r="P409" s="190">
        <f t="shared" si="193"/>
        <v>0</v>
      </c>
      <c r="Q409" s="190">
        <f t="shared" si="193"/>
        <v>0</v>
      </c>
      <c r="R409" s="190">
        <f t="shared" si="193"/>
        <v>0</v>
      </c>
      <c r="S409" s="190">
        <f t="shared" si="193"/>
        <v>0</v>
      </c>
      <c r="T409" s="190">
        <f t="shared" si="193"/>
        <v>0</v>
      </c>
      <c r="U409" s="190">
        <f t="shared" si="193"/>
        <v>0</v>
      </c>
    </row>
    <row r="410" ht="15" spans="1:21">
      <c r="A410" s="182"/>
      <c r="B410" s="184" t="s">
        <v>343</v>
      </c>
      <c r="C410" s="103" t="str">
        <f>"million "&amp;D409</f>
        <v>million USD</v>
      </c>
      <c r="D410" s="177" t="str">
        <f>D409</f>
        <v>USD</v>
      </c>
      <c r="E410" s="62"/>
      <c r="F410" s="189"/>
      <c r="G410" s="167"/>
      <c r="H410" s="167"/>
      <c r="I410" s="167"/>
      <c r="J410" s="167"/>
      <c r="K410" s="90"/>
      <c r="L410" s="143">
        <f>L409</f>
        <v>0</v>
      </c>
      <c r="M410" s="143">
        <f ca="1" t="shared" ref="M410:U410" si="194">L410+M409-M411</f>
        <v>0</v>
      </c>
      <c r="N410" s="143">
        <f ca="1" t="shared" si="194"/>
        <v>0</v>
      </c>
      <c r="O410" s="143">
        <f ca="1" t="shared" si="194"/>
        <v>0</v>
      </c>
      <c r="P410" s="143">
        <f ca="1" t="shared" si="194"/>
        <v>0</v>
      </c>
      <c r="Q410" s="143">
        <f ca="1" t="shared" si="194"/>
        <v>0</v>
      </c>
      <c r="R410" s="143">
        <f ca="1" t="shared" si="194"/>
        <v>0</v>
      </c>
      <c r="S410" s="143">
        <f ca="1" t="shared" si="194"/>
        <v>0</v>
      </c>
      <c r="T410" s="143">
        <f ca="1" t="shared" si="194"/>
        <v>0</v>
      </c>
      <c r="U410" s="143">
        <f ca="1" t="shared" si="194"/>
        <v>0</v>
      </c>
    </row>
    <row r="411" ht="15" spans="1:21">
      <c r="A411" s="182"/>
      <c r="B411" s="184" t="s">
        <v>328</v>
      </c>
      <c r="C411" s="103" t="str">
        <f>"million "&amp;D410</f>
        <v>million USD</v>
      </c>
      <c r="D411" s="177" t="str">
        <f>D410</f>
        <v>USD</v>
      </c>
      <c r="E411" s="62"/>
      <c r="F411" s="189"/>
      <c r="G411" s="167"/>
      <c r="H411" s="167"/>
      <c r="I411" s="167"/>
      <c r="J411" s="167"/>
      <c r="K411" s="90"/>
      <c r="L411" s="192"/>
      <c r="M411" s="143">
        <f ca="1" t="shared" ref="M411:U411" si="195">IF(M$241&gt;$C398-1,SUM(OFFSET($L409,0,M$241-$C398,1,$C398-$C399))/($C398-$C399),IF(M$241&lt;$C399+1,0,SUM(OFFSET($L409,0,0,1,M$241-$C399))/($C398-$C399)))</f>
        <v>0</v>
      </c>
      <c r="N411" s="143">
        <f ca="1" t="shared" si="195"/>
        <v>0</v>
      </c>
      <c r="O411" s="143">
        <f ca="1" t="shared" si="195"/>
        <v>0</v>
      </c>
      <c r="P411" s="143">
        <f ca="1" t="shared" si="195"/>
        <v>0</v>
      </c>
      <c r="Q411" s="143">
        <f ca="1" t="shared" si="195"/>
        <v>0</v>
      </c>
      <c r="R411" s="143">
        <f ca="1" t="shared" si="195"/>
        <v>0</v>
      </c>
      <c r="S411" s="143">
        <f ca="1" t="shared" si="195"/>
        <v>0</v>
      </c>
      <c r="T411" s="143">
        <f ca="1" t="shared" si="195"/>
        <v>0</v>
      </c>
      <c r="U411" s="143">
        <f ca="1" t="shared" si="195"/>
        <v>0</v>
      </c>
    </row>
    <row r="412" ht="15" spans="1:21">
      <c r="A412" s="182"/>
      <c r="B412" s="184" t="s">
        <v>234</v>
      </c>
      <c r="C412" s="103" t="str">
        <f>"million "&amp;D411</f>
        <v>million USD</v>
      </c>
      <c r="D412" s="177" t="str">
        <f>D411</f>
        <v>USD</v>
      </c>
      <c r="E412" s="62"/>
      <c r="F412" s="189"/>
      <c r="G412" s="167"/>
      <c r="H412" s="167"/>
      <c r="I412" s="167"/>
      <c r="J412" s="167"/>
      <c r="K412" s="90"/>
      <c r="L412" s="192"/>
      <c r="M412" s="143">
        <f t="shared" ref="M412:U412" si="196">L410*$C400</f>
        <v>0</v>
      </c>
      <c r="N412" s="143">
        <f ca="1" t="shared" si="196"/>
        <v>0</v>
      </c>
      <c r="O412" s="143">
        <f ca="1" t="shared" si="196"/>
        <v>0</v>
      </c>
      <c r="P412" s="143">
        <f ca="1" t="shared" si="196"/>
        <v>0</v>
      </c>
      <c r="Q412" s="143">
        <f ca="1" t="shared" si="196"/>
        <v>0</v>
      </c>
      <c r="R412" s="143">
        <f ca="1" t="shared" si="196"/>
        <v>0</v>
      </c>
      <c r="S412" s="143">
        <f ca="1" t="shared" si="196"/>
        <v>0</v>
      </c>
      <c r="T412" s="143">
        <f ca="1" t="shared" si="196"/>
        <v>0</v>
      </c>
      <c r="U412" s="143">
        <f ca="1" t="shared" si="196"/>
        <v>0</v>
      </c>
    </row>
    <row r="413" ht="15" spans="1:21">
      <c r="A413" s="182"/>
      <c r="B413" s="183" t="s">
        <v>337</v>
      </c>
      <c r="C413" s="103"/>
      <c r="D413" s="51"/>
      <c r="E413" s="116"/>
      <c r="F413" s="167"/>
      <c r="G413" s="167"/>
      <c r="H413" s="167"/>
      <c r="I413" s="167"/>
      <c r="J413" s="167"/>
      <c r="K413" s="90"/>
      <c r="L413" s="143"/>
      <c r="M413" s="143"/>
      <c r="N413" s="143"/>
      <c r="O413" s="143"/>
      <c r="P413" s="143"/>
      <c r="Q413" s="143"/>
      <c r="R413" s="143"/>
      <c r="S413" s="143"/>
      <c r="T413" s="143"/>
      <c r="U413" s="143"/>
    </row>
    <row r="414" ht="15" spans="1:21">
      <c r="A414" s="182"/>
      <c r="B414" s="184" t="s">
        <v>37</v>
      </c>
      <c r="C414" s="193" t="s">
        <v>311</v>
      </c>
      <c r="D414" s="47"/>
      <c r="E414" s="47"/>
      <c r="F414" s="48"/>
      <c r="G414" s="48"/>
      <c r="H414" s="48"/>
      <c r="I414" s="48"/>
      <c r="J414" s="48"/>
      <c r="K414" s="89"/>
      <c r="L414" s="89"/>
      <c r="M414" s="89"/>
      <c r="N414" s="89"/>
      <c r="O414" s="89"/>
      <c r="P414" s="89"/>
      <c r="Q414" s="89"/>
      <c r="R414" s="89"/>
      <c r="S414" s="89"/>
      <c r="T414" s="89"/>
      <c r="U414" s="89"/>
    </row>
    <row r="415" ht="15" spans="1:21">
      <c r="A415" s="182"/>
      <c r="B415" s="184" t="s">
        <v>345</v>
      </c>
      <c r="C415" s="194">
        <v>1</v>
      </c>
      <c r="D415" s="47"/>
      <c r="E415" s="47"/>
      <c r="F415" s="48"/>
      <c r="G415" s="48"/>
      <c r="H415" s="48"/>
      <c r="I415" s="48"/>
      <c r="J415" s="48"/>
      <c r="K415" s="89"/>
      <c r="L415" s="89"/>
      <c r="M415" s="89"/>
      <c r="N415" s="89"/>
      <c r="O415" s="89"/>
      <c r="P415" s="89"/>
      <c r="Q415" s="89"/>
      <c r="R415" s="89"/>
      <c r="S415" s="89"/>
      <c r="T415" s="89"/>
      <c r="U415" s="89"/>
    </row>
    <row r="416" ht="15" spans="1:21">
      <c r="A416" s="182"/>
      <c r="B416" s="184" t="s">
        <v>346</v>
      </c>
      <c r="C416" s="195">
        <v>0</v>
      </c>
      <c r="D416" s="47"/>
      <c r="E416" s="47"/>
      <c r="F416" s="48"/>
      <c r="G416" s="48"/>
      <c r="H416" s="48"/>
      <c r="I416" s="48"/>
      <c r="J416" s="48"/>
      <c r="K416" s="89"/>
      <c r="L416" s="89"/>
      <c r="M416" s="89"/>
      <c r="N416" s="89"/>
      <c r="O416" s="89"/>
      <c r="P416" s="89"/>
      <c r="Q416" s="89"/>
      <c r="R416" s="89"/>
      <c r="S416" s="89"/>
      <c r="T416" s="89"/>
      <c r="U416" s="89"/>
    </row>
    <row r="417" ht="15" spans="1:21">
      <c r="A417" s="182"/>
      <c r="B417" s="184" t="s">
        <v>347</v>
      </c>
      <c r="C417" s="196">
        <v>0</v>
      </c>
      <c r="D417" s="47"/>
      <c r="E417" s="47"/>
      <c r="F417" s="48"/>
      <c r="G417" s="48"/>
      <c r="H417" s="48"/>
      <c r="I417" s="48"/>
      <c r="J417" s="48"/>
      <c r="K417" s="89"/>
      <c r="L417" s="89"/>
      <c r="M417" s="89"/>
      <c r="N417" s="89"/>
      <c r="O417" s="89"/>
      <c r="P417" s="89"/>
      <c r="Q417" s="89"/>
      <c r="R417" s="89"/>
      <c r="S417" s="89"/>
      <c r="T417" s="89"/>
      <c r="U417" s="89"/>
    </row>
    <row r="418" ht="15" spans="1:21">
      <c r="A418" s="182"/>
      <c r="B418" s="184" t="s">
        <v>348</v>
      </c>
      <c r="C418" s="177"/>
      <c r="D418" s="47"/>
      <c r="E418" s="47"/>
      <c r="F418" s="48"/>
      <c r="G418" s="48"/>
      <c r="H418" s="48"/>
      <c r="I418" s="48"/>
      <c r="J418" s="48"/>
      <c r="K418" s="89"/>
      <c r="L418" s="89"/>
      <c r="M418" s="89"/>
      <c r="N418" s="89"/>
      <c r="O418" s="89"/>
      <c r="P418" s="89"/>
      <c r="Q418" s="89"/>
      <c r="R418" s="89"/>
      <c r="S418" s="89"/>
      <c r="T418" s="89"/>
      <c r="U418" s="89"/>
    </row>
    <row r="419" ht="15" spans="1:21">
      <c r="A419" s="182"/>
      <c r="B419" s="184" t="str">
        <f>"Classified as External or Domestic?"</f>
        <v>Classified as External or Domestic?</v>
      </c>
      <c r="C419" s="195" t="s">
        <v>163</v>
      </c>
      <c r="D419" s="47"/>
      <c r="E419" s="47"/>
      <c r="F419" s="48"/>
      <c r="G419" s="48"/>
      <c r="H419" s="48"/>
      <c r="I419" s="48"/>
      <c r="J419" s="48"/>
      <c r="K419" s="89"/>
      <c r="L419" s="89"/>
      <c r="M419" s="89"/>
      <c r="N419" s="89"/>
      <c r="O419" s="89"/>
      <c r="P419" s="89"/>
      <c r="Q419" s="89"/>
      <c r="R419" s="89"/>
      <c r="S419" s="89"/>
      <c r="T419" s="89"/>
      <c r="U419" s="89"/>
    </row>
    <row r="420" ht="15" spans="1:21">
      <c r="A420" s="182"/>
      <c r="B420" s="184" t="s">
        <v>350</v>
      </c>
      <c r="C420" s="47" t="s">
        <v>351</v>
      </c>
      <c r="D420" s="47"/>
      <c r="E420" s="47"/>
      <c r="F420" s="48"/>
      <c r="G420" s="48"/>
      <c r="H420" s="48"/>
      <c r="I420" s="48"/>
      <c r="J420" s="48"/>
      <c r="K420" s="89"/>
      <c r="L420" s="190">
        <f t="shared" ref="L420:U420" si="197">L421/L$101*100</f>
        <v>0</v>
      </c>
      <c r="M420" s="190">
        <f ca="1" t="shared" si="197"/>
        <v>0</v>
      </c>
      <c r="N420" s="190">
        <f ca="1" t="shared" si="197"/>
        <v>0</v>
      </c>
      <c r="O420" s="190">
        <f ca="1" t="shared" si="197"/>
        <v>0</v>
      </c>
      <c r="P420" s="190">
        <f ca="1" t="shared" si="197"/>
        <v>0</v>
      </c>
      <c r="Q420" s="190">
        <f ca="1" t="shared" si="197"/>
        <v>0</v>
      </c>
      <c r="R420" s="190">
        <f ca="1" t="shared" si="197"/>
        <v>0</v>
      </c>
      <c r="S420" s="190">
        <f ca="1" t="shared" si="197"/>
        <v>0</v>
      </c>
      <c r="T420" s="190">
        <f ca="1" t="shared" si="197"/>
        <v>0</v>
      </c>
      <c r="U420" s="190">
        <f ca="1" t="shared" si="197"/>
        <v>0</v>
      </c>
    </row>
    <row r="421" ht="15" spans="1:21">
      <c r="A421" s="182"/>
      <c r="B421" s="184" t="s">
        <v>352</v>
      </c>
      <c r="C421" s="62" t="s">
        <v>329</v>
      </c>
      <c r="D421" s="177" t="str">
        <f>C419</f>
        <v>Domestic</v>
      </c>
      <c r="E421" s="62"/>
      <c r="F421" s="178"/>
      <c r="G421" s="167"/>
      <c r="H421" s="167"/>
      <c r="I421" s="167"/>
      <c r="J421" s="167"/>
      <c r="K421" s="90"/>
      <c r="L421" s="191">
        <f>SUMIF($E$63:$E$72,$B413,L$63:L$72)*L425</f>
        <v>0</v>
      </c>
      <c r="M421" s="191">
        <f t="shared" ref="M421:U421" si="198">SUMIF($E$63:$E$72,$B413,M$63:M$72)*M425</f>
        <v>0</v>
      </c>
      <c r="N421" s="191">
        <f t="shared" si="198"/>
        <v>0</v>
      </c>
      <c r="O421" s="191">
        <f t="shared" si="198"/>
        <v>0</v>
      </c>
      <c r="P421" s="191">
        <f t="shared" si="198"/>
        <v>0</v>
      </c>
      <c r="Q421" s="191">
        <f t="shared" si="198"/>
        <v>0</v>
      </c>
      <c r="R421" s="191">
        <f t="shared" si="198"/>
        <v>0</v>
      </c>
      <c r="S421" s="191">
        <f t="shared" si="198"/>
        <v>0</v>
      </c>
      <c r="T421" s="191">
        <f t="shared" si="198"/>
        <v>0</v>
      </c>
      <c r="U421" s="191">
        <f t="shared" si="198"/>
        <v>0</v>
      </c>
    </row>
    <row r="422" ht="15" spans="1:21">
      <c r="A422" s="182"/>
      <c r="B422" s="184" t="s">
        <v>335</v>
      </c>
      <c r="C422" s="62" t="s">
        <v>329</v>
      </c>
      <c r="D422" s="177" t="str">
        <f>C419</f>
        <v>Domestic</v>
      </c>
      <c r="E422" s="62"/>
      <c r="F422" s="178"/>
      <c r="G422" s="167"/>
      <c r="H422" s="167"/>
      <c r="I422" s="167"/>
      <c r="J422" s="167"/>
      <c r="K422" s="90"/>
      <c r="L422" s="192"/>
      <c r="M422" s="143">
        <f ca="1" t="shared" ref="M422:U422" si="199">M428*M425</f>
        <v>0</v>
      </c>
      <c r="N422" s="143">
        <f ca="1" t="shared" si="199"/>
        <v>0</v>
      </c>
      <c r="O422" s="143">
        <f ca="1" t="shared" si="199"/>
        <v>0</v>
      </c>
      <c r="P422" s="143">
        <f ca="1" t="shared" si="199"/>
        <v>0</v>
      </c>
      <c r="Q422" s="143">
        <f ca="1" t="shared" si="199"/>
        <v>0</v>
      </c>
      <c r="R422" s="143">
        <f ca="1" t="shared" si="199"/>
        <v>0</v>
      </c>
      <c r="S422" s="143">
        <f ca="1" t="shared" si="199"/>
        <v>0</v>
      </c>
      <c r="T422" s="143">
        <f ca="1" t="shared" si="199"/>
        <v>0</v>
      </c>
      <c r="U422" s="143">
        <f ca="1" t="shared" si="199"/>
        <v>0</v>
      </c>
    </row>
    <row r="423" ht="15" spans="1:21">
      <c r="A423" s="182"/>
      <c r="B423" s="184" t="s">
        <v>336</v>
      </c>
      <c r="C423" s="62" t="s">
        <v>329</v>
      </c>
      <c r="D423" s="177" t="str">
        <f>C419</f>
        <v>Domestic</v>
      </c>
      <c r="E423" s="62"/>
      <c r="F423" s="178"/>
      <c r="G423" s="167"/>
      <c r="H423" s="167"/>
      <c r="I423" s="167"/>
      <c r="J423" s="167"/>
      <c r="K423" s="90"/>
      <c r="L423" s="192"/>
      <c r="M423" s="143">
        <f>M429*M425</f>
        <v>0</v>
      </c>
      <c r="N423" s="143">
        <f ca="1" t="shared" ref="N423:U423" si="200">N429*N425</f>
        <v>0</v>
      </c>
      <c r="O423" s="143">
        <f ca="1" t="shared" si="200"/>
        <v>0</v>
      </c>
      <c r="P423" s="143">
        <f ca="1" t="shared" si="200"/>
        <v>0</v>
      </c>
      <c r="Q423" s="143">
        <f ca="1" t="shared" si="200"/>
        <v>0</v>
      </c>
      <c r="R423" s="143">
        <f ca="1" t="shared" si="200"/>
        <v>0</v>
      </c>
      <c r="S423" s="143">
        <f ca="1" t="shared" si="200"/>
        <v>0</v>
      </c>
      <c r="T423" s="143">
        <f ca="1" t="shared" si="200"/>
        <v>0</v>
      </c>
      <c r="U423" s="143">
        <f ca="1" t="shared" si="200"/>
        <v>0</v>
      </c>
    </row>
    <row r="424" ht="15" spans="1:21">
      <c r="A424" s="182"/>
      <c r="B424" s="184" t="s">
        <v>353</v>
      </c>
      <c r="C424" s="62" t="s">
        <v>329</v>
      </c>
      <c r="D424" s="177" t="str">
        <f>C419</f>
        <v>Domestic</v>
      </c>
      <c r="E424" s="62"/>
      <c r="F424" s="178"/>
      <c r="G424" s="167"/>
      <c r="H424" s="167"/>
      <c r="I424" s="167"/>
      <c r="J424" s="167"/>
      <c r="K424" s="90"/>
      <c r="L424" s="143">
        <f t="shared" ref="L424:U424" si="201">L427*L425</f>
        <v>0</v>
      </c>
      <c r="M424" s="143">
        <f ca="1" t="shared" si="201"/>
        <v>0</v>
      </c>
      <c r="N424" s="143">
        <f ca="1" t="shared" si="201"/>
        <v>0</v>
      </c>
      <c r="O424" s="143">
        <f ca="1" t="shared" si="201"/>
        <v>0</v>
      </c>
      <c r="P424" s="143">
        <f ca="1" t="shared" si="201"/>
        <v>0</v>
      </c>
      <c r="Q424" s="143">
        <f ca="1" t="shared" si="201"/>
        <v>0</v>
      </c>
      <c r="R424" s="143">
        <f ca="1" t="shared" si="201"/>
        <v>0</v>
      </c>
      <c r="S424" s="143">
        <f ca="1" t="shared" si="201"/>
        <v>0</v>
      </c>
      <c r="T424" s="143">
        <f ca="1" t="shared" si="201"/>
        <v>0</v>
      </c>
      <c r="U424" s="143">
        <f ca="1" t="shared" si="201"/>
        <v>0</v>
      </c>
    </row>
    <row r="425" ht="15" spans="1:21">
      <c r="A425" s="182"/>
      <c r="B425" s="184" t="s">
        <v>333</v>
      </c>
      <c r="C425" s="103" t="str">
        <f>"LCU per unit of "&amp;D424</f>
        <v>LCU per unit of Domestic</v>
      </c>
      <c r="D425" s="177" t="str">
        <f>C414</f>
        <v>LCU</v>
      </c>
      <c r="E425" s="62"/>
      <c r="F425" s="178"/>
      <c r="G425" s="167"/>
      <c r="H425" s="167"/>
      <c r="I425" s="167"/>
      <c r="J425" s="167"/>
      <c r="K425" s="90"/>
      <c r="L425" s="143">
        <f t="shared" ref="L425:U425" si="202">INDEX($L$81:$U$85,MATCH($D425,$B$81:$B$85,0),MATCH(L$78,$L$78:$U$78,0))</f>
        <v>1</v>
      </c>
      <c r="M425" s="143">
        <f t="shared" si="202"/>
        <v>1</v>
      </c>
      <c r="N425" s="143">
        <f t="shared" si="202"/>
        <v>1</v>
      </c>
      <c r="O425" s="143">
        <f t="shared" si="202"/>
        <v>1</v>
      </c>
      <c r="P425" s="143">
        <f t="shared" si="202"/>
        <v>1</v>
      </c>
      <c r="Q425" s="143">
        <f t="shared" si="202"/>
        <v>1</v>
      </c>
      <c r="R425" s="143">
        <f t="shared" si="202"/>
        <v>1</v>
      </c>
      <c r="S425" s="143">
        <f t="shared" si="202"/>
        <v>1</v>
      </c>
      <c r="T425" s="143">
        <f t="shared" si="202"/>
        <v>1</v>
      </c>
      <c r="U425" s="143">
        <f t="shared" si="202"/>
        <v>1</v>
      </c>
    </row>
    <row r="426" ht="15" spans="1:21">
      <c r="A426" s="182"/>
      <c r="B426" s="184" t="s">
        <v>341</v>
      </c>
      <c r="C426" s="103" t="str">
        <f>"million "&amp;D425</f>
        <v>million LCU</v>
      </c>
      <c r="D426" s="177" t="str">
        <f>D425</f>
        <v>LCU</v>
      </c>
      <c r="E426" s="59"/>
      <c r="F426" s="189"/>
      <c r="G426" s="167"/>
      <c r="H426" s="167"/>
      <c r="I426" s="167"/>
      <c r="J426" s="167"/>
      <c r="K426" s="90"/>
      <c r="L426" s="190">
        <f>L421/L425</f>
        <v>0</v>
      </c>
      <c r="M426" s="190">
        <f t="shared" ref="M426:U426" si="203">M421/M425</f>
        <v>0</v>
      </c>
      <c r="N426" s="190">
        <f t="shared" si="203"/>
        <v>0</v>
      </c>
      <c r="O426" s="190">
        <f t="shared" si="203"/>
        <v>0</v>
      </c>
      <c r="P426" s="190">
        <f t="shared" si="203"/>
        <v>0</v>
      </c>
      <c r="Q426" s="190">
        <f t="shared" si="203"/>
        <v>0</v>
      </c>
      <c r="R426" s="190">
        <f t="shared" si="203"/>
        <v>0</v>
      </c>
      <c r="S426" s="190">
        <f t="shared" si="203"/>
        <v>0</v>
      </c>
      <c r="T426" s="190">
        <f t="shared" si="203"/>
        <v>0</v>
      </c>
      <c r="U426" s="190">
        <f t="shared" si="203"/>
        <v>0</v>
      </c>
    </row>
    <row r="427" ht="15" spans="1:21">
      <c r="A427" s="182"/>
      <c r="B427" s="184" t="s">
        <v>343</v>
      </c>
      <c r="C427" s="103" t="str">
        <f>"million "&amp;D426</f>
        <v>million LCU</v>
      </c>
      <c r="D427" s="177" t="str">
        <f>D426</f>
        <v>LCU</v>
      </c>
      <c r="E427" s="62"/>
      <c r="F427" s="189"/>
      <c r="G427" s="167"/>
      <c r="H427" s="167"/>
      <c r="I427" s="167"/>
      <c r="J427" s="167"/>
      <c r="K427" s="90"/>
      <c r="L427" s="143">
        <f>L426</f>
        <v>0</v>
      </c>
      <c r="M427" s="143">
        <f ca="1" t="shared" ref="M427:U427" si="204">L427+M426-M428</f>
        <v>0</v>
      </c>
      <c r="N427" s="143">
        <f ca="1" t="shared" si="204"/>
        <v>0</v>
      </c>
      <c r="O427" s="143">
        <f ca="1" t="shared" si="204"/>
        <v>0</v>
      </c>
      <c r="P427" s="143">
        <f ca="1" t="shared" si="204"/>
        <v>0</v>
      </c>
      <c r="Q427" s="143">
        <f ca="1" t="shared" si="204"/>
        <v>0</v>
      </c>
      <c r="R427" s="143">
        <f ca="1" t="shared" si="204"/>
        <v>0</v>
      </c>
      <c r="S427" s="143">
        <f ca="1" t="shared" si="204"/>
        <v>0</v>
      </c>
      <c r="T427" s="143">
        <f ca="1" t="shared" si="204"/>
        <v>0</v>
      </c>
      <c r="U427" s="143">
        <f ca="1" t="shared" si="204"/>
        <v>0</v>
      </c>
    </row>
    <row r="428" ht="15" spans="1:21">
      <c r="A428" s="182"/>
      <c r="B428" s="184" t="s">
        <v>328</v>
      </c>
      <c r="C428" s="103" t="str">
        <f>"million "&amp;D427</f>
        <v>million LCU</v>
      </c>
      <c r="D428" s="177" t="str">
        <f>D427</f>
        <v>LCU</v>
      </c>
      <c r="E428" s="62"/>
      <c r="F428" s="189"/>
      <c r="G428" s="167"/>
      <c r="H428" s="167"/>
      <c r="I428" s="167"/>
      <c r="J428" s="167"/>
      <c r="K428" s="90"/>
      <c r="L428" s="192"/>
      <c r="M428" s="143">
        <f ca="1" t="shared" ref="M428:U428" si="205">IF(M$241&gt;$C415-1,SUM(OFFSET($L426,0,M$241-$C415,1,$C415-$C416))/($C415-$C416),IF(M$241&lt;$C416+1,0,SUM(OFFSET($L426,0,0,1,M$241-$C416))/($C415-$C416)))</f>
        <v>0</v>
      </c>
      <c r="N428" s="143">
        <f ca="1" t="shared" si="205"/>
        <v>0</v>
      </c>
      <c r="O428" s="143">
        <f ca="1" t="shared" si="205"/>
        <v>0</v>
      </c>
      <c r="P428" s="143">
        <f ca="1" t="shared" si="205"/>
        <v>0</v>
      </c>
      <c r="Q428" s="143">
        <f ca="1" t="shared" si="205"/>
        <v>0</v>
      </c>
      <c r="R428" s="143">
        <f ca="1" t="shared" si="205"/>
        <v>0</v>
      </c>
      <c r="S428" s="143">
        <f ca="1" t="shared" si="205"/>
        <v>0</v>
      </c>
      <c r="T428" s="143">
        <f ca="1" t="shared" si="205"/>
        <v>0</v>
      </c>
      <c r="U428" s="143">
        <f ca="1" t="shared" si="205"/>
        <v>0</v>
      </c>
    </row>
    <row r="429" ht="15" spans="1:21">
      <c r="A429" s="182"/>
      <c r="B429" s="184" t="s">
        <v>234</v>
      </c>
      <c r="C429" s="103" t="str">
        <f>"million "&amp;D428</f>
        <v>million LCU</v>
      </c>
      <c r="D429" s="177" t="str">
        <f>D428</f>
        <v>LCU</v>
      </c>
      <c r="E429" s="62"/>
      <c r="F429" s="189"/>
      <c r="G429" s="167"/>
      <c r="H429" s="167"/>
      <c r="I429" s="167"/>
      <c r="J429" s="167"/>
      <c r="K429" s="90"/>
      <c r="L429" s="192"/>
      <c r="M429" s="143">
        <f t="shared" ref="M429:U429" si="206">L427*$C417</f>
        <v>0</v>
      </c>
      <c r="N429" s="143">
        <f ca="1" t="shared" si="206"/>
        <v>0</v>
      </c>
      <c r="O429" s="143">
        <f ca="1" t="shared" si="206"/>
        <v>0</v>
      </c>
      <c r="P429" s="143">
        <f ca="1" t="shared" si="206"/>
        <v>0</v>
      </c>
      <c r="Q429" s="143">
        <f ca="1" t="shared" si="206"/>
        <v>0</v>
      </c>
      <c r="R429" s="143">
        <f ca="1" t="shared" si="206"/>
        <v>0</v>
      </c>
      <c r="S429" s="143">
        <f ca="1" t="shared" si="206"/>
        <v>0</v>
      </c>
      <c r="T429" s="143">
        <f ca="1" t="shared" si="206"/>
        <v>0</v>
      </c>
      <c r="U429" s="143">
        <f ca="1" t="shared" si="206"/>
        <v>0</v>
      </c>
    </row>
    <row r="430" ht="15" spans="1:21">
      <c r="A430" s="182"/>
      <c r="B430" s="183" t="s">
        <v>338</v>
      </c>
      <c r="C430" s="103"/>
      <c r="D430" s="51"/>
      <c r="E430" s="116"/>
      <c r="F430" s="167"/>
      <c r="G430" s="167"/>
      <c r="H430" s="167"/>
      <c r="I430" s="167"/>
      <c r="J430" s="167"/>
      <c r="K430" s="90"/>
      <c r="L430" s="143"/>
      <c r="M430" s="143"/>
      <c r="N430" s="143"/>
      <c r="O430" s="143"/>
      <c r="P430" s="143"/>
      <c r="Q430" s="143"/>
      <c r="R430" s="143"/>
      <c r="S430" s="143"/>
      <c r="T430" s="143"/>
      <c r="U430" s="143"/>
    </row>
    <row r="431" ht="15" spans="1:21">
      <c r="A431" s="182"/>
      <c r="B431" s="184" t="s">
        <v>37</v>
      </c>
      <c r="C431" s="193" t="s">
        <v>311</v>
      </c>
      <c r="D431" s="47"/>
      <c r="E431" s="47"/>
      <c r="F431" s="48"/>
      <c r="G431" s="48"/>
      <c r="H431" s="48"/>
      <c r="I431" s="48"/>
      <c r="J431" s="48"/>
      <c r="K431" s="89"/>
      <c r="L431" s="89"/>
      <c r="M431" s="89"/>
      <c r="N431" s="89"/>
      <c r="O431" s="89"/>
      <c r="P431" s="89"/>
      <c r="Q431" s="89"/>
      <c r="R431" s="89"/>
      <c r="S431" s="89"/>
      <c r="T431" s="89"/>
      <c r="U431" s="89"/>
    </row>
    <row r="432" ht="15" spans="1:21">
      <c r="A432" s="182"/>
      <c r="B432" s="184" t="s">
        <v>345</v>
      </c>
      <c r="C432" s="194">
        <v>1</v>
      </c>
      <c r="D432" s="47"/>
      <c r="E432" s="47"/>
      <c r="F432" s="48"/>
      <c r="G432" s="48"/>
      <c r="H432" s="48"/>
      <c r="I432" s="48"/>
      <c r="J432" s="48"/>
      <c r="K432" s="89"/>
      <c r="L432" s="89"/>
      <c r="M432" s="89"/>
      <c r="N432" s="89"/>
      <c r="O432" s="89"/>
      <c r="P432" s="89"/>
      <c r="Q432" s="89"/>
      <c r="R432" s="89"/>
      <c r="S432" s="89"/>
      <c r="T432" s="89"/>
      <c r="U432" s="89"/>
    </row>
    <row r="433" ht="15" spans="1:21">
      <c r="A433" s="182"/>
      <c r="B433" s="184" t="s">
        <v>346</v>
      </c>
      <c r="C433" s="195">
        <v>0</v>
      </c>
      <c r="D433" s="47"/>
      <c r="E433" s="47"/>
      <c r="F433" s="48"/>
      <c r="G433" s="48"/>
      <c r="H433" s="48"/>
      <c r="I433" s="48"/>
      <c r="J433" s="48"/>
      <c r="K433" s="89"/>
      <c r="L433" s="89"/>
      <c r="M433" s="89"/>
      <c r="N433" s="89"/>
      <c r="O433" s="89"/>
      <c r="P433" s="89"/>
      <c r="Q433" s="89"/>
      <c r="R433" s="89"/>
      <c r="S433" s="89"/>
      <c r="T433" s="89"/>
      <c r="U433" s="89"/>
    </row>
    <row r="434" ht="15" spans="1:21">
      <c r="A434" s="182"/>
      <c r="B434" s="184" t="s">
        <v>347</v>
      </c>
      <c r="C434" s="196">
        <v>0</v>
      </c>
      <c r="D434" s="47"/>
      <c r="E434" s="47"/>
      <c r="F434" s="48"/>
      <c r="G434" s="48"/>
      <c r="H434" s="48"/>
      <c r="I434" s="48"/>
      <c r="J434" s="48"/>
      <c r="K434" s="89"/>
      <c r="L434" s="89"/>
      <c r="M434" s="89"/>
      <c r="N434" s="89"/>
      <c r="O434" s="89"/>
      <c r="P434" s="89"/>
      <c r="Q434" s="89"/>
      <c r="R434" s="89"/>
      <c r="S434" s="89"/>
      <c r="T434" s="89"/>
      <c r="U434" s="89"/>
    </row>
    <row r="435" ht="15" spans="1:21">
      <c r="A435" s="182"/>
      <c r="B435" s="184" t="s">
        <v>348</v>
      </c>
      <c r="C435" s="177"/>
      <c r="D435" s="47"/>
      <c r="E435" s="47"/>
      <c r="F435" s="48"/>
      <c r="G435" s="48"/>
      <c r="H435" s="48"/>
      <c r="I435" s="48"/>
      <c r="J435" s="48"/>
      <c r="K435" s="89"/>
      <c r="L435" s="89"/>
      <c r="M435" s="89"/>
      <c r="N435" s="89"/>
      <c r="O435" s="89"/>
      <c r="P435" s="89"/>
      <c r="Q435" s="89"/>
      <c r="R435" s="89"/>
      <c r="S435" s="89"/>
      <c r="T435" s="89"/>
      <c r="U435" s="89"/>
    </row>
    <row r="436" ht="15" spans="1:21">
      <c r="A436" s="182"/>
      <c r="B436" s="184" t="str">
        <f>"Classified as External or Domestic?"</f>
        <v>Classified as External or Domestic?</v>
      </c>
      <c r="C436" s="195" t="s">
        <v>163</v>
      </c>
      <c r="D436" s="47"/>
      <c r="E436" s="47"/>
      <c r="F436" s="48"/>
      <c r="G436" s="48"/>
      <c r="H436" s="48"/>
      <c r="I436" s="48"/>
      <c r="J436" s="48"/>
      <c r="K436" s="89"/>
      <c r="L436" s="89"/>
      <c r="M436" s="89"/>
      <c r="N436" s="89"/>
      <c r="O436" s="89"/>
      <c r="P436" s="89"/>
      <c r="Q436" s="89"/>
      <c r="R436" s="89"/>
      <c r="S436" s="89"/>
      <c r="T436" s="89"/>
      <c r="U436" s="89"/>
    </row>
    <row r="437" ht="15" spans="1:21">
      <c r="A437" s="182"/>
      <c r="B437" s="184" t="s">
        <v>350</v>
      </c>
      <c r="C437" s="47" t="s">
        <v>351</v>
      </c>
      <c r="D437" s="47"/>
      <c r="E437" s="47"/>
      <c r="F437" s="48"/>
      <c r="G437" s="48"/>
      <c r="H437" s="48"/>
      <c r="I437" s="48"/>
      <c r="J437" s="48"/>
      <c r="K437" s="89"/>
      <c r="L437" s="190">
        <f t="shared" ref="L437:U437" si="207">L438/L$101*100</f>
        <v>0</v>
      </c>
      <c r="M437" s="190">
        <f ca="1" t="shared" si="207"/>
        <v>0</v>
      </c>
      <c r="N437" s="190">
        <f ca="1" t="shared" si="207"/>
        <v>0</v>
      </c>
      <c r="O437" s="190">
        <f ca="1" t="shared" si="207"/>
        <v>0</v>
      </c>
      <c r="P437" s="190">
        <f ca="1" t="shared" si="207"/>
        <v>0</v>
      </c>
      <c r="Q437" s="190">
        <f ca="1" t="shared" si="207"/>
        <v>0</v>
      </c>
      <c r="R437" s="190">
        <f ca="1" t="shared" si="207"/>
        <v>0</v>
      </c>
      <c r="S437" s="190">
        <f ca="1" t="shared" si="207"/>
        <v>0</v>
      </c>
      <c r="T437" s="190">
        <f ca="1" t="shared" si="207"/>
        <v>0</v>
      </c>
      <c r="U437" s="190">
        <f ca="1" t="shared" si="207"/>
        <v>0</v>
      </c>
    </row>
    <row r="438" ht="15" spans="1:21">
      <c r="A438" s="182"/>
      <c r="B438" s="184" t="s">
        <v>352</v>
      </c>
      <c r="C438" s="62" t="s">
        <v>329</v>
      </c>
      <c r="D438" s="177" t="str">
        <f>C436</f>
        <v>Domestic</v>
      </c>
      <c r="E438" s="62"/>
      <c r="F438" s="178"/>
      <c r="G438" s="167"/>
      <c r="H438" s="167"/>
      <c r="I438" s="167"/>
      <c r="J438" s="167"/>
      <c r="K438" s="90"/>
      <c r="L438" s="191">
        <f>SUMIF($E$63:$E$72,$B430,L$63:L$72)*L442</f>
        <v>0</v>
      </c>
      <c r="M438" s="191">
        <f t="shared" ref="M438:U438" si="208">SUMIF($E$63:$E$72,$B430,M$63:M$72)*M442</f>
        <v>0</v>
      </c>
      <c r="N438" s="191">
        <f t="shared" si="208"/>
        <v>0</v>
      </c>
      <c r="O438" s="191">
        <f t="shared" si="208"/>
        <v>0</v>
      </c>
      <c r="P438" s="191">
        <f t="shared" si="208"/>
        <v>0</v>
      </c>
      <c r="Q438" s="191">
        <f t="shared" si="208"/>
        <v>0</v>
      </c>
      <c r="R438" s="191">
        <f t="shared" si="208"/>
        <v>0</v>
      </c>
      <c r="S438" s="191">
        <f t="shared" si="208"/>
        <v>0</v>
      </c>
      <c r="T438" s="191">
        <f t="shared" si="208"/>
        <v>0</v>
      </c>
      <c r="U438" s="191">
        <f t="shared" si="208"/>
        <v>0</v>
      </c>
    </row>
    <row r="439" ht="15" spans="1:21">
      <c r="A439" s="182"/>
      <c r="B439" s="184" t="s">
        <v>335</v>
      </c>
      <c r="C439" s="62" t="s">
        <v>329</v>
      </c>
      <c r="D439" s="177" t="str">
        <f>C436</f>
        <v>Domestic</v>
      </c>
      <c r="E439" s="62"/>
      <c r="F439" s="178"/>
      <c r="G439" s="167"/>
      <c r="H439" s="167"/>
      <c r="I439" s="167"/>
      <c r="J439" s="167"/>
      <c r="K439" s="90"/>
      <c r="L439" s="192"/>
      <c r="M439" s="143">
        <f ca="1" t="shared" ref="M439:U439" si="209">M445*M442</f>
        <v>0</v>
      </c>
      <c r="N439" s="143">
        <f ca="1" t="shared" si="209"/>
        <v>0</v>
      </c>
      <c r="O439" s="143">
        <f ca="1" t="shared" si="209"/>
        <v>0</v>
      </c>
      <c r="P439" s="143">
        <f ca="1" t="shared" si="209"/>
        <v>0</v>
      </c>
      <c r="Q439" s="143">
        <f ca="1" t="shared" si="209"/>
        <v>0</v>
      </c>
      <c r="R439" s="143">
        <f ca="1" t="shared" si="209"/>
        <v>0</v>
      </c>
      <c r="S439" s="143">
        <f ca="1" t="shared" si="209"/>
        <v>0</v>
      </c>
      <c r="T439" s="143">
        <f ca="1" t="shared" si="209"/>
        <v>0</v>
      </c>
      <c r="U439" s="143">
        <f ca="1" t="shared" si="209"/>
        <v>0</v>
      </c>
    </row>
    <row r="440" ht="15" spans="1:21">
      <c r="A440" s="182"/>
      <c r="B440" s="184" t="s">
        <v>336</v>
      </c>
      <c r="C440" s="62" t="s">
        <v>329</v>
      </c>
      <c r="D440" s="177" t="str">
        <f>C436</f>
        <v>Domestic</v>
      </c>
      <c r="E440" s="62"/>
      <c r="F440" s="178"/>
      <c r="G440" s="167"/>
      <c r="H440" s="167"/>
      <c r="I440" s="167"/>
      <c r="J440" s="167"/>
      <c r="K440" s="90"/>
      <c r="L440" s="192"/>
      <c r="M440" s="143">
        <f>M446*M442</f>
        <v>0</v>
      </c>
      <c r="N440" s="143">
        <f ca="1" t="shared" ref="N440:U440" si="210">N446*N442</f>
        <v>0</v>
      </c>
      <c r="O440" s="143">
        <f ca="1" t="shared" si="210"/>
        <v>0</v>
      </c>
      <c r="P440" s="143">
        <f ca="1" t="shared" si="210"/>
        <v>0</v>
      </c>
      <c r="Q440" s="143">
        <f ca="1" t="shared" si="210"/>
        <v>0</v>
      </c>
      <c r="R440" s="143">
        <f ca="1" t="shared" si="210"/>
        <v>0</v>
      </c>
      <c r="S440" s="143">
        <f ca="1" t="shared" si="210"/>
        <v>0</v>
      </c>
      <c r="T440" s="143">
        <f ca="1" t="shared" si="210"/>
        <v>0</v>
      </c>
      <c r="U440" s="143">
        <f ca="1" t="shared" si="210"/>
        <v>0</v>
      </c>
    </row>
    <row r="441" ht="15" spans="1:21">
      <c r="A441" s="182"/>
      <c r="B441" s="184" t="s">
        <v>353</v>
      </c>
      <c r="C441" s="62" t="s">
        <v>329</v>
      </c>
      <c r="D441" s="177" t="str">
        <f>C436</f>
        <v>Domestic</v>
      </c>
      <c r="E441" s="62"/>
      <c r="F441" s="178"/>
      <c r="G441" s="167"/>
      <c r="H441" s="167"/>
      <c r="I441" s="167"/>
      <c r="J441" s="167"/>
      <c r="K441" s="90"/>
      <c r="L441" s="143">
        <f t="shared" ref="L441:U441" si="211">L444*L442</f>
        <v>0</v>
      </c>
      <c r="M441" s="143">
        <f ca="1" t="shared" si="211"/>
        <v>0</v>
      </c>
      <c r="N441" s="143">
        <f ca="1" t="shared" si="211"/>
        <v>0</v>
      </c>
      <c r="O441" s="143">
        <f ca="1" t="shared" si="211"/>
        <v>0</v>
      </c>
      <c r="P441" s="143">
        <f ca="1" t="shared" si="211"/>
        <v>0</v>
      </c>
      <c r="Q441" s="143">
        <f ca="1" t="shared" si="211"/>
        <v>0</v>
      </c>
      <c r="R441" s="143">
        <f ca="1" t="shared" si="211"/>
        <v>0</v>
      </c>
      <c r="S441" s="143">
        <f ca="1" t="shared" si="211"/>
        <v>0</v>
      </c>
      <c r="T441" s="143">
        <f ca="1" t="shared" si="211"/>
        <v>0</v>
      </c>
      <c r="U441" s="143">
        <f ca="1" t="shared" si="211"/>
        <v>0</v>
      </c>
    </row>
    <row r="442" ht="15" spans="1:21">
      <c r="A442" s="182"/>
      <c r="B442" s="184" t="s">
        <v>333</v>
      </c>
      <c r="C442" s="103" t="str">
        <f>"LCU per unit of "&amp;D441</f>
        <v>LCU per unit of Domestic</v>
      </c>
      <c r="D442" s="177" t="str">
        <f>C431</f>
        <v>LCU</v>
      </c>
      <c r="E442" s="62"/>
      <c r="F442" s="178"/>
      <c r="G442" s="167"/>
      <c r="H442" s="167"/>
      <c r="I442" s="167"/>
      <c r="J442" s="167"/>
      <c r="K442" s="90"/>
      <c r="L442" s="143">
        <f t="shared" ref="L442:U442" si="212">INDEX($L$81:$U$85,MATCH($D442,$B$81:$B$85,0),MATCH(L$78,$L$78:$U$78,0))</f>
        <v>1</v>
      </c>
      <c r="M442" s="143">
        <f t="shared" si="212"/>
        <v>1</v>
      </c>
      <c r="N442" s="143">
        <f t="shared" si="212"/>
        <v>1</v>
      </c>
      <c r="O442" s="143">
        <f t="shared" si="212"/>
        <v>1</v>
      </c>
      <c r="P442" s="143">
        <f t="shared" si="212"/>
        <v>1</v>
      </c>
      <c r="Q442" s="143">
        <f t="shared" si="212"/>
        <v>1</v>
      </c>
      <c r="R442" s="143">
        <f t="shared" si="212"/>
        <v>1</v>
      </c>
      <c r="S442" s="143">
        <f t="shared" si="212"/>
        <v>1</v>
      </c>
      <c r="T442" s="143">
        <f t="shared" si="212"/>
        <v>1</v>
      </c>
      <c r="U442" s="143">
        <f t="shared" si="212"/>
        <v>1</v>
      </c>
    </row>
    <row r="443" ht="15" spans="1:21">
      <c r="A443" s="182"/>
      <c r="B443" s="184" t="s">
        <v>341</v>
      </c>
      <c r="C443" s="103" t="str">
        <f>"million "&amp;D442</f>
        <v>million LCU</v>
      </c>
      <c r="D443" s="177" t="str">
        <f>D442</f>
        <v>LCU</v>
      </c>
      <c r="E443" s="59"/>
      <c r="F443" s="189"/>
      <c r="G443" s="167"/>
      <c r="H443" s="167"/>
      <c r="I443" s="167"/>
      <c r="J443" s="167"/>
      <c r="K443" s="90"/>
      <c r="L443" s="190">
        <f>L438/L442</f>
        <v>0</v>
      </c>
      <c r="M443" s="190">
        <f t="shared" ref="M443:U443" si="213">M438/M442</f>
        <v>0</v>
      </c>
      <c r="N443" s="190">
        <f t="shared" si="213"/>
        <v>0</v>
      </c>
      <c r="O443" s="190">
        <f t="shared" si="213"/>
        <v>0</v>
      </c>
      <c r="P443" s="190">
        <f t="shared" si="213"/>
        <v>0</v>
      </c>
      <c r="Q443" s="190">
        <f t="shared" si="213"/>
        <v>0</v>
      </c>
      <c r="R443" s="190">
        <f t="shared" si="213"/>
        <v>0</v>
      </c>
      <c r="S443" s="190">
        <f t="shared" si="213"/>
        <v>0</v>
      </c>
      <c r="T443" s="190">
        <f t="shared" si="213"/>
        <v>0</v>
      </c>
      <c r="U443" s="190">
        <f t="shared" si="213"/>
        <v>0</v>
      </c>
    </row>
    <row r="444" ht="15" spans="1:21">
      <c r="A444" s="182"/>
      <c r="B444" s="184" t="s">
        <v>343</v>
      </c>
      <c r="C444" s="103" t="str">
        <f>"million "&amp;D443</f>
        <v>million LCU</v>
      </c>
      <c r="D444" s="177" t="str">
        <f>D443</f>
        <v>LCU</v>
      </c>
      <c r="E444" s="62"/>
      <c r="F444" s="189"/>
      <c r="G444" s="167"/>
      <c r="H444" s="167"/>
      <c r="I444" s="167"/>
      <c r="J444" s="167"/>
      <c r="K444" s="90"/>
      <c r="L444" s="143">
        <f>L443</f>
        <v>0</v>
      </c>
      <c r="M444" s="143">
        <f ca="1" t="shared" ref="M444:U444" si="214">L444+M443-M445</f>
        <v>0</v>
      </c>
      <c r="N444" s="143">
        <f ca="1" t="shared" si="214"/>
        <v>0</v>
      </c>
      <c r="O444" s="143">
        <f ca="1" t="shared" si="214"/>
        <v>0</v>
      </c>
      <c r="P444" s="143">
        <f ca="1" t="shared" si="214"/>
        <v>0</v>
      </c>
      <c r="Q444" s="143">
        <f ca="1" t="shared" si="214"/>
        <v>0</v>
      </c>
      <c r="R444" s="143">
        <f ca="1" t="shared" si="214"/>
        <v>0</v>
      </c>
      <c r="S444" s="143">
        <f ca="1" t="shared" si="214"/>
        <v>0</v>
      </c>
      <c r="T444" s="143">
        <f ca="1" t="shared" si="214"/>
        <v>0</v>
      </c>
      <c r="U444" s="143">
        <f ca="1" t="shared" si="214"/>
        <v>0</v>
      </c>
    </row>
    <row r="445" ht="15" spans="1:21">
      <c r="A445" s="182"/>
      <c r="B445" s="184" t="s">
        <v>328</v>
      </c>
      <c r="C445" s="103" t="str">
        <f>"million "&amp;D444</f>
        <v>million LCU</v>
      </c>
      <c r="D445" s="177" t="str">
        <f>D444</f>
        <v>LCU</v>
      </c>
      <c r="E445" s="62"/>
      <c r="F445" s="189"/>
      <c r="G445" s="167"/>
      <c r="H445" s="167"/>
      <c r="I445" s="167"/>
      <c r="J445" s="167"/>
      <c r="K445" s="90"/>
      <c r="L445" s="192"/>
      <c r="M445" s="143">
        <f ca="1" t="shared" ref="M445:U445" si="215">IF(M$241&gt;$C432-1,SUM(OFFSET($L443,0,M$241-$C432,1,$C432-$C433))/($C432-$C433),IF(M$241&lt;$C433+1,0,SUM(OFFSET($L443,0,0,1,M$241-$C433))/($C432-$C433)))</f>
        <v>0</v>
      </c>
      <c r="N445" s="143">
        <f ca="1" t="shared" si="215"/>
        <v>0</v>
      </c>
      <c r="O445" s="143">
        <f ca="1" t="shared" si="215"/>
        <v>0</v>
      </c>
      <c r="P445" s="143">
        <f ca="1" t="shared" si="215"/>
        <v>0</v>
      </c>
      <c r="Q445" s="143">
        <f ca="1" t="shared" si="215"/>
        <v>0</v>
      </c>
      <c r="R445" s="143">
        <f ca="1" t="shared" si="215"/>
        <v>0</v>
      </c>
      <c r="S445" s="143">
        <f ca="1" t="shared" si="215"/>
        <v>0</v>
      </c>
      <c r="T445" s="143">
        <f ca="1" t="shared" si="215"/>
        <v>0</v>
      </c>
      <c r="U445" s="143">
        <f ca="1" t="shared" si="215"/>
        <v>0</v>
      </c>
    </row>
    <row r="446" ht="15" spans="1:21">
      <c r="A446" s="182"/>
      <c r="B446" s="184" t="s">
        <v>234</v>
      </c>
      <c r="C446" s="103" t="str">
        <f>"million "&amp;D445</f>
        <v>million LCU</v>
      </c>
      <c r="D446" s="177" t="str">
        <f>D445</f>
        <v>LCU</v>
      </c>
      <c r="E446" s="62"/>
      <c r="F446" s="189"/>
      <c r="G446" s="167"/>
      <c r="H446" s="167"/>
      <c r="I446" s="167"/>
      <c r="J446" s="167"/>
      <c r="K446" s="90"/>
      <c r="L446" s="192"/>
      <c r="M446" s="143">
        <f t="shared" ref="M446:U446" si="216">L444*$C434</f>
        <v>0</v>
      </c>
      <c r="N446" s="143">
        <f ca="1" t="shared" si="216"/>
        <v>0</v>
      </c>
      <c r="O446" s="143">
        <f ca="1" t="shared" si="216"/>
        <v>0</v>
      </c>
      <c r="P446" s="143">
        <f ca="1" t="shared" si="216"/>
        <v>0</v>
      </c>
      <c r="Q446" s="143">
        <f ca="1" t="shared" si="216"/>
        <v>0</v>
      </c>
      <c r="R446" s="143">
        <f ca="1" t="shared" si="216"/>
        <v>0</v>
      </c>
      <c r="S446" s="143">
        <f ca="1" t="shared" si="216"/>
        <v>0</v>
      </c>
      <c r="T446" s="143">
        <f ca="1" t="shared" si="216"/>
        <v>0</v>
      </c>
      <c r="U446" s="143">
        <f ca="1" t="shared" si="216"/>
        <v>0</v>
      </c>
    </row>
    <row r="447" ht="15" spans="1:21">
      <c r="A447" s="182"/>
      <c r="B447" s="183" t="s">
        <v>354</v>
      </c>
      <c r="C447" s="103"/>
      <c r="D447" s="51"/>
      <c r="E447" s="116"/>
      <c r="F447" s="167"/>
      <c r="G447" s="167"/>
      <c r="H447" s="167"/>
      <c r="I447" s="167"/>
      <c r="J447" s="167"/>
      <c r="K447" s="90"/>
      <c r="L447" s="143"/>
      <c r="M447" s="143"/>
      <c r="N447" s="143"/>
      <c r="O447" s="143"/>
      <c r="P447" s="143"/>
      <c r="Q447" s="143"/>
      <c r="R447" s="143"/>
      <c r="S447" s="143"/>
      <c r="T447" s="143"/>
      <c r="U447" s="143"/>
    </row>
    <row r="448" ht="15" spans="1:21">
      <c r="A448" s="182"/>
      <c r="B448" s="184" t="s">
        <v>37</v>
      </c>
      <c r="C448" s="193" t="s">
        <v>311</v>
      </c>
      <c r="D448" s="47"/>
      <c r="E448" s="47"/>
      <c r="F448" s="48"/>
      <c r="G448" s="48"/>
      <c r="H448" s="48"/>
      <c r="I448" s="48"/>
      <c r="J448" s="48"/>
      <c r="K448" s="89"/>
      <c r="L448" s="89"/>
      <c r="M448" s="89"/>
      <c r="N448" s="89"/>
      <c r="O448" s="89"/>
      <c r="P448" s="89"/>
      <c r="Q448" s="89"/>
      <c r="R448" s="89"/>
      <c r="S448" s="89"/>
      <c r="T448" s="89"/>
      <c r="U448" s="89"/>
    </row>
    <row r="449" ht="15" spans="1:21">
      <c r="A449" s="182"/>
      <c r="B449" s="184" t="s">
        <v>345</v>
      </c>
      <c r="C449" s="194">
        <v>1</v>
      </c>
      <c r="D449" s="47"/>
      <c r="E449" s="47"/>
      <c r="F449" s="48"/>
      <c r="G449" s="48"/>
      <c r="H449" s="48"/>
      <c r="I449" s="48"/>
      <c r="J449" s="48"/>
      <c r="K449" s="89"/>
      <c r="L449" s="89"/>
      <c r="M449" s="89"/>
      <c r="N449" s="89"/>
      <c r="O449" s="89"/>
      <c r="P449" s="89"/>
      <c r="Q449" s="89"/>
      <c r="R449" s="89"/>
      <c r="S449" s="89"/>
      <c r="T449" s="89"/>
      <c r="U449" s="89"/>
    </row>
    <row r="450" ht="15" spans="1:21">
      <c r="A450" s="182"/>
      <c r="B450" s="184" t="s">
        <v>346</v>
      </c>
      <c r="C450" s="195">
        <v>0</v>
      </c>
      <c r="D450" s="47"/>
      <c r="E450" s="47"/>
      <c r="F450" s="48"/>
      <c r="G450" s="48"/>
      <c r="H450" s="48"/>
      <c r="I450" s="48"/>
      <c r="J450" s="48"/>
      <c r="K450" s="89"/>
      <c r="L450" s="89"/>
      <c r="M450" s="89"/>
      <c r="N450" s="89"/>
      <c r="O450" s="89"/>
      <c r="P450" s="89"/>
      <c r="Q450" s="89"/>
      <c r="R450" s="89"/>
      <c r="S450" s="89"/>
      <c r="T450" s="89"/>
      <c r="U450" s="89"/>
    </row>
    <row r="451" ht="15" spans="1:21">
      <c r="A451" s="182"/>
      <c r="B451" s="184" t="s">
        <v>347</v>
      </c>
      <c r="C451" s="196">
        <v>0</v>
      </c>
      <c r="D451" s="47"/>
      <c r="E451" s="47"/>
      <c r="F451" s="48"/>
      <c r="G451" s="48"/>
      <c r="H451" s="48"/>
      <c r="I451" s="48"/>
      <c r="J451" s="48"/>
      <c r="K451" s="89"/>
      <c r="L451" s="89"/>
      <c r="M451" s="89"/>
      <c r="N451" s="89"/>
      <c r="O451" s="89"/>
      <c r="P451" s="89"/>
      <c r="Q451" s="89"/>
      <c r="R451" s="89"/>
      <c r="S451" s="89"/>
      <c r="T451" s="89"/>
      <c r="U451" s="89"/>
    </row>
    <row r="452" ht="15" spans="1:21">
      <c r="A452" s="182"/>
      <c r="B452" s="184" t="s">
        <v>348</v>
      </c>
      <c r="C452" s="177"/>
      <c r="D452" s="47"/>
      <c r="E452" s="47"/>
      <c r="F452" s="48"/>
      <c r="G452" s="48"/>
      <c r="H452" s="48"/>
      <c r="I452" s="48"/>
      <c r="J452" s="48"/>
      <c r="K452" s="89"/>
      <c r="L452" s="89"/>
      <c r="M452" s="89"/>
      <c r="N452" s="89"/>
      <c r="O452" s="89"/>
      <c r="P452" s="89"/>
      <c r="Q452" s="89"/>
      <c r="R452" s="89"/>
      <c r="S452" s="89"/>
      <c r="T452" s="89"/>
      <c r="U452" s="89"/>
    </row>
    <row r="453" ht="15" spans="1:21">
      <c r="A453" s="182"/>
      <c r="B453" s="184" t="str">
        <f>"Classified as External or Domestic?"</f>
        <v>Classified as External or Domestic?</v>
      </c>
      <c r="C453" s="195" t="s">
        <v>163</v>
      </c>
      <c r="D453" s="47"/>
      <c r="E453" s="47"/>
      <c r="F453" s="48"/>
      <c r="G453" s="48"/>
      <c r="H453" s="48"/>
      <c r="I453" s="48"/>
      <c r="J453" s="48"/>
      <c r="K453" s="89"/>
      <c r="L453" s="89"/>
      <c r="M453" s="89"/>
      <c r="N453" s="89"/>
      <c r="O453" s="89"/>
      <c r="P453" s="89"/>
      <c r="Q453" s="89"/>
      <c r="R453" s="89"/>
      <c r="S453" s="89"/>
      <c r="T453" s="89"/>
      <c r="U453" s="89"/>
    </row>
    <row r="454" ht="15" spans="1:21">
      <c r="A454" s="182"/>
      <c r="B454" s="184" t="s">
        <v>350</v>
      </c>
      <c r="C454" s="47" t="s">
        <v>351</v>
      </c>
      <c r="D454" s="47"/>
      <c r="E454" s="47"/>
      <c r="F454" s="48"/>
      <c r="G454" s="48"/>
      <c r="H454" s="48"/>
      <c r="I454" s="48"/>
      <c r="J454" s="48"/>
      <c r="K454" s="89"/>
      <c r="L454" s="190">
        <f t="shared" ref="L454:U454" si="217">L455/L$101*100</f>
        <v>0</v>
      </c>
      <c r="M454" s="190">
        <f ca="1" t="shared" si="217"/>
        <v>0</v>
      </c>
      <c r="N454" s="190">
        <f ca="1" t="shared" si="217"/>
        <v>0</v>
      </c>
      <c r="O454" s="190">
        <f ca="1" t="shared" si="217"/>
        <v>0</v>
      </c>
      <c r="P454" s="190">
        <f ca="1" t="shared" si="217"/>
        <v>0</v>
      </c>
      <c r="Q454" s="190">
        <f ca="1" t="shared" si="217"/>
        <v>0</v>
      </c>
      <c r="R454" s="190">
        <f ca="1" t="shared" si="217"/>
        <v>0</v>
      </c>
      <c r="S454" s="190">
        <f ca="1" t="shared" si="217"/>
        <v>0</v>
      </c>
      <c r="T454" s="190">
        <f ca="1" t="shared" si="217"/>
        <v>0</v>
      </c>
      <c r="U454" s="190">
        <f ca="1" t="shared" si="217"/>
        <v>0</v>
      </c>
    </row>
    <row r="455" ht="15" spans="1:21">
      <c r="A455" s="182"/>
      <c r="B455" s="184" t="s">
        <v>352</v>
      </c>
      <c r="C455" s="62" t="s">
        <v>329</v>
      </c>
      <c r="D455" s="177" t="str">
        <f>C453</f>
        <v>Domestic</v>
      </c>
      <c r="E455" s="62"/>
      <c r="F455" s="178"/>
      <c r="G455" s="167"/>
      <c r="H455" s="167"/>
      <c r="I455" s="167"/>
      <c r="J455" s="167"/>
      <c r="K455" s="90"/>
      <c r="L455" s="191">
        <f>SUMIF($E$63:$E$72,$B447,L$63:L$72)*L459</f>
        <v>0</v>
      </c>
      <c r="M455" s="191">
        <f t="shared" ref="M455:U455" si="218">SUMIF($E$63:$E$72,$B447,M$63:M$72)*M459</f>
        <v>0</v>
      </c>
      <c r="N455" s="191">
        <f t="shared" si="218"/>
        <v>0</v>
      </c>
      <c r="O455" s="191">
        <f t="shared" si="218"/>
        <v>0</v>
      </c>
      <c r="P455" s="191">
        <f t="shared" si="218"/>
        <v>0</v>
      </c>
      <c r="Q455" s="191">
        <f t="shared" si="218"/>
        <v>0</v>
      </c>
      <c r="R455" s="191">
        <f t="shared" si="218"/>
        <v>0</v>
      </c>
      <c r="S455" s="191">
        <f t="shared" si="218"/>
        <v>0</v>
      </c>
      <c r="T455" s="191">
        <f t="shared" si="218"/>
        <v>0</v>
      </c>
      <c r="U455" s="191">
        <f t="shared" si="218"/>
        <v>0</v>
      </c>
    </row>
    <row r="456" ht="15" spans="1:21">
      <c r="A456" s="182"/>
      <c r="B456" s="184" t="s">
        <v>335</v>
      </c>
      <c r="C456" s="62" t="s">
        <v>329</v>
      </c>
      <c r="D456" s="177" t="str">
        <f>C453</f>
        <v>Domestic</v>
      </c>
      <c r="E456" s="62"/>
      <c r="F456" s="178"/>
      <c r="G456" s="167"/>
      <c r="H456" s="167"/>
      <c r="I456" s="167"/>
      <c r="J456" s="167"/>
      <c r="K456" s="90"/>
      <c r="L456" s="192"/>
      <c r="M456" s="143">
        <f ca="1" t="shared" ref="M456:U456" si="219">M462*M459</f>
        <v>0</v>
      </c>
      <c r="N456" s="143">
        <f ca="1" t="shared" si="219"/>
        <v>0</v>
      </c>
      <c r="O456" s="143">
        <f ca="1" t="shared" si="219"/>
        <v>0</v>
      </c>
      <c r="P456" s="143">
        <f ca="1" t="shared" si="219"/>
        <v>0</v>
      </c>
      <c r="Q456" s="143">
        <f ca="1" t="shared" si="219"/>
        <v>0</v>
      </c>
      <c r="R456" s="143">
        <f ca="1" t="shared" si="219"/>
        <v>0</v>
      </c>
      <c r="S456" s="143">
        <f ca="1" t="shared" si="219"/>
        <v>0</v>
      </c>
      <c r="T456" s="143">
        <f ca="1" t="shared" si="219"/>
        <v>0</v>
      </c>
      <c r="U456" s="143">
        <f ca="1" t="shared" si="219"/>
        <v>0</v>
      </c>
    </row>
    <row r="457" ht="15" spans="1:21">
      <c r="A457" s="182"/>
      <c r="B457" s="184" t="s">
        <v>336</v>
      </c>
      <c r="C457" s="62" t="s">
        <v>329</v>
      </c>
      <c r="D457" s="177" t="str">
        <f>C453</f>
        <v>Domestic</v>
      </c>
      <c r="E457" s="62"/>
      <c r="F457" s="178"/>
      <c r="G457" s="167"/>
      <c r="H457" s="167"/>
      <c r="I457" s="167"/>
      <c r="J457" s="167"/>
      <c r="K457" s="90"/>
      <c r="L457" s="192"/>
      <c r="M457" s="143">
        <f>M463*M459</f>
        <v>0</v>
      </c>
      <c r="N457" s="143">
        <f ca="1" t="shared" ref="N457:U457" si="220">N463*N459</f>
        <v>0</v>
      </c>
      <c r="O457" s="143">
        <f ca="1" t="shared" si="220"/>
        <v>0</v>
      </c>
      <c r="P457" s="143">
        <f ca="1" t="shared" si="220"/>
        <v>0</v>
      </c>
      <c r="Q457" s="143">
        <f ca="1" t="shared" si="220"/>
        <v>0</v>
      </c>
      <c r="R457" s="143">
        <f ca="1" t="shared" si="220"/>
        <v>0</v>
      </c>
      <c r="S457" s="143">
        <f ca="1" t="shared" si="220"/>
        <v>0</v>
      </c>
      <c r="T457" s="143">
        <f ca="1" t="shared" si="220"/>
        <v>0</v>
      </c>
      <c r="U457" s="143">
        <f ca="1" t="shared" si="220"/>
        <v>0</v>
      </c>
    </row>
    <row r="458" ht="15" spans="1:21">
      <c r="A458" s="182"/>
      <c r="B458" s="184" t="s">
        <v>353</v>
      </c>
      <c r="C458" s="62" t="s">
        <v>329</v>
      </c>
      <c r="D458" s="177" t="str">
        <f>C453</f>
        <v>Domestic</v>
      </c>
      <c r="E458" s="62"/>
      <c r="F458" s="178"/>
      <c r="G458" s="167"/>
      <c r="H458" s="167"/>
      <c r="I458" s="167"/>
      <c r="J458" s="167"/>
      <c r="K458" s="90"/>
      <c r="L458" s="143">
        <f t="shared" ref="L458:U458" si="221">L461*L459</f>
        <v>0</v>
      </c>
      <c r="M458" s="143">
        <f ca="1" t="shared" si="221"/>
        <v>0</v>
      </c>
      <c r="N458" s="143">
        <f ca="1" t="shared" si="221"/>
        <v>0</v>
      </c>
      <c r="O458" s="143">
        <f ca="1" t="shared" si="221"/>
        <v>0</v>
      </c>
      <c r="P458" s="143">
        <f ca="1" t="shared" si="221"/>
        <v>0</v>
      </c>
      <c r="Q458" s="143">
        <f ca="1" t="shared" si="221"/>
        <v>0</v>
      </c>
      <c r="R458" s="143">
        <f ca="1" t="shared" si="221"/>
        <v>0</v>
      </c>
      <c r="S458" s="143">
        <f ca="1" t="shared" si="221"/>
        <v>0</v>
      </c>
      <c r="T458" s="143">
        <f ca="1" t="shared" si="221"/>
        <v>0</v>
      </c>
      <c r="U458" s="143">
        <f ca="1" t="shared" si="221"/>
        <v>0</v>
      </c>
    </row>
    <row r="459" ht="15" spans="1:21">
      <c r="A459" s="182"/>
      <c r="B459" s="184" t="s">
        <v>333</v>
      </c>
      <c r="C459" s="103" t="str">
        <f>"LCU per unit of "&amp;D458</f>
        <v>LCU per unit of Domestic</v>
      </c>
      <c r="D459" s="177" t="str">
        <f>C448</f>
        <v>LCU</v>
      </c>
      <c r="E459" s="62"/>
      <c r="F459" s="178"/>
      <c r="G459" s="167"/>
      <c r="H459" s="167"/>
      <c r="I459" s="167"/>
      <c r="J459" s="167"/>
      <c r="K459" s="90"/>
      <c r="L459" s="143">
        <f t="shared" ref="L459:U459" si="222">INDEX($L$81:$U$85,MATCH($D459,$B$81:$B$85,0),MATCH(L$78,$L$78:$U$78,0))</f>
        <v>1</v>
      </c>
      <c r="M459" s="143">
        <f t="shared" si="222"/>
        <v>1</v>
      </c>
      <c r="N459" s="143">
        <f t="shared" si="222"/>
        <v>1</v>
      </c>
      <c r="O459" s="143">
        <f t="shared" si="222"/>
        <v>1</v>
      </c>
      <c r="P459" s="143">
        <f t="shared" si="222"/>
        <v>1</v>
      </c>
      <c r="Q459" s="143">
        <f t="shared" si="222"/>
        <v>1</v>
      </c>
      <c r="R459" s="143">
        <f t="shared" si="222"/>
        <v>1</v>
      </c>
      <c r="S459" s="143">
        <f t="shared" si="222"/>
        <v>1</v>
      </c>
      <c r="T459" s="143">
        <f t="shared" si="222"/>
        <v>1</v>
      </c>
      <c r="U459" s="143">
        <f t="shared" si="222"/>
        <v>1</v>
      </c>
    </row>
    <row r="460" ht="15" spans="1:21">
      <c r="A460" s="182"/>
      <c r="B460" s="184" t="s">
        <v>341</v>
      </c>
      <c r="C460" s="103" t="str">
        <f>"million "&amp;D459</f>
        <v>million LCU</v>
      </c>
      <c r="D460" s="177" t="str">
        <f>D459</f>
        <v>LCU</v>
      </c>
      <c r="E460" s="59"/>
      <c r="F460" s="189"/>
      <c r="G460" s="167"/>
      <c r="H460" s="167"/>
      <c r="I460" s="167"/>
      <c r="J460" s="167"/>
      <c r="K460" s="90"/>
      <c r="L460" s="190">
        <f>L455/L459</f>
        <v>0</v>
      </c>
      <c r="M460" s="190">
        <f t="shared" ref="M460:U460" si="223">M455/M459</f>
        <v>0</v>
      </c>
      <c r="N460" s="190">
        <f t="shared" si="223"/>
        <v>0</v>
      </c>
      <c r="O460" s="190">
        <f t="shared" si="223"/>
        <v>0</v>
      </c>
      <c r="P460" s="190">
        <f t="shared" si="223"/>
        <v>0</v>
      </c>
      <c r="Q460" s="190">
        <f t="shared" si="223"/>
        <v>0</v>
      </c>
      <c r="R460" s="190">
        <f t="shared" si="223"/>
        <v>0</v>
      </c>
      <c r="S460" s="190">
        <f t="shared" si="223"/>
        <v>0</v>
      </c>
      <c r="T460" s="190">
        <f t="shared" si="223"/>
        <v>0</v>
      </c>
      <c r="U460" s="190">
        <f t="shared" si="223"/>
        <v>0</v>
      </c>
    </row>
    <row r="461" ht="15" spans="1:21">
      <c r="A461" s="182"/>
      <c r="B461" s="184" t="s">
        <v>343</v>
      </c>
      <c r="C461" s="103" t="str">
        <f>"million "&amp;D460</f>
        <v>million LCU</v>
      </c>
      <c r="D461" s="177" t="str">
        <f>D460</f>
        <v>LCU</v>
      </c>
      <c r="E461" s="62"/>
      <c r="F461" s="189"/>
      <c r="G461" s="167"/>
      <c r="H461" s="167"/>
      <c r="I461" s="167"/>
      <c r="J461" s="167"/>
      <c r="K461" s="90"/>
      <c r="L461" s="143">
        <f>L460</f>
        <v>0</v>
      </c>
      <c r="M461" s="143">
        <f ca="1" t="shared" ref="M461:U461" si="224">L461+M460-M462</f>
        <v>0</v>
      </c>
      <c r="N461" s="143">
        <f ca="1" t="shared" si="224"/>
        <v>0</v>
      </c>
      <c r="O461" s="143">
        <f ca="1" t="shared" si="224"/>
        <v>0</v>
      </c>
      <c r="P461" s="143">
        <f ca="1" t="shared" si="224"/>
        <v>0</v>
      </c>
      <c r="Q461" s="143">
        <f ca="1" t="shared" si="224"/>
        <v>0</v>
      </c>
      <c r="R461" s="143">
        <f ca="1" t="shared" si="224"/>
        <v>0</v>
      </c>
      <c r="S461" s="143">
        <f ca="1" t="shared" si="224"/>
        <v>0</v>
      </c>
      <c r="T461" s="143">
        <f ca="1" t="shared" si="224"/>
        <v>0</v>
      </c>
      <c r="U461" s="143">
        <f ca="1" t="shared" si="224"/>
        <v>0</v>
      </c>
    </row>
    <row r="462" ht="15" spans="1:21">
      <c r="A462" s="182"/>
      <c r="B462" s="184" t="s">
        <v>328</v>
      </c>
      <c r="C462" s="103" t="str">
        <f>"million "&amp;D461</f>
        <v>million LCU</v>
      </c>
      <c r="D462" s="177" t="str">
        <f>D461</f>
        <v>LCU</v>
      </c>
      <c r="E462" s="62"/>
      <c r="F462" s="189"/>
      <c r="G462" s="167"/>
      <c r="H462" s="167"/>
      <c r="I462" s="167"/>
      <c r="J462" s="167"/>
      <c r="K462" s="90"/>
      <c r="L462" s="192"/>
      <c r="M462" s="143">
        <f ca="1" t="shared" ref="M462:U462" si="225">IF(M$241&gt;$C449-1,SUM(OFFSET($L460,0,M$241-$C449,1,$C449-$C450))/($C449-$C450),IF(M$241&lt;$C450+1,0,SUM(OFFSET($L460,0,0,1,M$241-$C450))/($C449-$C450)))</f>
        <v>0</v>
      </c>
      <c r="N462" s="143">
        <f ca="1" t="shared" si="225"/>
        <v>0</v>
      </c>
      <c r="O462" s="143">
        <f ca="1" t="shared" si="225"/>
        <v>0</v>
      </c>
      <c r="P462" s="143">
        <f ca="1" t="shared" si="225"/>
        <v>0</v>
      </c>
      <c r="Q462" s="143">
        <f ca="1" t="shared" si="225"/>
        <v>0</v>
      </c>
      <c r="R462" s="143">
        <f ca="1" t="shared" si="225"/>
        <v>0</v>
      </c>
      <c r="S462" s="143">
        <f ca="1" t="shared" si="225"/>
        <v>0</v>
      </c>
      <c r="T462" s="143">
        <f ca="1" t="shared" si="225"/>
        <v>0</v>
      </c>
      <c r="U462" s="143">
        <f ca="1" t="shared" si="225"/>
        <v>0</v>
      </c>
    </row>
    <row r="463" ht="15" spans="1:21">
      <c r="A463" s="182"/>
      <c r="B463" s="184" t="s">
        <v>234</v>
      </c>
      <c r="C463" s="103" t="str">
        <f>"million "&amp;D462</f>
        <v>million LCU</v>
      </c>
      <c r="D463" s="177" t="str">
        <f>D462</f>
        <v>LCU</v>
      </c>
      <c r="E463" s="62"/>
      <c r="F463" s="189"/>
      <c r="G463" s="167"/>
      <c r="H463" s="167"/>
      <c r="I463" s="167"/>
      <c r="J463" s="167"/>
      <c r="K463" s="90"/>
      <c r="L463" s="192"/>
      <c r="M463" s="143">
        <f t="shared" ref="M463:U463" si="226">L461*$C451</f>
        <v>0</v>
      </c>
      <c r="N463" s="143">
        <f ca="1" t="shared" si="226"/>
        <v>0</v>
      </c>
      <c r="O463" s="143">
        <f ca="1" t="shared" si="226"/>
        <v>0</v>
      </c>
      <c r="P463" s="143">
        <f ca="1" t="shared" si="226"/>
        <v>0</v>
      </c>
      <c r="Q463" s="143">
        <f ca="1" t="shared" si="226"/>
        <v>0</v>
      </c>
      <c r="R463" s="143">
        <f ca="1" t="shared" si="226"/>
        <v>0</v>
      </c>
      <c r="S463" s="143">
        <f ca="1" t="shared" si="226"/>
        <v>0</v>
      </c>
      <c r="T463" s="143">
        <f ca="1" t="shared" si="226"/>
        <v>0</v>
      </c>
      <c r="U463" s="143">
        <f ca="1" t="shared" si="226"/>
        <v>0</v>
      </c>
    </row>
    <row r="464" ht="15" spans="1:21">
      <c r="A464" s="182"/>
      <c r="B464" s="183" t="s">
        <v>355</v>
      </c>
      <c r="C464" s="103"/>
      <c r="D464" s="51"/>
      <c r="E464" s="116"/>
      <c r="F464" s="167"/>
      <c r="G464" s="167"/>
      <c r="H464" s="167"/>
      <c r="I464" s="167"/>
      <c r="J464" s="167"/>
      <c r="K464" s="90"/>
      <c r="L464" s="143"/>
      <c r="M464" s="143"/>
      <c r="N464" s="143"/>
      <c r="O464" s="143"/>
      <c r="P464" s="143"/>
      <c r="Q464" s="143"/>
      <c r="R464" s="143"/>
      <c r="S464" s="143"/>
      <c r="T464" s="143"/>
      <c r="U464" s="143"/>
    </row>
    <row r="465" ht="15" spans="1:21">
      <c r="A465" s="182"/>
      <c r="B465" s="184" t="s">
        <v>37</v>
      </c>
      <c r="C465" s="193" t="s">
        <v>311</v>
      </c>
      <c r="D465" s="47"/>
      <c r="E465" s="47"/>
      <c r="F465" s="48"/>
      <c r="G465" s="48"/>
      <c r="H465" s="48"/>
      <c r="I465" s="48"/>
      <c r="J465" s="48"/>
      <c r="K465" s="89"/>
      <c r="L465" s="89"/>
      <c r="M465" s="89"/>
      <c r="N465" s="89"/>
      <c r="O465" s="89"/>
      <c r="P465" s="89"/>
      <c r="Q465" s="89"/>
      <c r="R465" s="89"/>
      <c r="S465" s="89"/>
      <c r="T465" s="89"/>
      <c r="U465" s="89"/>
    </row>
    <row r="466" ht="15" spans="1:21">
      <c r="A466" s="182"/>
      <c r="B466" s="184" t="s">
        <v>345</v>
      </c>
      <c r="C466" s="194">
        <v>1</v>
      </c>
      <c r="D466" s="47"/>
      <c r="E466" s="47"/>
      <c r="F466" s="48"/>
      <c r="G466" s="48"/>
      <c r="H466" s="48"/>
      <c r="I466" s="48"/>
      <c r="J466" s="48"/>
      <c r="K466" s="89"/>
      <c r="L466" s="89"/>
      <c r="M466" s="89"/>
      <c r="N466" s="89"/>
      <c r="O466" s="89"/>
      <c r="P466" s="89"/>
      <c r="Q466" s="89"/>
      <c r="R466" s="89"/>
      <c r="S466" s="89"/>
      <c r="T466" s="89"/>
      <c r="U466" s="89"/>
    </row>
    <row r="467" ht="15" spans="1:21">
      <c r="A467" s="182"/>
      <c r="B467" s="184" t="s">
        <v>346</v>
      </c>
      <c r="C467" s="195">
        <v>0</v>
      </c>
      <c r="D467" s="47"/>
      <c r="E467" s="47"/>
      <c r="F467" s="48"/>
      <c r="G467" s="48"/>
      <c r="H467" s="48"/>
      <c r="I467" s="48"/>
      <c r="J467" s="48"/>
      <c r="K467" s="89"/>
      <c r="L467" s="89"/>
      <c r="M467" s="89"/>
      <c r="N467" s="89"/>
      <c r="O467" s="89"/>
      <c r="P467" s="89"/>
      <c r="Q467" s="89"/>
      <c r="R467" s="89"/>
      <c r="S467" s="89"/>
      <c r="T467" s="89"/>
      <c r="U467" s="89"/>
    </row>
    <row r="468" ht="15" spans="1:21">
      <c r="A468" s="182"/>
      <c r="B468" s="184" t="s">
        <v>347</v>
      </c>
      <c r="C468" s="196">
        <v>0</v>
      </c>
      <c r="D468" s="47"/>
      <c r="E468" s="47"/>
      <c r="F468" s="48"/>
      <c r="G468" s="48"/>
      <c r="H468" s="48"/>
      <c r="I468" s="48"/>
      <c r="J468" s="48"/>
      <c r="K468" s="89"/>
      <c r="L468" s="89"/>
      <c r="M468" s="89"/>
      <c r="N468" s="89"/>
      <c r="O468" s="89"/>
      <c r="P468" s="89"/>
      <c r="Q468" s="89"/>
      <c r="R468" s="89"/>
      <c r="S468" s="89"/>
      <c r="T468" s="89"/>
      <c r="U468" s="89"/>
    </row>
    <row r="469" ht="15" spans="1:21">
      <c r="A469" s="182"/>
      <c r="B469" s="184" t="s">
        <v>348</v>
      </c>
      <c r="C469" s="177"/>
      <c r="D469" s="47"/>
      <c r="E469" s="47"/>
      <c r="F469" s="48"/>
      <c r="G469" s="48"/>
      <c r="H469" s="48"/>
      <c r="I469" s="48"/>
      <c r="J469" s="48"/>
      <c r="K469" s="89"/>
      <c r="L469" s="89"/>
      <c r="M469" s="89"/>
      <c r="N469" s="89"/>
      <c r="O469" s="89"/>
      <c r="P469" s="89"/>
      <c r="Q469" s="89"/>
      <c r="R469" s="89"/>
      <c r="S469" s="89"/>
      <c r="T469" s="89"/>
      <c r="U469" s="89"/>
    </row>
    <row r="470" ht="15" spans="1:21">
      <c r="A470" s="182"/>
      <c r="B470" s="184" t="str">
        <f>"Classified as External or Domestic?"</f>
        <v>Classified as External or Domestic?</v>
      </c>
      <c r="C470" s="195" t="s">
        <v>163</v>
      </c>
      <c r="D470" s="47"/>
      <c r="E470" s="47"/>
      <c r="F470" s="48"/>
      <c r="G470" s="48"/>
      <c r="H470" s="48"/>
      <c r="I470" s="48"/>
      <c r="J470" s="48"/>
      <c r="K470" s="89"/>
      <c r="L470" s="89"/>
      <c r="M470" s="89"/>
      <c r="N470" s="89"/>
      <c r="O470" s="89"/>
      <c r="P470" s="89"/>
      <c r="Q470" s="89"/>
      <c r="R470" s="89"/>
      <c r="S470" s="89"/>
      <c r="T470" s="89"/>
      <c r="U470" s="89"/>
    </row>
    <row r="471" ht="15" spans="1:21">
      <c r="A471" s="182"/>
      <c r="B471" s="184" t="s">
        <v>350</v>
      </c>
      <c r="C471" s="47" t="s">
        <v>351</v>
      </c>
      <c r="D471" s="47"/>
      <c r="E471" s="47"/>
      <c r="F471" s="48"/>
      <c r="G471" s="48"/>
      <c r="H471" s="48"/>
      <c r="I471" s="48"/>
      <c r="J471" s="48"/>
      <c r="K471" s="89"/>
      <c r="L471" s="190">
        <f t="shared" ref="L471:U471" si="227">L472/L$101*100</f>
        <v>0</v>
      </c>
      <c r="M471" s="190">
        <f ca="1" t="shared" si="227"/>
        <v>0</v>
      </c>
      <c r="N471" s="190">
        <f ca="1" t="shared" si="227"/>
        <v>0</v>
      </c>
      <c r="O471" s="190">
        <f ca="1" t="shared" si="227"/>
        <v>0</v>
      </c>
      <c r="P471" s="190">
        <f ca="1" t="shared" si="227"/>
        <v>0</v>
      </c>
      <c r="Q471" s="190">
        <f ca="1" t="shared" si="227"/>
        <v>0</v>
      </c>
      <c r="R471" s="190">
        <f ca="1" t="shared" si="227"/>
        <v>0</v>
      </c>
      <c r="S471" s="190">
        <f ca="1" t="shared" si="227"/>
        <v>0</v>
      </c>
      <c r="T471" s="190">
        <f ca="1" t="shared" si="227"/>
        <v>0</v>
      </c>
      <c r="U471" s="190">
        <f ca="1" t="shared" si="227"/>
        <v>0</v>
      </c>
    </row>
    <row r="472" ht="15" spans="1:21">
      <c r="A472" s="182"/>
      <c r="B472" s="184" t="s">
        <v>352</v>
      </c>
      <c r="C472" s="62" t="s">
        <v>329</v>
      </c>
      <c r="D472" s="177" t="str">
        <f>C470</f>
        <v>Domestic</v>
      </c>
      <c r="E472" s="62"/>
      <c r="F472" s="178"/>
      <c r="G472" s="167"/>
      <c r="H472" s="167"/>
      <c r="I472" s="167"/>
      <c r="J472" s="167"/>
      <c r="K472" s="90"/>
      <c r="L472" s="191">
        <f>SUMIF($E$63:$E$72,$B464,L$63:L$72)*L476</f>
        <v>0</v>
      </c>
      <c r="M472" s="191">
        <f t="shared" ref="M472:U472" si="228">SUMIF($E$63:$E$72,$B464,M$63:M$72)*M476</f>
        <v>0</v>
      </c>
      <c r="N472" s="191">
        <f t="shared" si="228"/>
        <v>0</v>
      </c>
      <c r="O472" s="191">
        <f t="shared" si="228"/>
        <v>0</v>
      </c>
      <c r="P472" s="191">
        <f t="shared" si="228"/>
        <v>0</v>
      </c>
      <c r="Q472" s="191">
        <f t="shared" si="228"/>
        <v>0</v>
      </c>
      <c r="R472" s="191">
        <f t="shared" si="228"/>
        <v>0</v>
      </c>
      <c r="S472" s="191">
        <f t="shared" si="228"/>
        <v>0</v>
      </c>
      <c r="T472" s="191">
        <f t="shared" si="228"/>
        <v>0</v>
      </c>
      <c r="U472" s="191">
        <f t="shared" si="228"/>
        <v>0</v>
      </c>
    </row>
    <row r="473" ht="15" spans="1:21">
      <c r="A473" s="182"/>
      <c r="B473" s="184" t="s">
        <v>335</v>
      </c>
      <c r="C473" s="62" t="s">
        <v>329</v>
      </c>
      <c r="D473" s="177" t="str">
        <f>C470</f>
        <v>Domestic</v>
      </c>
      <c r="E473" s="62"/>
      <c r="F473" s="178"/>
      <c r="G473" s="167"/>
      <c r="H473" s="167"/>
      <c r="I473" s="167"/>
      <c r="J473" s="167"/>
      <c r="K473" s="90"/>
      <c r="L473" s="192"/>
      <c r="M473" s="143">
        <f ca="1" t="shared" ref="M473:U473" si="229">M479*M476</f>
        <v>0</v>
      </c>
      <c r="N473" s="143">
        <f ca="1" t="shared" si="229"/>
        <v>0</v>
      </c>
      <c r="O473" s="143">
        <f ca="1" t="shared" si="229"/>
        <v>0</v>
      </c>
      <c r="P473" s="143">
        <f ca="1" t="shared" si="229"/>
        <v>0</v>
      </c>
      <c r="Q473" s="143">
        <f ca="1" t="shared" si="229"/>
        <v>0</v>
      </c>
      <c r="R473" s="143">
        <f ca="1" t="shared" si="229"/>
        <v>0</v>
      </c>
      <c r="S473" s="143">
        <f ca="1" t="shared" si="229"/>
        <v>0</v>
      </c>
      <c r="T473" s="143">
        <f ca="1" t="shared" si="229"/>
        <v>0</v>
      </c>
      <c r="U473" s="143">
        <f ca="1" t="shared" si="229"/>
        <v>0</v>
      </c>
    </row>
    <row r="474" ht="15" spans="1:21">
      <c r="A474" s="182"/>
      <c r="B474" s="184" t="s">
        <v>336</v>
      </c>
      <c r="C474" s="62" t="s">
        <v>329</v>
      </c>
      <c r="D474" s="177" t="str">
        <f>C470</f>
        <v>Domestic</v>
      </c>
      <c r="E474" s="62"/>
      <c r="F474" s="178"/>
      <c r="G474" s="167"/>
      <c r="H474" s="167"/>
      <c r="I474" s="167"/>
      <c r="J474" s="167"/>
      <c r="K474" s="90"/>
      <c r="L474" s="192"/>
      <c r="M474" s="143">
        <f>M480*M476</f>
        <v>0</v>
      </c>
      <c r="N474" s="143">
        <f ca="1" t="shared" ref="N474:U474" si="230">N480*N476</f>
        <v>0</v>
      </c>
      <c r="O474" s="143">
        <f ca="1" t="shared" si="230"/>
        <v>0</v>
      </c>
      <c r="P474" s="143">
        <f ca="1" t="shared" si="230"/>
        <v>0</v>
      </c>
      <c r="Q474" s="143">
        <f ca="1" t="shared" si="230"/>
        <v>0</v>
      </c>
      <c r="R474" s="143">
        <f ca="1" t="shared" si="230"/>
        <v>0</v>
      </c>
      <c r="S474" s="143">
        <f ca="1" t="shared" si="230"/>
        <v>0</v>
      </c>
      <c r="T474" s="143">
        <f ca="1" t="shared" si="230"/>
        <v>0</v>
      </c>
      <c r="U474" s="143">
        <f ca="1" t="shared" si="230"/>
        <v>0</v>
      </c>
    </row>
    <row r="475" ht="15" spans="1:21">
      <c r="A475" s="182"/>
      <c r="B475" s="184" t="s">
        <v>353</v>
      </c>
      <c r="C475" s="62" t="s">
        <v>329</v>
      </c>
      <c r="D475" s="177" t="str">
        <f>C470</f>
        <v>Domestic</v>
      </c>
      <c r="E475" s="62"/>
      <c r="F475" s="178"/>
      <c r="G475" s="167"/>
      <c r="H475" s="167"/>
      <c r="I475" s="167"/>
      <c r="J475" s="167"/>
      <c r="K475" s="90"/>
      <c r="L475" s="143">
        <f t="shared" ref="L475:U475" si="231">L478*L476</f>
        <v>0</v>
      </c>
      <c r="M475" s="143">
        <f ca="1" t="shared" si="231"/>
        <v>0</v>
      </c>
      <c r="N475" s="143">
        <f ca="1" t="shared" si="231"/>
        <v>0</v>
      </c>
      <c r="O475" s="143">
        <f ca="1" t="shared" si="231"/>
        <v>0</v>
      </c>
      <c r="P475" s="143">
        <f ca="1" t="shared" si="231"/>
        <v>0</v>
      </c>
      <c r="Q475" s="143">
        <f ca="1" t="shared" si="231"/>
        <v>0</v>
      </c>
      <c r="R475" s="143">
        <f ca="1" t="shared" si="231"/>
        <v>0</v>
      </c>
      <c r="S475" s="143">
        <f ca="1" t="shared" si="231"/>
        <v>0</v>
      </c>
      <c r="T475" s="143">
        <f ca="1" t="shared" si="231"/>
        <v>0</v>
      </c>
      <c r="U475" s="143">
        <f ca="1" t="shared" si="231"/>
        <v>0</v>
      </c>
    </row>
    <row r="476" ht="15" spans="1:21">
      <c r="A476" s="182"/>
      <c r="B476" s="184" t="s">
        <v>333</v>
      </c>
      <c r="C476" s="103" t="str">
        <f>"LCU per unit of "&amp;D475</f>
        <v>LCU per unit of Domestic</v>
      </c>
      <c r="D476" s="177" t="str">
        <f>C465</f>
        <v>LCU</v>
      </c>
      <c r="E476" s="62"/>
      <c r="F476" s="178"/>
      <c r="G476" s="167"/>
      <c r="H476" s="167"/>
      <c r="I476" s="167"/>
      <c r="J476" s="167"/>
      <c r="K476" s="90"/>
      <c r="L476" s="143">
        <f t="shared" ref="L476:U476" si="232">INDEX($L$81:$U$85,MATCH($D476,$B$81:$B$85,0),MATCH(L$78,$L$78:$U$78,0))</f>
        <v>1</v>
      </c>
      <c r="M476" s="143">
        <f t="shared" si="232"/>
        <v>1</v>
      </c>
      <c r="N476" s="143">
        <f t="shared" si="232"/>
        <v>1</v>
      </c>
      <c r="O476" s="143">
        <f t="shared" si="232"/>
        <v>1</v>
      </c>
      <c r="P476" s="143">
        <f t="shared" si="232"/>
        <v>1</v>
      </c>
      <c r="Q476" s="143">
        <f t="shared" si="232"/>
        <v>1</v>
      </c>
      <c r="R476" s="143">
        <f t="shared" si="232"/>
        <v>1</v>
      </c>
      <c r="S476" s="143">
        <f t="shared" si="232"/>
        <v>1</v>
      </c>
      <c r="T476" s="143">
        <f t="shared" si="232"/>
        <v>1</v>
      </c>
      <c r="U476" s="143">
        <f t="shared" si="232"/>
        <v>1</v>
      </c>
    </row>
    <row r="477" ht="15" spans="1:21">
      <c r="A477" s="182"/>
      <c r="B477" s="184" t="s">
        <v>341</v>
      </c>
      <c r="C477" s="103" t="str">
        <f>"million "&amp;D476</f>
        <v>million LCU</v>
      </c>
      <c r="D477" s="177" t="str">
        <f>D476</f>
        <v>LCU</v>
      </c>
      <c r="E477" s="59"/>
      <c r="F477" s="189"/>
      <c r="G477" s="167"/>
      <c r="H477" s="167"/>
      <c r="I477" s="167"/>
      <c r="J477" s="167"/>
      <c r="K477" s="90"/>
      <c r="L477" s="190">
        <f>L472/L476</f>
        <v>0</v>
      </c>
      <c r="M477" s="190">
        <f t="shared" ref="M477:U477" si="233">M472/M476</f>
        <v>0</v>
      </c>
      <c r="N477" s="190">
        <f t="shared" si="233"/>
        <v>0</v>
      </c>
      <c r="O477" s="190">
        <f t="shared" si="233"/>
        <v>0</v>
      </c>
      <c r="P477" s="190">
        <f t="shared" si="233"/>
        <v>0</v>
      </c>
      <c r="Q477" s="190">
        <f t="shared" si="233"/>
        <v>0</v>
      </c>
      <c r="R477" s="190">
        <f t="shared" si="233"/>
        <v>0</v>
      </c>
      <c r="S477" s="190">
        <f t="shared" si="233"/>
        <v>0</v>
      </c>
      <c r="T477" s="190">
        <f t="shared" si="233"/>
        <v>0</v>
      </c>
      <c r="U477" s="190">
        <f t="shared" si="233"/>
        <v>0</v>
      </c>
    </row>
    <row r="478" ht="15" spans="1:21">
      <c r="A478" s="182"/>
      <c r="B478" s="184" t="s">
        <v>343</v>
      </c>
      <c r="C478" s="103" t="str">
        <f>"million "&amp;D477</f>
        <v>million LCU</v>
      </c>
      <c r="D478" s="177" t="str">
        <f>D477</f>
        <v>LCU</v>
      </c>
      <c r="E478" s="62"/>
      <c r="F478" s="189"/>
      <c r="G478" s="167"/>
      <c r="H478" s="167"/>
      <c r="I478" s="167"/>
      <c r="J478" s="167"/>
      <c r="K478" s="90"/>
      <c r="L478" s="143">
        <f>L477</f>
        <v>0</v>
      </c>
      <c r="M478" s="143">
        <f ca="1" t="shared" ref="M478:U478" si="234">L478+M477-M479</f>
        <v>0</v>
      </c>
      <c r="N478" s="143">
        <f ca="1" t="shared" si="234"/>
        <v>0</v>
      </c>
      <c r="O478" s="143">
        <f ca="1" t="shared" si="234"/>
        <v>0</v>
      </c>
      <c r="P478" s="143">
        <f ca="1" t="shared" si="234"/>
        <v>0</v>
      </c>
      <c r="Q478" s="143">
        <f ca="1" t="shared" si="234"/>
        <v>0</v>
      </c>
      <c r="R478" s="143">
        <f ca="1" t="shared" si="234"/>
        <v>0</v>
      </c>
      <c r="S478" s="143">
        <f ca="1" t="shared" si="234"/>
        <v>0</v>
      </c>
      <c r="T478" s="143">
        <f ca="1" t="shared" si="234"/>
        <v>0</v>
      </c>
      <c r="U478" s="143">
        <f ca="1" t="shared" si="234"/>
        <v>0</v>
      </c>
    </row>
    <row r="479" ht="15" spans="1:21">
      <c r="A479" s="182"/>
      <c r="B479" s="184" t="s">
        <v>328</v>
      </c>
      <c r="C479" s="103" t="str">
        <f>"million "&amp;D478</f>
        <v>million LCU</v>
      </c>
      <c r="D479" s="177" t="str">
        <f>D478</f>
        <v>LCU</v>
      </c>
      <c r="E479" s="62"/>
      <c r="F479" s="189"/>
      <c r="G479" s="167"/>
      <c r="H479" s="167"/>
      <c r="I479" s="167"/>
      <c r="J479" s="167"/>
      <c r="K479" s="90"/>
      <c r="L479" s="192"/>
      <c r="M479" s="143">
        <f ca="1" t="shared" ref="M479:U479" si="235">IF(M$241&gt;$C466-1,SUM(OFFSET($L477,0,M$241-$C466,1,$C466-$C467))/($C466-$C467),IF(M$241&lt;$C467+1,0,SUM(OFFSET($L477,0,0,1,M$241-$C467))/($C466-$C467)))</f>
        <v>0</v>
      </c>
      <c r="N479" s="143">
        <f ca="1" t="shared" si="235"/>
        <v>0</v>
      </c>
      <c r="O479" s="143">
        <f ca="1" t="shared" si="235"/>
        <v>0</v>
      </c>
      <c r="P479" s="143">
        <f ca="1" t="shared" si="235"/>
        <v>0</v>
      </c>
      <c r="Q479" s="143">
        <f ca="1" t="shared" si="235"/>
        <v>0</v>
      </c>
      <c r="R479" s="143">
        <f ca="1" t="shared" si="235"/>
        <v>0</v>
      </c>
      <c r="S479" s="143">
        <f ca="1" t="shared" si="235"/>
        <v>0</v>
      </c>
      <c r="T479" s="143">
        <f ca="1" t="shared" si="235"/>
        <v>0</v>
      </c>
      <c r="U479" s="143">
        <f ca="1" t="shared" si="235"/>
        <v>0</v>
      </c>
    </row>
    <row r="480" ht="15" spans="1:21">
      <c r="A480" s="182"/>
      <c r="B480" s="184" t="s">
        <v>234</v>
      </c>
      <c r="C480" s="103" t="str">
        <f>"million "&amp;D479</f>
        <v>million LCU</v>
      </c>
      <c r="D480" s="177" t="str">
        <f>D479</f>
        <v>LCU</v>
      </c>
      <c r="E480" s="62"/>
      <c r="F480" s="189"/>
      <c r="G480" s="167"/>
      <c r="H480" s="167"/>
      <c r="I480" s="167"/>
      <c r="J480" s="167"/>
      <c r="K480" s="90"/>
      <c r="L480" s="192"/>
      <c r="M480" s="143">
        <f t="shared" ref="M480:U480" si="236">L478*$C468</f>
        <v>0</v>
      </c>
      <c r="N480" s="143">
        <f ca="1" t="shared" si="236"/>
        <v>0</v>
      </c>
      <c r="O480" s="143">
        <f ca="1" t="shared" si="236"/>
        <v>0</v>
      </c>
      <c r="P480" s="143">
        <f ca="1" t="shared" si="236"/>
        <v>0</v>
      </c>
      <c r="Q480" s="143">
        <f ca="1" t="shared" si="236"/>
        <v>0</v>
      </c>
      <c r="R480" s="143">
        <f ca="1" t="shared" si="236"/>
        <v>0</v>
      </c>
      <c r="S480" s="143">
        <f ca="1" t="shared" si="236"/>
        <v>0</v>
      </c>
      <c r="T480" s="143">
        <f ca="1" t="shared" si="236"/>
        <v>0</v>
      </c>
      <c r="U480" s="143">
        <f ca="1" t="shared" si="236"/>
        <v>0</v>
      </c>
    </row>
    <row r="481" ht="15" spans="1:21">
      <c r="A481" s="182"/>
      <c r="B481" s="183" t="s">
        <v>356</v>
      </c>
      <c r="C481" s="103"/>
      <c r="D481" s="51"/>
      <c r="E481" s="116"/>
      <c r="F481" s="167"/>
      <c r="G481" s="167"/>
      <c r="H481" s="167"/>
      <c r="I481" s="167"/>
      <c r="J481" s="167"/>
      <c r="K481" s="90"/>
      <c r="L481" s="143"/>
      <c r="M481" s="143"/>
      <c r="N481" s="143"/>
      <c r="O481" s="143"/>
      <c r="P481" s="143"/>
      <c r="Q481" s="143"/>
      <c r="R481" s="143"/>
      <c r="S481" s="143"/>
      <c r="T481" s="143"/>
      <c r="U481" s="143"/>
    </row>
    <row r="482" ht="15" spans="1:21">
      <c r="A482" s="182"/>
      <c r="B482" s="184" t="s">
        <v>37</v>
      </c>
      <c r="C482" s="193" t="s">
        <v>311</v>
      </c>
      <c r="D482" s="47"/>
      <c r="E482" s="47"/>
      <c r="F482" s="48"/>
      <c r="G482" s="48"/>
      <c r="H482" s="48"/>
      <c r="I482" s="48"/>
      <c r="J482" s="48"/>
      <c r="K482" s="89"/>
      <c r="L482" s="89"/>
      <c r="M482" s="89"/>
      <c r="N482" s="89"/>
      <c r="O482" s="89"/>
      <c r="P482" s="89"/>
      <c r="Q482" s="89"/>
      <c r="R482" s="89"/>
      <c r="S482" s="89"/>
      <c r="T482" s="89"/>
      <c r="U482" s="89"/>
    </row>
    <row r="483" ht="15" spans="1:21">
      <c r="A483" s="182"/>
      <c r="B483" s="184" t="s">
        <v>345</v>
      </c>
      <c r="C483" s="194">
        <v>1</v>
      </c>
      <c r="D483" s="47"/>
      <c r="E483" s="47"/>
      <c r="F483" s="48"/>
      <c r="G483" s="48"/>
      <c r="H483" s="48"/>
      <c r="I483" s="48"/>
      <c r="J483" s="48"/>
      <c r="K483" s="89"/>
      <c r="L483" s="89"/>
      <c r="M483" s="89"/>
      <c r="N483" s="89"/>
      <c r="O483" s="89"/>
      <c r="P483" s="89"/>
      <c r="Q483" s="89"/>
      <c r="R483" s="89"/>
      <c r="S483" s="89"/>
      <c r="T483" s="89"/>
      <c r="U483" s="89"/>
    </row>
    <row r="484" ht="15" spans="1:21">
      <c r="A484" s="182"/>
      <c r="B484" s="184" t="s">
        <v>346</v>
      </c>
      <c r="C484" s="195">
        <v>0</v>
      </c>
      <c r="D484" s="47"/>
      <c r="E484" s="47"/>
      <c r="F484" s="48"/>
      <c r="G484" s="48"/>
      <c r="H484" s="48"/>
      <c r="I484" s="48"/>
      <c r="J484" s="48"/>
      <c r="K484" s="89"/>
      <c r="L484" s="89"/>
      <c r="M484" s="89"/>
      <c r="N484" s="89"/>
      <c r="O484" s="89"/>
      <c r="P484" s="89"/>
      <c r="Q484" s="89"/>
      <c r="R484" s="89"/>
      <c r="S484" s="89"/>
      <c r="T484" s="89"/>
      <c r="U484" s="89"/>
    </row>
    <row r="485" ht="15" spans="1:21">
      <c r="A485" s="182"/>
      <c r="B485" s="184" t="s">
        <v>347</v>
      </c>
      <c r="C485" s="196">
        <v>0</v>
      </c>
      <c r="D485" s="47"/>
      <c r="E485" s="47"/>
      <c r="F485" s="48"/>
      <c r="G485" s="48"/>
      <c r="H485" s="48"/>
      <c r="I485" s="48"/>
      <c r="J485" s="48"/>
      <c r="K485" s="89"/>
      <c r="L485" s="89"/>
      <c r="M485" s="89"/>
      <c r="N485" s="89"/>
      <c r="O485" s="89"/>
      <c r="P485" s="89"/>
      <c r="Q485" s="89"/>
      <c r="R485" s="89"/>
      <c r="S485" s="89"/>
      <c r="T485" s="89"/>
      <c r="U485" s="89"/>
    </row>
    <row r="486" ht="15" spans="1:21">
      <c r="A486" s="182"/>
      <c r="B486" s="184" t="s">
        <v>348</v>
      </c>
      <c r="C486" s="177"/>
      <c r="D486" s="47"/>
      <c r="E486" s="47"/>
      <c r="F486" s="48"/>
      <c r="G486" s="48"/>
      <c r="H486" s="48"/>
      <c r="I486" s="48"/>
      <c r="J486" s="48"/>
      <c r="K486" s="89"/>
      <c r="L486" s="89"/>
      <c r="M486" s="89"/>
      <c r="N486" s="89"/>
      <c r="O486" s="89"/>
      <c r="P486" s="89"/>
      <c r="Q486" s="89"/>
      <c r="R486" s="89"/>
      <c r="S486" s="89"/>
      <c r="T486" s="89"/>
      <c r="U486" s="89"/>
    </row>
    <row r="487" ht="15" spans="1:21">
      <c r="A487" s="182"/>
      <c r="B487" s="184" t="str">
        <f>"Classified as External or Domestic?"</f>
        <v>Classified as External or Domestic?</v>
      </c>
      <c r="C487" s="195" t="s">
        <v>163</v>
      </c>
      <c r="D487" s="47"/>
      <c r="E487" s="47"/>
      <c r="F487" s="48"/>
      <c r="G487" s="48"/>
      <c r="H487" s="48"/>
      <c r="I487" s="48"/>
      <c r="J487" s="48"/>
      <c r="K487" s="89"/>
      <c r="L487" s="89"/>
      <c r="M487" s="89"/>
      <c r="N487" s="89"/>
      <c r="O487" s="89"/>
      <c r="P487" s="89"/>
      <c r="Q487" s="89"/>
      <c r="R487" s="89"/>
      <c r="S487" s="89"/>
      <c r="T487" s="89"/>
      <c r="U487" s="89"/>
    </row>
    <row r="488" ht="15" spans="1:21">
      <c r="A488" s="182"/>
      <c r="B488" s="184" t="s">
        <v>350</v>
      </c>
      <c r="C488" s="47" t="s">
        <v>351</v>
      </c>
      <c r="D488" s="47"/>
      <c r="E488" s="47"/>
      <c r="F488" s="48"/>
      <c r="G488" s="48"/>
      <c r="H488" s="48"/>
      <c r="I488" s="48"/>
      <c r="J488" s="48"/>
      <c r="K488" s="89"/>
      <c r="L488" s="190">
        <f t="shared" ref="L488:U488" si="237">L489/L$101*100</f>
        <v>0</v>
      </c>
      <c r="M488" s="190">
        <f ca="1" t="shared" si="237"/>
        <v>0</v>
      </c>
      <c r="N488" s="190">
        <f ca="1" t="shared" si="237"/>
        <v>0</v>
      </c>
      <c r="O488" s="190">
        <f ca="1" t="shared" si="237"/>
        <v>0</v>
      </c>
      <c r="P488" s="190">
        <f ca="1" t="shared" si="237"/>
        <v>0</v>
      </c>
      <c r="Q488" s="190">
        <f ca="1" t="shared" si="237"/>
        <v>0</v>
      </c>
      <c r="R488" s="190">
        <f ca="1" t="shared" si="237"/>
        <v>0</v>
      </c>
      <c r="S488" s="190">
        <f ca="1" t="shared" si="237"/>
        <v>0</v>
      </c>
      <c r="T488" s="190">
        <f ca="1" t="shared" si="237"/>
        <v>0</v>
      </c>
      <c r="U488" s="190">
        <f ca="1" t="shared" si="237"/>
        <v>0</v>
      </c>
    </row>
    <row r="489" ht="15" spans="1:21">
      <c r="A489" s="182"/>
      <c r="B489" s="184" t="s">
        <v>352</v>
      </c>
      <c r="C489" s="62" t="s">
        <v>329</v>
      </c>
      <c r="D489" s="177" t="str">
        <f>C487</f>
        <v>Domestic</v>
      </c>
      <c r="E489" s="62"/>
      <c r="F489" s="178"/>
      <c r="G489" s="167"/>
      <c r="H489" s="167"/>
      <c r="I489" s="167"/>
      <c r="J489" s="167"/>
      <c r="K489" s="90"/>
      <c r="L489" s="191">
        <f>SUMIF($E$63:$E$72,$B481,L$63:L$72)*L493</f>
        <v>0</v>
      </c>
      <c r="M489" s="191">
        <f t="shared" ref="M489:U489" si="238">SUMIF($E$63:$E$72,$B481,M$63:M$72)*M493</f>
        <v>0</v>
      </c>
      <c r="N489" s="191">
        <f t="shared" si="238"/>
        <v>0</v>
      </c>
      <c r="O489" s="191">
        <f t="shared" si="238"/>
        <v>0</v>
      </c>
      <c r="P489" s="191">
        <f t="shared" si="238"/>
        <v>0</v>
      </c>
      <c r="Q489" s="191">
        <f t="shared" si="238"/>
        <v>0</v>
      </c>
      <c r="R489" s="191">
        <f t="shared" si="238"/>
        <v>0</v>
      </c>
      <c r="S489" s="191">
        <f t="shared" si="238"/>
        <v>0</v>
      </c>
      <c r="T489" s="191">
        <f t="shared" si="238"/>
        <v>0</v>
      </c>
      <c r="U489" s="191">
        <f t="shared" si="238"/>
        <v>0</v>
      </c>
    </row>
    <row r="490" ht="15" spans="1:21">
      <c r="A490" s="182"/>
      <c r="B490" s="184" t="s">
        <v>335</v>
      </c>
      <c r="C490" s="62" t="s">
        <v>329</v>
      </c>
      <c r="D490" s="177" t="str">
        <f>C487</f>
        <v>Domestic</v>
      </c>
      <c r="E490" s="62"/>
      <c r="F490" s="178"/>
      <c r="G490" s="167"/>
      <c r="H490" s="167"/>
      <c r="I490" s="167"/>
      <c r="J490" s="167"/>
      <c r="K490" s="90"/>
      <c r="L490" s="192"/>
      <c r="M490" s="143">
        <f ca="1" t="shared" ref="M490:U490" si="239">M496*M493</f>
        <v>0</v>
      </c>
      <c r="N490" s="143">
        <f ca="1" t="shared" si="239"/>
        <v>0</v>
      </c>
      <c r="O490" s="143">
        <f ca="1" t="shared" si="239"/>
        <v>0</v>
      </c>
      <c r="P490" s="143">
        <f ca="1" t="shared" si="239"/>
        <v>0</v>
      </c>
      <c r="Q490" s="143">
        <f ca="1" t="shared" si="239"/>
        <v>0</v>
      </c>
      <c r="R490" s="143">
        <f ca="1" t="shared" si="239"/>
        <v>0</v>
      </c>
      <c r="S490" s="143">
        <f ca="1" t="shared" si="239"/>
        <v>0</v>
      </c>
      <c r="T490" s="143">
        <f ca="1" t="shared" si="239"/>
        <v>0</v>
      </c>
      <c r="U490" s="143">
        <f ca="1" t="shared" si="239"/>
        <v>0</v>
      </c>
    </row>
    <row r="491" ht="15" spans="1:21">
      <c r="A491" s="182"/>
      <c r="B491" s="184" t="s">
        <v>336</v>
      </c>
      <c r="C491" s="62" t="s">
        <v>329</v>
      </c>
      <c r="D491" s="177" t="str">
        <f>C487</f>
        <v>Domestic</v>
      </c>
      <c r="E491" s="62"/>
      <c r="F491" s="178"/>
      <c r="G491" s="167"/>
      <c r="H491" s="167"/>
      <c r="I491" s="167"/>
      <c r="J491" s="167"/>
      <c r="K491" s="90"/>
      <c r="L491" s="192"/>
      <c r="M491" s="143">
        <f>M497*M493</f>
        <v>0</v>
      </c>
      <c r="N491" s="143">
        <f ca="1" t="shared" ref="N491:U491" si="240">N497*N493</f>
        <v>0</v>
      </c>
      <c r="O491" s="143">
        <f ca="1" t="shared" si="240"/>
        <v>0</v>
      </c>
      <c r="P491" s="143">
        <f ca="1" t="shared" si="240"/>
        <v>0</v>
      </c>
      <c r="Q491" s="143">
        <f ca="1" t="shared" si="240"/>
        <v>0</v>
      </c>
      <c r="R491" s="143">
        <f ca="1" t="shared" si="240"/>
        <v>0</v>
      </c>
      <c r="S491" s="143">
        <f ca="1" t="shared" si="240"/>
        <v>0</v>
      </c>
      <c r="T491" s="143">
        <f ca="1" t="shared" si="240"/>
        <v>0</v>
      </c>
      <c r="U491" s="143">
        <f ca="1" t="shared" si="240"/>
        <v>0</v>
      </c>
    </row>
    <row r="492" ht="15" spans="1:21">
      <c r="A492" s="182"/>
      <c r="B492" s="184" t="s">
        <v>353</v>
      </c>
      <c r="C492" s="62" t="s">
        <v>329</v>
      </c>
      <c r="D492" s="177" t="str">
        <f>C487</f>
        <v>Domestic</v>
      </c>
      <c r="E492" s="62"/>
      <c r="F492" s="178"/>
      <c r="G492" s="167"/>
      <c r="H492" s="167"/>
      <c r="I492" s="167"/>
      <c r="J492" s="167"/>
      <c r="K492" s="90"/>
      <c r="L492" s="143">
        <f t="shared" ref="L492:U492" si="241">L495*L493</f>
        <v>0</v>
      </c>
      <c r="M492" s="143">
        <f ca="1" t="shared" si="241"/>
        <v>0</v>
      </c>
      <c r="N492" s="143">
        <f ca="1" t="shared" si="241"/>
        <v>0</v>
      </c>
      <c r="O492" s="143">
        <f ca="1" t="shared" si="241"/>
        <v>0</v>
      </c>
      <c r="P492" s="143">
        <f ca="1" t="shared" si="241"/>
        <v>0</v>
      </c>
      <c r="Q492" s="143">
        <f ca="1" t="shared" si="241"/>
        <v>0</v>
      </c>
      <c r="R492" s="143">
        <f ca="1" t="shared" si="241"/>
        <v>0</v>
      </c>
      <c r="S492" s="143">
        <f ca="1" t="shared" si="241"/>
        <v>0</v>
      </c>
      <c r="T492" s="143">
        <f ca="1" t="shared" si="241"/>
        <v>0</v>
      </c>
      <c r="U492" s="143">
        <f ca="1" t="shared" si="241"/>
        <v>0</v>
      </c>
    </row>
    <row r="493" ht="15" spans="1:21">
      <c r="A493" s="182"/>
      <c r="B493" s="184" t="s">
        <v>333</v>
      </c>
      <c r="C493" s="103" t="str">
        <f>"LCU per unit of "&amp;D492</f>
        <v>LCU per unit of Domestic</v>
      </c>
      <c r="D493" s="177" t="str">
        <f>C482</f>
        <v>LCU</v>
      </c>
      <c r="E493" s="62"/>
      <c r="F493" s="178"/>
      <c r="G493" s="167"/>
      <c r="H493" s="167"/>
      <c r="I493" s="167"/>
      <c r="J493" s="167"/>
      <c r="K493" s="90"/>
      <c r="L493" s="143">
        <f t="shared" ref="L493:U493" si="242">INDEX($L$81:$U$85,MATCH($D493,$B$81:$B$85,0),MATCH(L$78,$L$78:$U$78,0))</f>
        <v>1</v>
      </c>
      <c r="M493" s="143">
        <f t="shared" si="242"/>
        <v>1</v>
      </c>
      <c r="N493" s="143">
        <f t="shared" si="242"/>
        <v>1</v>
      </c>
      <c r="O493" s="143">
        <f t="shared" si="242"/>
        <v>1</v>
      </c>
      <c r="P493" s="143">
        <f t="shared" si="242"/>
        <v>1</v>
      </c>
      <c r="Q493" s="143">
        <f t="shared" si="242"/>
        <v>1</v>
      </c>
      <c r="R493" s="143">
        <f t="shared" si="242"/>
        <v>1</v>
      </c>
      <c r="S493" s="143">
        <f t="shared" si="242"/>
        <v>1</v>
      </c>
      <c r="T493" s="143">
        <f t="shared" si="242"/>
        <v>1</v>
      </c>
      <c r="U493" s="143">
        <f t="shared" si="242"/>
        <v>1</v>
      </c>
    </row>
    <row r="494" ht="15" spans="1:21">
      <c r="A494" s="182"/>
      <c r="B494" s="184" t="s">
        <v>341</v>
      </c>
      <c r="C494" s="103" t="str">
        <f>"million "&amp;D493</f>
        <v>million LCU</v>
      </c>
      <c r="D494" s="177" t="str">
        <f>D493</f>
        <v>LCU</v>
      </c>
      <c r="E494" s="59"/>
      <c r="F494" s="189"/>
      <c r="G494" s="167"/>
      <c r="H494" s="167"/>
      <c r="I494" s="167"/>
      <c r="J494" s="167"/>
      <c r="K494" s="90"/>
      <c r="L494" s="190">
        <f>L489/L493</f>
        <v>0</v>
      </c>
      <c r="M494" s="190">
        <f t="shared" ref="M494:U494" si="243">M489/M493</f>
        <v>0</v>
      </c>
      <c r="N494" s="190">
        <f t="shared" si="243"/>
        <v>0</v>
      </c>
      <c r="O494" s="190">
        <f t="shared" si="243"/>
        <v>0</v>
      </c>
      <c r="P494" s="190">
        <f t="shared" si="243"/>
        <v>0</v>
      </c>
      <c r="Q494" s="190">
        <f t="shared" si="243"/>
        <v>0</v>
      </c>
      <c r="R494" s="190">
        <f t="shared" si="243"/>
        <v>0</v>
      </c>
      <c r="S494" s="190">
        <f t="shared" si="243"/>
        <v>0</v>
      </c>
      <c r="T494" s="190">
        <f t="shared" si="243"/>
        <v>0</v>
      </c>
      <c r="U494" s="190">
        <f t="shared" si="243"/>
        <v>0</v>
      </c>
    </row>
    <row r="495" ht="15" spans="1:21">
      <c r="A495" s="182"/>
      <c r="B495" s="184" t="s">
        <v>343</v>
      </c>
      <c r="C495" s="103" t="str">
        <f>"million "&amp;D494</f>
        <v>million LCU</v>
      </c>
      <c r="D495" s="177" t="str">
        <f>D494</f>
        <v>LCU</v>
      </c>
      <c r="E495" s="62"/>
      <c r="F495" s="189"/>
      <c r="G495" s="167"/>
      <c r="H495" s="167"/>
      <c r="I495" s="167"/>
      <c r="J495" s="167"/>
      <c r="K495" s="90"/>
      <c r="L495" s="143">
        <f>L494</f>
        <v>0</v>
      </c>
      <c r="M495" s="143">
        <f ca="1" t="shared" ref="M495:U495" si="244">L495+M494-M496</f>
        <v>0</v>
      </c>
      <c r="N495" s="143">
        <f ca="1" t="shared" si="244"/>
        <v>0</v>
      </c>
      <c r="O495" s="143">
        <f ca="1" t="shared" si="244"/>
        <v>0</v>
      </c>
      <c r="P495" s="143">
        <f ca="1" t="shared" si="244"/>
        <v>0</v>
      </c>
      <c r="Q495" s="143">
        <f ca="1" t="shared" si="244"/>
        <v>0</v>
      </c>
      <c r="R495" s="143">
        <f ca="1" t="shared" si="244"/>
        <v>0</v>
      </c>
      <c r="S495" s="143">
        <f ca="1" t="shared" si="244"/>
        <v>0</v>
      </c>
      <c r="T495" s="143">
        <f ca="1" t="shared" si="244"/>
        <v>0</v>
      </c>
      <c r="U495" s="143">
        <f ca="1" t="shared" si="244"/>
        <v>0</v>
      </c>
    </row>
    <row r="496" ht="15" spans="1:21">
      <c r="A496" s="182"/>
      <c r="B496" s="184" t="s">
        <v>328</v>
      </c>
      <c r="C496" s="103" t="str">
        <f>"million "&amp;D495</f>
        <v>million LCU</v>
      </c>
      <c r="D496" s="177" t="str">
        <f>D495</f>
        <v>LCU</v>
      </c>
      <c r="E496" s="62"/>
      <c r="F496" s="189"/>
      <c r="G496" s="167"/>
      <c r="H496" s="167"/>
      <c r="I496" s="167"/>
      <c r="J496" s="167"/>
      <c r="K496" s="90"/>
      <c r="L496" s="192"/>
      <c r="M496" s="143">
        <f ca="1" t="shared" ref="M496:U496" si="245">IF(M$241&gt;$C483-1,SUM(OFFSET($L494,0,M$241-$C483,1,$C483-$C484))/($C483-$C484),IF(M$241&lt;$C484+1,0,SUM(OFFSET($L494,0,0,1,M$241-$C484))/($C483-$C484)))</f>
        <v>0</v>
      </c>
      <c r="N496" s="143">
        <f ca="1" t="shared" si="245"/>
        <v>0</v>
      </c>
      <c r="O496" s="143">
        <f ca="1" t="shared" si="245"/>
        <v>0</v>
      </c>
      <c r="P496" s="143">
        <f ca="1" t="shared" si="245"/>
        <v>0</v>
      </c>
      <c r="Q496" s="143">
        <f ca="1" t="shared" si="245"/>
        <v>0</v>
      </c>
      <c r="R496" s="143">
        <f ca="1" t="shared" si="245"/>
        <v>0</v>
      </c>
      <c r="S496" s="143">
        <f ca="1" t="shared" si="245"/>
        <v>0</v>
      </c>
      <c r="T496" s="143">
        <f ca="1" t="shared" si="245"/>
        <v>0</v>
      </c>
      <c r="U496" s="143">
        <f ca="1" t="shared" si="245"/>
        <v>0</v>
      </c>
    </row>
    <row r="497" ht="15" spans="1:21">
      <c r="A497" s="182"/>
      <c r="B497" s="184" t="s">
        <v>234</v>
      </c>
      <c r="C497" s="103" t="str">
        <f>"million "&amp;D496</f>
        <v>million LCU</v>
      </c>
      <c r="D497" s="177" t="str">
        <f>D496</f>
        <v>LCU</v>
      </c>
      <c r="E497" s="62"/>
      <c r="F497" s="189"/>
      <c r="G497" s="167"/>
      <c r="H497" s="167"/>
      <c r="I497" s="167"/>
      <c r="J497" s="167"/>
      <c r="K497" s="90"/>
      <c r="L497" s="192"/>
      <c r="M497" s="143">
        <f t="shared" ref="M497:U497" si="246">L495*$C485</f>
        <v>0</v>
      </c>
      <c r="N497" s="143">
        <f ca="1" t="shared" si="246"/>
        <v>0</v>
      </c>
      <c r="O497" s="143">
        <f ca="1" t="shared" si="246"/>
        <v>0</v>
      </c>
      <c r="P497" s="143">
        <f ca="1" t="shared" si="246"/>
        <v>0</v>
      </c>
      <c r="Q497" s="143">
        <f ca="1" t="shared" si="246"/>
        <v>0</v>
      </c>
      <c r="R497" s="143">
        <f ca="1" t="shared" si="246"/>
        <v>0</v>
      </c>
      <c r="S497" s="143">
        <f ca="1" t="shared" si="246"/>
        <v>0</v>
      </c>
      <c r="T497" s="143">
        <f ca="1" t="shared" si="246"/>
        <v>0</v>
      </c>
      <c r="U497" s="143">
        <f ca="1" t="shared" si="246"/>
        <v>0</v>
      </c>
    </row>
    <row r="498" ht="15" spans="1:21">
      <c r="A498" s="182"/>
      <c r="B498" s="183" t="s">
        <v>357</v>
      </c>
      <c r="C498" s="103"/>
      <c r="D498" s="51"/>
      <c r="E498" s="116"/>
      <c r="F498" s="167"/>
      <c r="G498" s="167"/>
      <c r="H498" s="167"/>
      <c r="I498" s="167"/>
      <c r="J498" s="167"/>
      <c r="K498" s="90"/>
      <c r="L498" s="143"/>
      <c r="M498" s="143"/>
      <c r="N498" s="143"/>
      <c r="O498" s="143"/>
      <c r="P498" s="143"/>
      <c r="Q498" s="143"/>
      <c r="R498" s="143"/>
      <c r="S498" s="143"/>
      <c r="T498" s="143"/>
      <c r="U498" s="143"/>
    </row>
    <row r="499" ht="15" spans="1:21">
      <c r="A499" s="182"/>
      <c r="B499" s="184" t="s">
        <v>37</v>
      </c>
      <c r="C499" s="193" t="s">
        <v>311</v>
      </c>
      <c r="D499" s="47"/>
      <c r="E499" s="47"/>
      <c r="F499" s="48"/>
      <c r="G499" s="48"/>
      <c r="H499" s="48"/>
      <c r="I499" s="48"/>
      <c r="J499" s="48"/>
      <c r="K499" s="89"/>
      <c r="L499" s="89"/>
      <c r="M499" s="89"/>
      <c r="N499" s="89"/>
      <c r="O499" s="89"/>
      <c r="P499" s="89"/>
      <c r="Q499" s="89"/>
      <c r="R499" s="89"/>
      <c r="S499" s="89"/>
      <c r="T499" s="89"/>
      <c r="U499" s="89"/>
    </row>
    <row r="500" ht="15" spans="1:21">
      <c r="A500" s="182"/>
      <c r="B500" s="184" t="s">
        <v>345</v>
      </c>
      <c r="C500" s="194">
        <v>1</v>
      </c>
      <c r="D500" s="47"/>
      <c r="E500" s="47"/>
      <c r="F500" s="48"/>
      <c r="G500" s="48"/>
      <c r="H500" s="48"/>
      <c r="I500" s="48"/>
      <c r="J500" s="48"/>
      <c r="K500" s="89"/>
      <c r="L500" s="89"/>
      <c r="M500" s="89"/>
      <c r="N500" s="89"/>
      <c r="O500" s="89"/>
      <c r="P500" s="89"/>
      <c r="Q500" s="89"/>
      <c r="R500" s="89"/>
      <c r="S500" s="89"/>
      <c r="T500" s="89"/>
      <c r="U500" s="89"/>
    </row>
    <row r="501" ht="15" spans="1:21">
      <c r="A501" s="182"/>
      <c r="B501" s="184" t="s">
        <v>346</v>
      </c>
      <c r="C501" s="195">
        <v>0</v>
      </c>
      <c r="D501" s="47"/>
      <c r="E501" s="47"/>
      <c r="F501" s="48"/>
      <c r="G501" s="48"/>
      <c r="H501" s="48"/>
      <c r="I501" s="48"/>
      <c r="J501" s="48"/>
      <c r="K501" s="89"/>
      <c r="L501" s="89"/>
      <c r="M501" s="89"/>
      <c r="N501" s="89"/>
      <c r="O501" s="89"/>
      <c r="P501" s="89"/>
      <c r="Q501" s="89"/>
      <c r="R501" s="89"/>
      <c r="S501" s="89"/>
      <c r="T501" s="89"/>
      <c r="U501" s="89"/>
    </row>
    <row r="502" ht="15" spans="1:21">
      <c r="A502" s="182"/>
      <c r="B502" s="184" t="s">
        <v>347</v>
      </c>
      <c r="C502" s="196">
        <v>0</v>
      </c>
      <c r="D502" s="47"/>
      <c r="E502" s="47"/>
      <c r="F502" s="48"/>
      <c r="G502" s="48"/>
      <c r="H502" s="48"/>
      <c r="I502" s="48"/>
      <c r="J502" s="48"/>
      <c r="K502" s="89"/>
      <c r="L502" s="89"/>
      <c r="M502" s="89"/>
      <c r="N502" s="89"/>
      <c r="O502" s="89"/>
      <c r="P502" s="89"/>
      <c r="Q502" s="89"/>
      <c r="R502" s="89"/>
      <c r="S502" s="89"/>
      <c r="T502" s="89"/>
      <c r="U502" s="89"/>
    </row>
    <row r="503" ht="15" spans="1:21">
      <c r="A503" s="182"/>
      <c r="B503" s="184" t="s">
        <v>348</v>
      </c>
      <c r="C503" s="177"/>
      <c r="D503" s="47"/>
      <c r="E503" s="47"/>
      <c r="F503" s="48"/>
      <c r="G503" s="48"/>
      <c r="H503" s="48"/>
      <c r="I503" s="48"/>
      <c r="J503" s="48"/>
      <c r="K503" s="89"/>
      <c r="L503" s="89"/>
      <c r="M503" s="89"/>
      <c r="N503" s="89"/>
      <c r="O503" s="89"/>
      <c r="P503" s="89"/>
      <c r="Q503" s="89"/>
      <c r="R503" s="89"/>
      <c r="S503" s="89"/>
      <c r="T503" s="89"/>
      <c r="U503" s="89"/>
    </row>
    <row r="504" ht="15" spans="1:21">
      <c r="A504" s="182"/>
      <c r="B504" s="184" t="str">
        <f>"Classified as External or Domestic?"</f>
        <v>Classified as External or Domestic?</v>
      </c>
      <c r="C504" s="195" t="s">
        <v>163</v>
      </c>
      <c r="D504" s="47"/>
      <c r="E504" s="47"/>
      <c r="F504" s="48"/>
      <c r="G504" s="48"/>
      <c r="H504" s="48"/>
      <c r="I504" s="48"/>
      <c r="J504" s="48"/>
      <c r="K504" s="89"/>
      <c r="L504" s="89"/>
      <c r="M504" s="89"/>
      <c r="N504" s="89"/>
      <c r="O504" s="89"/>
      <c r="P504" s="89"/>
      <c r="Q504" s="89"/>
      <c r="R504" s="89"/>
      <c r="S504" s="89"/>
      <c r="T504" s="89"/>
      <c r="U504" s="89"/>
    </row>
    <row r="505" ht="15" spans="1:21">
      <c r="A505" s="182"/>
      <c r="B505" s="184" t="s">
        <v>350</v>
      </c>
      <c r="C505" s="47" t="s">
        <v>351</v>
      </c>
      <c r="D505" s="47"/>
      <c r="E505" s="47"/>
      <c r="F505" s="48"/>
      <c r="G505" s="48"/>
      <c r="H505" s="48"/>
      <c r="I505" s="48"/>
      <c r="J505" s="48"/>
      <c r="K505" s="89"/>
      <c r="L505" s="190">
        <f t="shared" ref="L505:U505" si="247">L506/L$101*100</f>
        <v>0</v>
      </c>
      <c r="M505" s="190">
        <f ca="1" t="shared" si="247"/>
        <v>0</v>
      </c>
      <c r="N505" s="190">
        <f ca="1" t="shared" si="247"/>
        <v>0</v>
      </c>
      <c r="O505" s="190">
        <f ca="1" t="shared" si="247"/>
        <v>0</v>
      </c>
      <c r="P505" s="190">
        <f ca="1" t="shared" si="247"/>
        <v>0</v>
      </c>
      <c r="Q505" s="190">
        <f ca="1" t="shared" si="247"/>
        <v>0</v>
      </c>
      <c r="R505" s="190">
        <f ca="1" t="shared" si="247"/>
        <v>0</v>
      </c>
      <c r="S505" s="190">
        <f ca="1" t="shared" si="247"/>
        <v>0</v>
      </c>
      <c r="T505" s="190">
        <f ca="1" t="shared" si="247"/>
        <v>0</v>
      </c>
      <c r="U505" s="190">
        <f ca="1" t="shared" si="247"/>
        <v>0</v>
      </c>
    </row>
    <row r="506" ht="15" spans="1:21">
      <c r="A506" s="182"/>
      <c r="B506" s="184" t="s">
        <v>352</v>
      </c>
      <c r="C506" s="62" t="s">
        <v>329</v>
      </c>
      <c r="D506" s="177" t="str">
        <f>C504</f>
        <v>Domestic</v>
      </c>
      <c r="E506" s="62"/>
      <c r="F506" s="178"/>
      <c r="G506" s="167"/>
      <c r="H506" s="167"/>
      <c r="I506" s="167"/>
      <c r="J506" s="167"/>
      <c r="K506" s="90"/>
      <c r="L506" s="191">
        <f>SUMIF($E$63:$E$72,$B498,L$63:L$72)*L510</f>
        <v>0</v>
      </c>
      <c r="M506" s="191">
        <f t="shared" ref="M506:U506" si="248">SUMIF($E$63:$E$72,$B498,M$63:M$72)*M510</f>
        <v>0</v>
      </c>
      <c r="N506" s="191">
        <f t="shared" si="248"/>
        <v>0</v>
      </c>
      <c r="O506" s="191">
        <f t="shared" si="248"/>
        <v>0</v>
      </c>
      <c r="P506" s="191">
        <f t="shared" si="248"/>
        <v>0</v>
      </c>
      <c r="Q506" s="191">
        <f t="shared" si="248"/>
        <v>0</v>
      </c>
      <c r="R506" s="191">
        <f t="shared" si="248"/>
        <v>0</v>
      </c>
      <c r="S506" s="191">
        <f t="shared" si="248"/>
        <v>0</v>
      </c>
      <c r="T506" s="191">
        <f t="shared" si="248"/>
        <v>0</v>
      </c>
      <c r="U506" s="191">
        <f t="shared" si="248"/>
        <v>0</v>
      </c>
    </row>
    <row r="507" ht="15" spans="1:21">
      <c r="A507" s="182"/>
      <c r="B507" s="184" t="s">
        <v>335</v>
      </c>
      <c r="C507" s="62" t="s">
        <v>329</v>
      </c>
      <c r="D507" s="177" t="str">
        <f>C504</f>
        <v>Domestic</v>
      </c>
      <c r="E507" s="62"/>
      <c r="F507" s="178"/>
      <c r="G507" s="167"/>
      <c r="H507" s="167"/>
      <c r="I507" s="167"/>
      <c r="J507" s="167"/>
      <c r="K507" s="90"/>
      <c r="L507" s="192"/>
      <c r="M507" s="143">
        <f ca="1" t="shared" ref="M507:U507" si="249">M513*M510</f>
        <v>0</v>
      </c>
      <c r="N507" s="143">
        <f ca="1" t="shared" si="249"/>
        <v>0</v>
      </c>
      <c r="O507" s="143">
        <f ca="1" t="shared" si="249"/>
        <v>0</v>
      </c>
      <c r="P507" s="143">
        <f ca="1" t="shared" si="249"/>
        <v>0</v>
      </c>
      <c r="Q507" s="143">
        <f ca="1" t="shared" si="249"/>
        <v>0</v>
      </c>
      <c r="R507" s="143">
        <f ca="1" t="shared" si="249"/>
        <v>0</v>
      </c>
      <c r="S507" s="143">
        <f ca="1" t="shared" si="249"/>
        <v>0</v>
      </c>
      <c r="T507" s="143">
        <f ca="1" t="shared" si="249"/>
        <v>0</v>
      </c>
      <c r="U507" s="143">
        <f ca="1" t="shared" si="249"/>
        <v>0</v>
      </c>
    </row>
    <row r="508" ht="15" spans="1:21">
      <c r="A508" s="182"/>
      <c r="B508" s="184" t="s">
        <v>336</v>
      </c>
      <c r="C508" s="62" t="s">
        <v>329</v>
      </c>
      <c r="D508" s="177" t="str">
        <f>C504</f>
        <v>Domestic</v>
      </c>
      <c r="E508" s="62"/>
      <c r="F508" s="178"/>
      <c r="G508" s="167"/>
      <c r="H508" s="167"/>
      <c r="I508" s="167"/>
      <c r="J508" s="167"/>
      <c r="K508" s="90"/>
      <c r="L508" s="192"/>
      <c r="M508" s="143">
        <f>M514*M510</f>
        <v>0</v>
      </c>
      <c r="N508" s="143">
        <f ca="1" t="shared" ref="N508:U508" si="250">N514*N510</f>
        <v>0</v>
      </c>
      <c r="O508" s="143">
        <f ca="1" t="shared" si="250"/>
        <v>0</v>
      </c>
      <c r="P508" s="143">
        <f ca="1" t="shared" si="250"/>
        <v>0</v>
      </c>
      <c r="Q508" s="143">
        <f ca="1" t="shared" si="250"/>
        <v>0</v>
      </c>
      <c r="R508" s="143">
        <f ca="1" t="shared" si="250"/>
        <v>0</v>
      </c>
      <c r="S508" s="143">
        <f ca="1" t="shared" si="250"/>
        <v>0</v>
      </c>
      <c r="T508" s="143">
        <f ca="1" t="shared" si="250"/>
        <v>0</v>
      </c>
      <c r="U508" s="143">
        <f ca="1" t="shared" si="250"/>
        <v>0</v>
      </c>
    </row>
    <row r="509" ht="15" spans="1:21">
      <c r="A509" s="182"/>
      <c r="B509" s="184" t="s">
        <v>353</v>
      </c>
      <c r="C509" s="62" t="s">
        <v>329</v>
      </c>
      <c r="D509" s="177" t="str">
        <f>C504</f>
        <v>Domestic</v>
      </c>
      <c r="E509" s="62"/>
      <c r="F509" s="178"/>
      <c r="G509" s="167"/>
      <c r="H509" s="167"/>
      <c r="I509" s="167"/>
      <c r="J509" s="167"/>
      <c r="K509" s="90"/>
      <c r="L509" s="143">
        <f t="shared" ref="L509:U509" si="251">L512*L510</f>
        <v>0</v>
      </c>
      <c r="M509" s="143">
        <f ca="1" t="shared" si="251"/>
        <v>0</v>
      </c>
      <c r="N509" s="143">
        <f ca="1" t="shared" si="251"/>
        <v>0</v>
      </c>
      <c r="O509" s="143">
        <f ca="1" t="shared" si="251"/>
        <v>0</v>
      </c>
      <c r="P509" s="143">
        <f ca="1" t="shared" si="251"/>
        <v>0</v>
      </c>
      <c r="Q509" s="143">
        <f ca="1" t="shared" si="251"/>
        <v>0</v>
      </c>
      <c r="R509" s="143">
        <f ca="1" t="shared" si="251"/>
        <v>0</v>
      </c>
      <c r="S509" s="143">
        <f ca="1" t="shared" si="251"/>
        <v>0</v>
      </c>
      <c r="T509" s="143">
        <f ca="1" t="shared" si="251"/>
        <v>0</v>
      </c>
      <c r="U509" s="143">
        <f ca="1" t="shared" si="251"/>
        <v>0</v>
      </c>
    </row>
    <row r="510" ht="15" spans="1:21">
      <c r="A510" s="182"/>
      <c r="B510" s="184" t="s">
        <v>333</v>
      </c>
      <c r="C510" s="103" t="str">
        <f>"LCU per unit of "&amp;D509</f>
        <v>LCU per unit of Domestic</v>
      </c>
      <c r="D510" s="177" t="str">
        <f>C499</f>
        <v>LCU</v>
      </c>
      <c r="E510" s="62"/>
      <c r="F510" s="178"/>
      <c r="G510" s="167"/>
      <c r="H510" s="167"/>
      <c r="I510" s="167"/>
      <c r="J510" s="167"/>
      <c r="K510" s="90"/>
      <c r="L510" s="143">
        <f t="shared" ref="L510:U510" si="252">INDEX($L$81:$U$85,MATCH($D510,$B$81:$B$85,0),MATCH(L$78,$L$78:$U$78,0))</f>
        <v>1</v>
      </c>
      <c r="M510" s="143">
        <f t="shared" si="252"/>
        <v>1</v>
      </c>
      <c r="N510" s="143">
        <f t="shared" si="252"/>
        <v>1</v>
      </c>
      <c r="O510" s="143">
        <f t="shared" si="252"/>
        <v>1</v>
      </c>
      <c r="P510" s="143">
        <f t="shared" si="252"/>
        <v>1</v>
      </c>
      <c r="Q510" s="143">
        <f t="shared" si="252"/>
        <v>1</v>
      </c>
      <c r="R510" s="143">
        <f t="shared" si="252"/>
        <v>1</v>
      </c>
      <c r="S510" s="143">
        <f t="shared" si="252"/>
        <v>1</v>
      </c>
      <c r="T510" s="143">
        <f t="shared" si="252"/>
        <v>1</v>
      </c>
      <c r="U510" s="143">
        <f t="shared" si="252"/>
        <v>1</v>
      </c>
    </row>
    <row r="511" ht="15" spans="1:21">
      <c r="A511" s="182"/>
      <c r="B511" s="184" t="s">
        <v>341</v>
      </c>
      <c r="C511" s="103" t="str">
        <f>"million "&amp;D510</f>
        <v>million LCU</v>
      </c>
      <c r="D511" s="177" t="str">
        <f>D510</f>
        <v>LCU</v>
      </c>
      <c r="E511" s="59"/>
      <c r="F511" s="189"/>
      <c r="G511" s="167"/>
      <c r="H511" s="167"/>
      <c r="I511" s="167"/>
      <c r="J511" s="167"/>
      <c r="K511" s="90"/>
      <c r="L511" s="190">
        <f>L506/L510</f>
        <v>0</v>
      </c>
      <c r="M511" s="190">
        <f t="shared" ref="M511:U511" si="253">M506/M510</f>
        <v>0</v>
      </c>
      <c r="N511" s="190">
        <f t="shared" si="253"/>
        <v>0</v>
      </c>
      <c r="O511" s="190">
        <f t="shared" si="253"/>
        <v>0</v>
      </c>
      <c r="P511" s="190">
        <f t="shared" si="253"/>
        <v>0</v>
      </c>
      <c r="Q511" s="190">
        <f t="shared" si="253"/>
        <v>0</v>
      </c>
      <c r="R511" s="190">
        <f t="shared" si="253"/>
        <v>0</v>
      </c>
      <c r="S511" s="190">
        <f t="shared" si="253"/>
        <v>0</v>
      </c>
      <c r="T511" s="190">
        <f t="shared" si="253"/>
        <v>0</v>
      </c>
      <c r="U511" s="190">
        <f t="shared" si="253"/>
        <v>0</v>
      </c>
    </row>
    <row r="512" ht="15" spans="1:21">
      <c r="A512" s="182"/>
      <c r="B512" s="184" t="s">
        <v>343</v>
      </c>
      <c r="C512" s="103" t="str">
        <f>"million "&amp;D511</f>
        <v>million LCU</v>
      </c>
      <c r="D512" s="177" t="str">
        <f>D511</f>
        <v>LCU</v>
      </c>
      <c r="E512" s="62"/>
      <c r="F512" s="189"/>
      <c r="G512" s="167"/>
      <c r="H512" s="167"/>
      <c r="I512" s="167"/>
      <c r="J512" s="167"/>
      <c r="K512" s="90"/>
      <c r="L512" s="143">
        <f>L511</f>
        <v>0</v>
      </c>
      <c r="M512" s="143">
        <f ca="1" t="shared" ref="M512:U512" si="254">L512+M511-M513</f>
        <v>0</v>
      </c>
      <c r="N512" s="143">
        <f ca="1" t="shared" si="254"/>
        <v>0</v>
      </c>
      <c r="O512" s="143">
        <f ca="1" t="shared" si="254"/>
        <v>0</v>
      </c>
      <c r="P512" s="143">
        <f ca="1" t="shared" si="254"/>
        <v>0</v>
      </c>
      <c r="Q512" s="143">
        <f ca="1" t="shared" si="254"/>
        <v>0</v>
      </c>
      <c r="R512" s="143">
        <f ca="1" t="shared" si="254"/>
        <v>0</v>
      </c>
      <c r="S512" s="143">
        <f ca="1" t="shared" si="254"/>
        <v>0</v>
      </c>
      <c r="T512" s="143">
        <f ca="1" t="shared" si="254"/>
        <v>0</v>
      </c>
      <c r="U512" s="143">
        <f ca="1" t="shared" si="254"/>
        <v>0</v>
      </c>
    </row>
    <row r="513" ht="15" spans="1:21">
      <c r="A513" s="182"/>
      <c r="B513" s="184" t="s">
        <v>328</v>
      </c>
      <c r="C513" s="103" t="str">
        <f>"million "&amp;D512</f>
        <v>million LCU</v>
      </c>
      <c r="D513" s="177" t="str">
        <f>D512</f>
        <v>LCU</v>
      </c>
      <c r="E513" s="62"/>
      <c r="F513" s="189"/>
      <c r="G513" s="167"/>
      <c r="H513" s="167"/>
      <c r="I513" s="167"/>
      <c r="J513" s="167"/>
      <c r="K513" s="90"/>
      <c r="L513" s="192"/>
      <c r="M513" s="143">
        <f ca="1" t="shared" ref="M513:U513" si="255">IF(M$241&gt;$C500-1,SUM(OFFSET($L511,0,M$241-$C500,1,$C500-$C501))/($C500-$C501),IF(M$241&lt;$C501+1,0,SUM(OFFSET($L511,0,0,1,M$241-$C501))/($C500-$C501)))</f>
        <v>0</v>
      </c>
      <c r="N513" s="143">
        <f ca="1" t="shared" si="255"/>
        <v>0</v>
      </c>
      <c r="O513" s="143">
        <f ca="1" t="shared" si="255"/>
        <v>0</v>
      </c>
      <c r="P513" s="143">
        <f ca="1" t="shared" si="255"/>
        <v>0</v>
      </c>
      <c r="Q513" s="143">
        <f ca="1" t="shared" si="255"/>
        <v>0</v>
      </c>
      <c r="R513" s="143">
        <f ca="1" t="shared" si="255"/>
        <v>0</v>
      </c>
      <c r="S513" s="143">
        <f ca="1" t="shared" si="255"/>
        <v>0</v>
      </c>
      <c r="T513" s="143">
        <f ca="1" t="shared" si="255"/>
        <v>0</v>
      </c>
      <c r="U513" s="143">
        <f ca="1" t="shared" si="255"/>
        <v>0</v>
      </c>
    </row>
    <row r="514" ht="15" spans="1:21">
      <c r="A514" s="182"/>
      <c r="B514" s="197" t="s">
        <v>234</v>
      </c>
      <c r="C514" s="103" t="str">
        <f>"million "&amp;D513</f>
        <v>million LCU</v>
      </c>
      <c r="D514" s="177" t="str">
        <f>D513</f>
        <v>LCU</v>
      </c>
      <c r="E514" s="62"/>
      <c r="F514" s="189"/>
      <c r="G514" s="167"/>
      <c r="H514" s="167"/>
      <c r="I514" s="167"/>
      <c r="J514" s="167"/>
      <c r="K514" s="90"/>
      <c r="L514" s="192"/>
      <c r="M514" s="143">
        <f t="shared" ref="M514:U514" si="256">L512*$C502</f>
        <v>0</v>
      </c>
      <c r="N514" s="143">
        <f ca="1" t="shared" si="256"/>
        <v>0</v>
      </c>
      <c r="O514" s="143">
        <f ca="1" t="shared" si="256"/>
        <v>0</v>
      </c>
      <c r="P514" s="143">
        <f ca="1" t="shared" si="256"/>
        <v>0</v>
      </c>
      <c r="Q514" s="143">
        <f ca="1" t="shared" si="256"/>
        <v>0</v>
      </c>
      <c r="R514" s="143">
        <f ca="1" t="shared" si="256"/>
        <v>0</v>
      </c>
      <c r="S514" s="143">
        <f ca="1" t="shared" si="256"/>
        <v>0</v>
      </c>
      <c r="T514" s="143">
        <f ca="1" t="shared" si="256"/>
        <v>0</v>
      </c>
      <c r="U514" s="143">
        <f ca="1" t="shared" si="256"/>
        <v>0</v>
      </c>
    </row>
    <row r="515" ht="15" spans="1:21">
      <c r="A515" s="182"/>
      <c r="B515" s="198" t="s">
        <v>358</v>
      </c>
      <c r="C515" s="199"/>
      <c r="D515" s="200"/>
      <c r="E515" s="116"/>
      <c r="F515" s="167"/>
      <c r="G515" s="167"/>
      <c r="H515" s="167"/>
      <c r="I515" s="167"/>
      <c r="J515" s="167"/>
      <c r="K515" s="90"/>
      <c r="L515" s="143"/>
      <c r="M515" s="143"/>
      <c r="N515" s="143"/>
      <c r="O515" s="143"/>
      <c r="P515" s="143"/>
      <c r="Q515" s="143"/>
      <c r="R515" s="143"/>
      <c r="S515" s="143"/>
      <c r="T515" s="143"/>
      <c r="U515" s="143"/>
    </row>
    <row r="516" ht="15" spans="1:21">
      <c r="A516" s="182"/>
      <c r="B516" s="201" t="s">
        <v>37</v>
      </c>
      <c r="C516" s="193" t="s">
        <v>311</v>
      </c>
      <c r="D516" s="202"/>
      <c r="E516" s="47"/>
      <c r="F516" s="48"/>
      <c r="G516" s="48"/>
      <c r="H516" s="48"/>
      <c r="I516" s="48"/>
      <c r="J516" s="48"/>
      <c r="K516" s="89"/>
      <c r="L516" s="89"/>
      <c r="M516" s="89"/>
      <c r="N516" s="89"/>
      <c r="O516" s="89"/>
      <c r="P516" s="89"/>
      <c r="Q516" s="89"/>
      <c r="R516" s="89"/>
      <c r="S516" s="89"/>
      <c r="T516" s="89"/>
      <c r="U516" s="89"/>
    </row>
    <row r="517" ht="15" spans="1:21">
      <c r="A517" s="182"/>
      <c r="B517" s="201" t="s">
        <v>345</v>
      </c>
      <c r="C517" s="194">
        <v>5</v>
      </c>
      <c r="D517" s="202"/>
      <c r="E517" s="47"/>
      <c r="F517" s="48"/>
      <c r="G517" s="48"/>
      <c r="H517" s="48"/>
      <c r="I517" s="48"/>
      <c r="J517" s="48"/>
      <c r="K517" s="89"/>
      <c r="L517" s="89"/>
      <c r="M517" s="89"/>
      <c r="N517" s="89"/>
      <c r="O517" s="89"/>
      <c r="P517" s="89"/>
      <c r="Q517" s="89"/>
      <c r="R517" s="89"/>
      <c r="S517" s="89"/>
      <c r="T517" s="89"/>
      <c r="U517" s="89"/>
    </row>
    <row r="518" ht="15" spans="1:21">
      <c r="A518" s="182"/>
      <c r="B518" s="201" t="s">
        <v>346</v>
      </c>
      <c r="C518" s="195">
        <v>4</v>
      </c>
      <c r="D518" s="202"/>
      <c r="E518" s="47"/>
      <c r="F518" s="48"/>
      <c r="G518" s="48"/>
      <c r="H518" s="48"/>
      <c r="I518" s="48"/>
      <c r="J518" s="48"/>
      <c r="K518" s="89"/>
      <c r="L518" s="89"/>
      <c r="M518" s="89"/>
      <c r="N518" s="89"/>
      <c r="O518" s="89"/>
      <c r="P518" s="89"/>
      <c r="Q518" s="89"/>
      <c r="R518" s="89"/>
      <c r="S518" s="89"/>
      <c r="T518" s="89"/>
      <c r="U518" s="89"/>
    </row>
    <row r="519" ht="15" spans="1:21">
      <c r="A519" s="182"/>
      <c r="B519" s="201" t="s">
        <v>347</v>
      </c>
      <c r="C519" s="196">
        <v>0.08</v>
      </c>
      <c r="D519" s="202"/>
      <c r="E519" s="47"/>
      <c r="F519" s="48"/>
      <c r="G519" s="48"/>
      <c r="H519" s="48"/>
      <c r="I519" s="48"/>
      <c r="J519" s="48"/>
      <c r="K519" s="89"/>
      <c r="L519" s="89"/>
      <c r="M519" s="89"/>
      <c r="N519" s="89"/>
      <c r="O519" s="89"/>
      <c r="P519" s="89"/>
      <c r="Q519" s="89"/>
      <c r="R519" s="89"/>
      <c r="S519" s="89"/>
      <c r="T519" s="89"/>
      <c r="U519" s="89"/>
    </row>
    <row r="520" ht="15" spans="1:21">
      <c r="A520" s="182"/>
      <c r="B520" s="201" t="s">
        <v>348</v>
      </c>
      <c r="C520" s="203" t="s">
        <v>349</v>
      </c>
      <c r="D520" s="202"/>
      <c r="E520" s="47"/>
      <c r="F520" s="48"/>
      <c r="G520" s="48"/>
      <c r="H520" s="48"/>
      <c r="I520" s="48"/>
      <c r="J520" s="48"/>
      <c r="K520" s="89"/>
      <c r="L520" s="89"/>
      <c r="M520" s="89"/>
      <c r="N520" s="89"/>
      <c r="O520" s="89"/>
      <c r="P520" s="89"/>
      <c r="Q520" s="89"/>
      <c r="R520" s="89"/>
      <c r="S520" s="89"/>
      <c r="T520" s="89"/>
      <c r="U520" s="89"/>
    </row>
    <row r="521" ht="15" spans="1:21">
      <c r="A521" s="182"/>
      <c r="B521" s="201" t="str">
        <f>"Classified as External or Domestic?"</f>
        <v>Classified as External or Domestic?</v>
      </c>
      <c r="C521" s="195" t="s">
        <v>163</v>
      </c>
      <c r="D521" s="202"/>
      <c r="E521" s="47"/>
      <c r="F521" s="48"/>
      <c r="G521" s="48"/>
      <c r="H521" s="48"/>
      <c r="I521" s="48"/>
      <c r="J521" s="48"/>
      <c r="K521" s="89"/>
      <c r="L521" s="89"/>
      <c r="M521" s="89"/>
      <c r="N521" s="89"/>
      <c r="O521" s="89"/>
      <c r="P521" s="89"/>
      <c r="Q521" s="89"/>
      <c r="R521" s="89"/>
      <c r="S521" s="89"/>
      <c r="T521" s="89"/>
      <c r="U521" s="89"/>
    </row>
    <row r="522" ht="15" spans="1:21">
      <c r="A522" s="182"/>
      <c r="B522" s="201" t="s">
        <v>350</v>
      </c>
      <c r="C522" s="202" t="s">
        <v>351</v>
      </c>
      <c r="D522" s="202"/>
      <c r="E522" s="47"/>
      <c r="F522" s="48"/>
      <c r="G522" s="48"/>
      <c r="H522" s="48"/>
      <c r="I522" s="48"/>
      <c r="J522" s="48"/>
      <c r="K522" s="89"/>
      <c r="L522" s="190">
        <f>L523/L$101*100</f>
        <v>-1751.51535271019</v>
      </c>
      <c r="M522" s="190">
        <f ca="1" t="shared" ref="M522:U522" si="257">M523/M$101*100</f>
        <v>-2360.16038549537</v>
      </c>
      <c r="N522" s="190">
        <f ca="1" t="shared" si="257"/>
        <v>-1841.54705424947</v>
      </c>
      <c r="O522" s="190">
        <f ca="1" t="shared" si="257"/>
        <v>-1317.09196766</v>
      </c>
      <c r="P522" s="190">
        <f ca="1" t="shared" si="257"/>
        <v>-1100.3070508798</v>
      </c>
      <c r="Q522" s="190">
        <f ca="1" t="shared" si="257"/>
        <v>549.953835648952</v>
      </c>
      <c r="R522" s="190">
        <f ca="1" t="shared" si="257"/>
        <v>260.364425332876</v>
      </c>
      <c r="S522" s="190">
        <f ca="1" t="shared" si="257"/>
        <v>339.697095167982</v>
      </c>
      <c r="T522" s="190">
        <f ca="1" t="shared" si="257"/>
        <v>581.00593059741</v>
      </c>
      <c r="U522" s="190">
        <f ca="1" t="shared" si="257"/>
        <v>2341.51303479343</v>
      </c>
    </row>
    <row r="523" ht="15" spans="1:21">
      <c r="A523" s="182"/>
      <c r="B523" s="201" t="s">
        <v>352</v>
      </c>
      <c r="C523" s="180" t="s">
        <v>329</v>
      </c>
      <c r="D523" s="203" t="str">
        <f>C521</f>
        <v>Domestic</v>
      </c>
      <c r="E523" s="62"/>
      <c r="F523" s="178"/>
      <c r="G523" s="167"/>
      <c r="H523" s="167"/>
      <c r="I523" s="167"/>
      <c r="J523" s="167"/>
      <c r="K523" s="90"/>
      <c r="L523" s="223">
        <f>L101-SUM(L285,L302,L319,L336,L353,L370,L387,L404,L421,L438,L455,L472,L489,L506)</f>
        <v>-1047874.39600026</v>
      </c>
      <c r="M523" s="223">
        <f ca="1" t="shared" ref="M523:U523" si="258">M101-SUM(M285,M302,M319,M336,M353,M370,M387,M404,M421,M438,M455,M472,M489,M506)</f>
        <v>-2817724.15041445</v>
      </c>
      <c r="N523" s="223">
        <f ca="1" t="shared" si="258"/>
        <v>-2800159.27675554</v>
      </c>
      <c r="O523" s="223">
        <f ca="1" t="shared" si="258"/>
        <v>-2655296.9943237</v>
      </c>
      <c r="P523" s="223">
        <f ca="1" t="shared" si="258"/>
        <v>-2654820.07101206</v>
      </c>
      <c r="Q523" s="223">
        <f ca="1" t="shared" si="258"/>
        <v>-4142188.37878383</v>
      </c>
      <c r="R523" s="223">
        <f ca="1" t="shared" si="258"/>
        <v>-5841233.86029632</v>
      </c>
      <c r="S523" s="223">
        <f ca="1" t="shared" si="258"/>
        <v>-5394545.94495915</v>
      </c>
      <c r="T523" s="223">
        <f ca="1" t="shared" si="258"/>
        <v>-4726648.43095716</v>
      </c>
      <c r="U523" s="223">
        <f ca="1" t="shared" si="258"/>
        <v>-4550907.55814828</v>
      </c>
    </row>
    <row r="524" ht="15" spans="1:21">
      <c r="A524" s="182"/>
      <c r="B524" s="201" t="s">
        <v>335</v>
      </c>
      <c r="C524" s="180" t="s">
        <v>329</v>
      </c>
      <c r="D524" s="203" t="str">
        <f>C521</f>
        <v>Domestic</v>
      </c>
      <c r="E524" s="62"/>
      <c r="F524" s="178"/>
      <c r="G524" s="167"/>
      <c r="H524" s="167"/>
      <c r="I524" s="167"/>
      <c r="J524" s="167"/>
      <c r="K524" s="90"/>
      <c r="L524" s="192"/>
      <c r="M524" s="143">
        <f ca="1" t="shared" ref="M524:U524" si="259">M530*M527</f>
        <v>0</v>
      </c>
      <c r="N524" s="143">
        <f ca="1" t="shared" si="259"/>
        <v>0</v>
      </c>
      <c r="O524" s="143">
        <f ca="1" t="shared" si="259"/>
        <v>0</v>
      </c>
      <c r="P524" s="143">
        <f ca="1" t="shared" si="259"/>
        <v>0</v>
      </c>
      <c r="Q524" s="143">
        <f ca="1" t="shared" si="259"/>
        <v>-1047874.39600026</v>
      </c>
      <c r="R524" s="143">
        <f ca="1" t="shared" si="259"/>
        <v>-2817724.15041445</v>
      </c>
      <c r="S524" s="143">
        <f ca="1" t="shared" si="259"/>
        <v>-2800159.27675554</v>
      </c>
      <c r="T524" s="143">
        <f ca="1" t="shared" si="259"/>
        <v>-2655296.9943237</v>
      </c>
      <c r="U524" s="143">
        <f ca="1" t="shared" si="259"/>
        <v>-2654820.07101206</v>
      </c>
    </row>
    <row r="525" ht="15" spans="1:21">
      <c r="A525" s="182"/>
      <c r="B525" s="201" t="s">
        <v>336</v>
      </c>
      <c r="C525" s="180" t="s">
        <v>329</v>
      </c>
      <c r="D525" s="203" t="str">
        <f>C521</f>
        <v>Domestic</v>
      </c>
      <c r="E525" s="62"/>
      <c r="F525" s="178"/>
      <c r="G525" s="167"/>
      <c r="H525" s="167"/>
      <c r="I525" s="167"/>
      <c r="J525" s="167"/>
      <c r="K525" s="90"/>
      <c r="L525" s="192"/>
      <c r="M525" s="143">
        <f>M531*M527</f>
        <v>-83829.9516800206</v>
      </c>
      <c r="N525" s="143">
        <f ca="1" t="shared" ref="N525:U525" si="260">N531*N527</f>
        <v>-309247.883713176</v>
      </c>
      <c r="O525" s="143">
        <f ca="1" t="shared" si="260"/>
        <v>-533260.62585362</v>
      </c>
      <c r="P525" s="143">
        <f ca="1" t="shared" si="260"/>
        <v>-745684.385399516</v>
      </c>
      <c r="Q525" s="143">
        <f ca="1" t="shared" si="260"/>
        <v>-958069.991080481</v>
      </c>
      <c r="R525" s="143">
        <f ca="1" t="shared" si="260"/>
        <v>-1205615.10970317</v>
      </c>
      <c r="S525" s="143">
        <f ca="1" t="shared" si="260"/>
        <v>-1447495.88649372</v>
      </c>
      <c r="T525" s="143">
        <f ca="1" t="shared" si="260"/>
        <v>-1655046.81995</v>
      </c>
      <c r="U525" s="143">
        <f ca="1" t="shared" si="260"/>
        <v>-1820754.93488068</v>
      </c>
    </row>
    <row r="526" ht="15" spans="1:21">
      <c r="A526" s="182"/>
      <c r="B526" s="201" t="s">
        <v>353</v>
      </c>
      <c r="C526" s="180" t="s">
        <v>329</v>
      </c>
      <c r="D526" s="203" t="str">
        <f>C521</f>
        <v>Domestic</v>
      </c>
      <c r="E526" s="62"/>
      <c r="F526" s="178"/>
      <c r="G526" s="167"/>
      <c r="H526" s="167"/>
      <c r="I526" s="167"/>
      <c r="J526" s="167"/>
      <c r="K526" s="90"/>
      <c r="L526" s="143">
        <f t="shared" ref="L526:U526" si="261">L529*L527</f>
        <v>-1047874.39600026</v>
      </c>
      <c r="M526" s="143">
        <f ca="1" t="shared" si="261"/>
        <v>-3865598.54641471</v>
      </c>
      <c r="N526" s="143">
        <f ca="1" t="shared" si="261"/>
        <v>-6665757.82317025</v>
      </c>
      <c r="O526" s="143">
        <f ca="1" t="shared" si="261"/>
        <v>-9321054.81749395</v>
      </c>
      <c r="P526" s="143">
        <f ca="1" t="shared" si="261"/>
        <v>-11975874.888506</v>
      </c>
      <c r="Q526" s="143">
        <f ca="1" t="shared" si="261"/>
        <v>-15070188.8712896</v>
      </c>
      <c r="R526" s="143">
        <f ca="1" t="shared" si="261"/>
        <v>-18093698.5811714</v>
      </c>
      <c r="S526" s="143">
        <f ca="1" t="shared" si="261"/>
        <v>-20688085.2493751</v>
      </c>
      <c r="T526" s="143">
        <f ca="1" t="shared" si="261"/>
        <v>-22759436.6860085</v>
      </c>
      <c r="U526" s="143">
        <f ca="1" t="shared" si="261"/>
        <v>-24655524.1731447</v>
      </c>
    </row>
    <row r="527" ht="15" spans="1:21">
      <c r="A527" s="182"/>
      <c r="B527" s="201" t="s">
        <v>333</v>
      </c>
      <c r="C527" s="199" t="str">
        <f>"LCU per unit of "&amp;D526</f>
        <v>LCU per unit of Domestic</v>
      </c>
      <c r="D527" s="203" t="str">
        <f>C516</f>
        <v>LCU</v>
      </c>
      <c r="E527" s="62"/>
      <c r="F527" s="178"/>
      <c r="G527" s="167"/>
      <c r="H527" s="167"/>
      <c r="I527" s="167"/>
      <c r="J527" s="167"/>
      <c r="K527" s="90"/>
      <c r="L527" s="143">
        <f t="shared" ref="L527:U527" si="262">INDEX($L$81:$U$85,MATCH($D527,$B$81:$B$85,0),MATCH(L$78,$L$78:$U$78,0))</f>
        <v>1</v>
      </c>
      <c r="M527" s="143">
        <f t="shared" si="262"/>
        <v>1</v>
      </c>
      <c r="N527" s="143">
        <f t="shared" si="262"/>
        <v>1</v>
      </c>
      <c r="O527" s="143">
        <f t="shared" si="262"/>
        <v>1</v>
      </c>
      <c r="P527" s="143">
        <f t="shared" si="262"/>
        <v>1</v>
      </c>
      <c r="Q527" s="143">
        <f t="shared" si="262"/>
        <v>1</v>
      </c>
      <c r="R527" s="143">
        <f t="shared" si="262"/>
        <v>1</v>
      </c>
      <c r="S527" s="143">
        <f t="shared" si="262"/>
        <v>1</v>
      </c>
      <c r="T527" s="143">
        <f t="shared" si="262"/>
        <v>1</v>
      </c>
      <c r="U527" s="143">
        <f t="shared" si="262"/>
        <v>1</v>
      </c>
    </row>
    <row r="528" ht="15" spans="1:21">
      <c r="A528" s="182"/>
      <c r="B528" s="201" t="s">
        <v>341</v>
      </c>
      <c r="C528" s="199" t="str">
        <f>"million "&amp;D527</f>
        <v>million LCU</v>
      </c>
      <c r="D528" s="203" t="str">
        <f>D527</f>
        <v>LCU</v>
      </c>
      <c r="E528" s="59"/>
      <c r="F528" s="189"/>
      <c r="G528" s="167"/>
      <c r="H528" s="167"/>
      <c r="I528" s="167"/>
      <c r="J528" s="167"/>
      <c r="K528" s="90"/>
      <c r="L528" s="190">
        <f>L523/L527</f>
        <v>-1047874.39600026</v>
      </c>
      <c r="M528" s="190">
        <f ca="1" t="shared" ref="M528:U528" si="263">M523/M527</f>
        <v>-2817724.15041445</v>
      </c>
      <c r="N528" s="190">
        <f ca="1" t="shared" si="263"/>
        <v>-2800159.27675554</v>
      </c>
      <c r="O528" s="190">
        <f ca="1" t="shared" si="263"/>
        <v>-2655296.9943237</v>
      </c>
      <c r="P528" s="190">
        <f ca="1" t="shared" si="263"/>
        <v>-2654820.07101206</v>
      </c>
      <c r="Q528" s="190">
        <f ca="1" t="shared" si="263"/>
        <v>-4142188.37878383</v>
      </c>
      <c r="R528" s="190">
        <f ca="1" t="shared" si="263"/>
        <v>-5841233.86029632</v>
      </c>
      <c r="S528" s="190">
        <f ca="1" t="shared" si="263"/>
        <v>-5394545.94495915</v>
      </c>
      <c r="T528" s="190">
        <f ca="1" t="shared" si="263"/>
        <v>-4726648.43095716</v>
      </c>
      <c r="U528" s="190">
        <f ca="1" t="shared" si="263"/>
        <v>-4550907.55814828</v>
      </c>
    </row>
    <row r="529" ht="15" spans="1:21">
      <c r="A529" s="182"/>
      <c r="B529" s="201" t="s">
        <v>343</v>
      </c>
      <c r="C529" s="199" t="str">
        <f>"million "&amp;D528</f>
        <v>million LCU</v>
      </c>
      <c r="D529" s="203" t="str">
        <f>D528</f>
        <v>LCU</v>
      </c>
      <c r="E529" s="62"/>
      <c r="F529" s="189"/>
      <c r="G529" s="167"/>
      <c r="H529" s="167"/>
      <c r="I529" s="167"/>
      <c r="J529" s="167"/>
      <c r="K529" s="90"/>
      <c r="L529" s="143">
        <f>L528</f>
        <v>-1047874.39600026</v>
      </c>
      <c r="M529" s="143">
        <f ca="1" t="shared" ref="M529:U529" si="264">L529+M528-M530</f>
        <v>-3865598.54641471</v>
      </c>
      <c r="N529" s="143">
        <f ca="1" t="shared" si="264"/>
        <v>-6665757.82317025</v>
      </c>
      <c r="O529" s="143">
        <f ca="1" t="shared" si="264"/>
        <v>-9321054.81749395</v>
      </c>
      <c r="P529" s="143">
        <f ca="1" t="shared" si="264"/>
        <v>-11975874.888506</v>
      </c>
      <c r="Q529" s="143">
        <f ca="1" t="shared" si="264"/>
        <v>-15070188.8712896</v>
      </c>
      <c r="R529" s="143">
        <f ca="1" t="shared" si="264"/>
        <v>-18093698.5811714</v>
      </c>
      <c r="S529" s="143">
        <f ca="1" t="shared" si="264"/>
        <v>-20688085.2493751</v>
      </c>
      <c r="T529" s="143">
        <f ca="1" t="shared" si="264"/>
        <v>-22759436.6860085</v>
      </c>
      <c r="U529" s="143">
        <f ca="1" t="shared" si="264"/>
        <v>-24655524.1731447</v>
      </c>
    </row>
    <row r="530" ht="15" spans="1:21">
      <c r="A530" s="182"/>
      <c r="B530" s="201" t="s">
        <v>328</v>
      </c>
      <c r="C530" s="199" t="str">
        <f>"million "&amp;D529</f>
        <v>million LCU</v>
      </c>
      <c r="D530" s="203" t="str">
        <f>D529</f>
        <v>LCU</v>
      </c>
      <c r="E530" s="62"/>
      <c r="F530" s="189"/>
      <c r="G530" s="167"/>
      <c r="H530" s="167"/>
      <c r="I530" s="167"/>
      <c r="J530" s="167"/>
      <c r="K530" s="90"/>
      <c r="L530" s="192"/>
      <c r="M530" s="143">
        <f ca="1" t="shared" ref="M530:U530" si="265">IF(M$241&gt;$C517-1,SUM(OFFSET($L528,0,M$241-$C517,1,$C517-$C518))/($C517-$C518),IF(M$241&lt;$C518+1,0,SUM(OFFSET($L528,0,0,1,M$241-$C518))/($C517-$C518)))</f>
        <v>0</v>
      </c>
      <c r="N530" s="143">
        <f ca="1" t="shared" si="265"/>
        <v>0</v>
      </c>
      <c r="O530" s="143">
        <f ca="1" t="shared" si="265"/>
        <v>0</v>
      </c>
      <c r="P530" s="143">
        <f ca="1" t="shared" si="265"/>
        <v>0</v>
      </c>
      <c r="Q530" s="143">
        <f ca="1" t="shared" si="265"/>
        <v>-1047874.39600026</v>
      </c>
      <c r="R530" s="143">
        <f ca="1" t="shared" si="265"/>
        <v>-2817724.15041445</v>
      </c>
      <c r="S530" s="143">
        <f ca="1" t="shared" si="265"/>
        <v>-2800159.27675554</v>
      </c>
      <c r="T530" s="143">
        <f ca="1" t="shared" si="265"/>
        <v>-2655296.9943237</v>
      </c>
      <c r="U530" s="143">
        <f ca="1" t="shared" si="265"/>
        <v>-2654820.07101206</v>
      </c>
    </row>
    <row r="531" ht="15" spans="1:21">
      <c r="A531" s="182"/>
      <c r="B531" s="201" t="s">
        <v>234</v>
      </c>
      <c r="C531" s="199" t="str">
        <f>"million "&amp;D530</f>
        <v>million LCU</v>
      </c>
      <c r="D531" s="203" t="str">
        <f>D530</f>
        <v>LCU</v>
      </c>
      <c r="E531" s="62"/>
      <c r="F531" s="189"/>
      <c r="G531" s="167"/>
      <c r="H531" s="167"/>
      <c r="I531" s="167"/>
      <c r="J531" s="167"/>
      <c r="K531" s="90"/>
      <c r="L531" s="192"/>
      <c r="M531" s="143">
        <f t="shared" ref="M531:U531" si="266">L529*$C519</f>
        <v>-83829.9516800206</v>
      </c>
      <c r="N531" s="143">
        <f ca="1" t="shared" si="266"/>
        <v>-309247.883713176</v>
      </c>
      <c r="O531" s="143">
        <f ca="1" t="shared" si="266"/>
        <v>-533260.62585362</v>
      </c>
      <c r="P531" s="143">
        <f ca="1" t="shared" si="266"/>
        <v>-745684.385399516</v>
      </c>
      <c r="Q531" s="143">
        <f ca="1" t="shared" si="266"/>
        <v>-958069.991080481</v>
      </c>
      <c r="R531" s="143">
        <f ca="1" t="shared" si="266"/>
        <v>-1205615.10970317</v>
      </c>
      <c r="S531" s="143">
        <f ca="1" t="shared" si="266"/>
        <v>-1447495.88649372</v>
      </c>
      <c r="T531" s="143">
        <f ca="1" t="shared" si="266"/>
        <v>-1655046.81995</v>
      </c>
      <c r="U531" s="143">
        <f ca="1" t="shared" si="266"/>
        <v>-1820754.93488068</v>
      </c>
    </row>
    <row r="534" spans="2:21">
      <c r="B534" s="44" t="s">
        <v>359</v>
      </c>
      <c r="C534" s="29"/>
      <c r="D534" s="29"/>
      <c r="E534" s="28"/>
      <c r="F534" s="28"/>
      <c r="G534" s="28"/>
      <c r="H534" s="28"/>
      <c r="I534" s="28"/>
      <c r="J534" s="28"/>
      <c r="K534" s="28"/>
      <c r="L534" s="77"/>
      <c r="M534" s="77"/>
      <c r="N534" s="77"/>
      <c r="O534" s="77"/>
      <c r="P534" s="77"/>
      <c r="Q534" s="77"/>
      <c r="R534" s="77"/>
      <c r="S534" s="77"/>
      <c r="T534" s="77"/>
      <c r="U534" s="77"/>
    </row>
    <row r="536" spans="1:22">
      <c r="A536" s="204"/>
      <c r="B536" s="205" t="s">
        <v>360</v>
      </c>
      <c r="C536" s="206"/>
      <c r="D536" s="206"/>
      <c r="E536" s="207"/>
      <c r="F536" s="207"/>
      <c r="G536" s="208">
        <f>DataInput!G10</f>
        <v>2015</v>
      </c>
      <c r="H536" s="208">
        <f>DataInput!H10</f>
        <v>2016</v>
      </c>
      <c r="I536" s="208">
        <f>DataInput!I10</f>
        <v>2017</v>
      </c>
      <c r="J536" s="208">
        <f>DataInput!J10</f>
        <v>2018</v>
      </c>
      <c r="K536" s="208">
        <f>DataInput!K10</f>
        <v>2019</v>
      </c>
      <c r="L536" s="208">
        <f>DataInput!L10</f>
        <v>2020</v>
      </c>
      <c r="M536" s="208">
        <f>DataInput!M10</f>
        <v>2021</v>
      </c>
      <c r="N536" s="208">
        <f>DataInput!N10</f>
        <v>2022</v>
      </c>
      <c r="O536" s="208">
        <f>DataInput!O10</f>
        <v>2023</v>
      </c>
      <c r="P536" s="208">
        <f>DataInput!P10</f>
        <v>2024</v>
      </c>
      <c r="Q536" s="208">
        <f>DataInput!Q10</f>
        <v>2025</v>
      </c>
      <c r="R536" s="208">
        <f>DataInput!R10</f>
        <v>2026</v>
      </c>
      <c r="S536" s="208">
        <f>DataInput!S10</f>
        <v>2027</v>
      </c>
      <c r="T536" s="208">
        <f>DataInput!T10</f>
        <v>2028</v>
      </c>
      <c r="U536" s="208">
        <f>DataInput!U10</f>
        <v>2029</v>
      </c>
      <c r="V536" s="209"/>
    </row>
    <row r="537" spans="1:22">
      <c r="A537" s="204"/>
      <c r="G537" s="209"/>
      <c r="H537" s="209"/>
      <c r="I537" s="209"/>
      <c r="J537" s="209"/>
      <c r="K537" s="209"/>
      <c r="L537" s="209"/>
      <c r="M537" s="209"/>
      <c r="N537" s="209"/>
      <c r="O537" s="209"/>
      <c r="P537" s="209"/>
      <c r="Q537" s="209"/>
      <c r="R537" s="209"/>
      <c r="S537" s="209"/>
      <c r="T537" s="209"/>
      <c r="U537" s="209"/>
      <c r="V537" s="209"/>
    </row>
    <row r="538" spans="1:22">
      <c r="A538" s="269">
        <f>Baseline!A538</f>
        <v>11</v>
      </c>
      <c r="B538" s="211" t="s">
        <v>361</v>
      </c>
      <c r="C538" s="20" t="str">
        <f>'Data Request'!$C$6</f>
        <v>Naira</v>
      </c>
      <c r="D538" s="20" t="str">
        <f>'Data Request'!$C$7</f>
        <v>Million</v>
      </c>
      <c r="G538" s="212">
        <f t="shared" ref="G538:U538" si="267">G107</f>
        <v>48644.8881503252</v>
      </c>
      <c r="H538" s="212">
        <f t="shared" si="267"/>
        <v>79470.0161754744</v>
      </c>
      <c r="I538" s="212">
        <f t="shared" si="267"/>
        <v>112459.323187438</v>
      </c>
      <c r="J538" s="212">
        <f t="shared" si="267"/>
        <v>113636.86082904</v>
      </c>
      <c r="K538" s="212">
        <f t="shared" si="267"/>
        <v>81600.28445008</v>
      </c>
      <c r="L538" s="212">
        <f t="shared" si="267"/>
        <v>124632.803967782</v>
      </c>
      <c r="M538" s="212">
        <f ca="1" t="shared" si="267"/>
        <v>217242.485229034</v>
      </c>
      <c r="N538" s="212">
        <f ca="1" t="shared" si="267"/>
        <v>345618.711597024</v>
      </c>
      <c r="O538" s="212">
        <f ca="1" t="shared" si="267"/>
        <v>523695.813228105</v>
      </c>
      <c r="P538" s="212">
        <f ca="1" t="shared" si="267"/>
        <v>739962.536369266</v>
      </c>
      <c r="Q538" s="212">
        <f ca="1" t="shared" si="267"/>
        <v>1003200.14036327</v>
      </c>
      <c r="R538" s="212">
        <f ca="1" t="shared" si="267"/>
        <v>1320527.76808219</v>
      </c>
      <c r="S538" s="212">
        <f ca="1" t="shared" si="267"/>
        <v>1689396.82738347</v>
      </c>
      <c r="T538" s="212">
        <f ca="1" t="shared" si="267"/>
        <v>2100935.92031595</v>
      </c>
      <c r="U538" s="212">
        <f ca="1" t="shared" si="267"/>
        <v>2561814.82751159</v>
      </c>
      <c r="V538" s="212"/>
    </row>
    <row r="539" spans="1:22">
      <c r="A539" s="269">
        <f>Baseline!A539</f>
        <v>12</v>
      </c>
      <c r="B539" s="213" t="s">
        <v>162</v>
      </c>
      <c r="C539" s="20" t="str">
        <f>'Data Request'!$C$6</f>
        <v>Naira</v>
      </c>
      <c r="D539" s="20" t="str">
        <f>'Data Request'!$C$7</f>
        <v>Million</v>
      </c>
      <c r="G539" s="212">
        <f t="shared" ref="G539:U539" si="268">G108</f>
        <v>6608.25492328522</v>
      </c>
      <c r="H539" s="212">
        <f t="shared" si="268"/>
        <v>8088.75772608435</v>
      </c>
      <c r="I539" s="212">
        <f t="shared" si="268"/>
        <v>10100.1301177775</v>
      </c>
      <c r="J539" s="212">
        <f t="shared" si="268"/>
        <v>9680.54453734</v>
      </c>
      <c r="K539" s="212">
        <f t="shared" si="268"/>
        <v>186.14593154</v>
      </c>
      <c r="L539" s="212">
        <f t="shared" si="268"/>
        <v>1091632.99812232</v>
      </c>
      <c r="M539" s="212">
        <f ca="1" t="shared" si="268"/>
        <v>3988607.75649662</v>
      </c>
      <c r="N539" s="212">
        <f ca="1" t="shared" si="268"/>
        <v>6904532.51487092</v>
      </c>
      <c r="O539" s="212">
        <f ca="1" t="shared" si="268"/>
        <v>9725707.27324522</v>
      </c>
      <c r="P539" s="212">
        <f ca="1" t="shared" si="268"/>
        <v>12584782.0316195</v>
      </c>
      <c r="Q539" s="212">
        <f ca="1" t="shared" si="268"/>
        <v>15936556.7899938</v>
      </c>
      <c r="R539" s="212">
        <f ca="1" t="shared" si="268"/>
        <v>19276203.5483681</v>
      </c>
      <c r="S539" s="212">
        <f ca="1" t="shared" si="268"/>
        <v>22240640.3067424</v>
      </c>
      <c r="T539" s="212">
        <f ca="1" t="shared" si="268"/>
        <v>24723747.0651167</v>
      </c>
      <c r="U539" s="212">
        <f ca="1" t="shared" si="268"/>
        <v>27081783.823491</v>
      </c>
      <c r="V539" s="212"/>
    </row>
    <row r="540" spans="1:22">
      <c r="A540" s="269">
        <f>Baseline!A540</f>
        <v>13</v>
      </c>
      <c r="B540" s="213" t="s">
        <v>163</v>
      </c>
      <c r="C540" s="20" t="str">
        <f>'Data Request'!$C$6</f>
        <v>Naira</v>
      </c>
      <c r="D540" s="20" t="str">
        <f>'Data Request'!$C$7</f>
        <v>Million</v>
      </c>
      <c r="G540" s="212">
        <f t="shared" ref="G540:U540" si="269">G109</f>
        <v>42036.63322704</v>
      </c>
      <c r="H540" s="212">
        <f t="shared" si="269"/>
        <v>71381.25844939</v>
      </c>
      <c r="I540" s="212">
        <f t="shared" si="269"/>
        <v>102359.19306966</v>
      </c>
      <c r="J540" s="212">
        <f t="shared" si="269"/>
        <v>103956.3162917</v>
      </c>
      <c r="K540" s="212">
        <f t="shared" si="269"/>
        <v>81414.13851854</v>
      </c>
      <c r="L540" s="212">
        <f t="shared" si="269"/>
        <v>-967000.194154538</v>
      </c>
      <c r="M540" s="212">
        <f ca="1" t="shared" si="269"/>
        <v>-3771365.27126759</v>
      </c>
      <c r="N540" s="212">
        <f ca="1" t="shared" si="269"/>
        <v>-6558913.8032739</v>
      </c>
      <c r="O540" s="212">
        <f ca="1" t="shared" si="269"/>
        <v>-9202011.46001711</v>
      </c>
      <c r="P540" s="212">
        <f ca="1" t="shared" si="269"/>
        <v>-11844819.4952503</v>
      </c>
      <c r="Q540" s="212">
        <f ca="1" t="shared" si="269"/>
        <v>-14933356.6496306</v>
      </c>
      <c r="R540" s="212">
        <f ca="1" t="shared" si="269"/>
        <v>-17955675.7802859</v>
      </c>
      <c r="S540" s="212">
        <f ca="1" t="shared" si="269"/>
        <v>-20551243.479359</v>
      </c>
      <c r="T540" s="212">
        <f ca="1" t="shared" si="269"/>
        <v>-22622811.1448008</v>
      </c>
      <c r="U540" s="212">
        <f ca="1" t="shared" si="269"/>
        <v>-24519968.9959794</v>
      </c>
      <c r="V540" s="212"/>
    </row>
    <row r="541" spans="1:22">
      <c r="A541" s="269">
        <f>Baseline!A541</f>
        <v>0</v>
      </c>
      <c r="B541" s="211" t="s">
        <v>362</v>
      </c>
      <c r="C541" s="20" t="str">
        <f>'Data Request'!$C$6</f>
        <v>Naira</v>
      </c>
      <c r="D541" s="20" t="str">
        <f>'Data Request'!$C$7</f>
        <v>Million</v>
      </c>
      <c r="G541" s="212">
        <f>G544+G547</f>
        <v>11450.2869588025</v>
      </c>
      <c r="H541" s="212">
        <f t="shared" ref="H541:U541" si="270">H544+H547</f>
        <v>21487.5951818046</v>
      </c>
      <c r="I541" s="212">
        <f t="shared" si="270"/>
        <v>54451.978074057</v>
      </c>
      <c r="J541" s="212">
        <f t="shared" si="270"/>
        <v>62431.261789315</v>
      </c>
      <c r="K541" s="212">
        <f t="shared" si="270"/>
        <v>83160.09649789</v>
      </c>
      <c r="L541" s="212">
        <f t="shared" si="270"/>
        <v>42302.51557976</v>
      </c>
      <c r="M541" s="212">
        <f ca="1" t="shared" si="270"/>
        <v>80881.9340342693</v>
      </c>
      <c r="N541" s="212">
        <f ca="1" t="shared" si="270"/>
        <v>114430.169690253</v>
      </c>
      <c r="O541" s="212">
        <f ca="1" t="shared" si="270"/>
        <v>154395.09089052</v>
      </c>
      <c r="P541" s="212">
        <f ca="1" t="shared" si="270"/>
        <v>199406.994847561</v>
      </c>
      <c r="Q541" s="212">
        <f ca="1" t="shared" si="270"/>
        <v>-795195.187234392</v>
      </c>
      <c r="R541" s="212">
        <f ca="1" t="shared" si="270"/>
        <v>-2284095.35136224</v>
      </c>
      <c r="S541" s="212">
        <f ca="1" t="shared" si="270"/>
        <v>-1620558.48542083</v>
      </c>
      <c r="T541" s="212">
        <f ca="1" t="shared" si="270"/>
        <v>-828687.4679764</v>
      </c>
      <c r="U541" s="212">
        <f ca="1" t="shared" si="270"/>
        <v>-200524.227690186</v>
      </c>
      <c r="V541" s="212"/>
    </row>
    <row r="542" spans="1:22">
      <c r="A542" s="269">
        <f>Baseline!A542</f>
        <v>0</v>
      </c>
      <c r="B542" s="213" t="s">
        <v>162</v>
      </c>
      <c r="C542" s="20" t="str">
        <f>'Data Request'!$C$6</f>
        <v>Naira</v>
      </c>
      <c r="D542" s="20" t="str">
        <f>'Data Request'!$C$7</f>
        <v>Million</v>
      </c>
      <c r="G542" s="212">
        <f t="shared" ref="G542:U543" si="271">G545+G548</f>
        <v>56.2157700825</v>
      </c>
      <c r="H542" s="212">
        <f t="shared" si="271"/>
        <v>148.086217114559</v>
      </c>
      <c r="I542" s="212">
        <f t="shared" si="271"/>
        <v>173.104127566998</v>
      </c>
      <c r="J542" s="212">
        <f t="shared" si="271"/>
        <v>196.846955385</v>
      </c>
      <c r="K542" s="212">
        <f t="shared" si="271"/>
        <v>116.8498752</v>
      </c>
      <c r="L542" s="212">
        <f t="shared" si="271"/>
        <v>28390.18671244</v>
      </c>
      <c r="M542" s="212">
        <f ca="1" t="shared" si="271"/>
        <v>150933.3512796</v>
      </c>
      <c r="N542" s="212">
        <f ca="1" t="shared" si="271"/>
        <v>413020.4014817</v>
      </c>
      <c r="O542" s="212">
        <f ca="1" t="shared" si="271"/>
        <v>676480.8328089</v>
      </c>
      <c r="P542" s="212">
        <f ca="1" t="shared" si="271"/>
        <v>931339.8113063</v>
      </c>
      <c r="Q542" s="212">
        <f ca="1" t="shared" si="271"/>
        <v>1189504.7390006</v>
      </c>
      <c r="R542" s="212">
        <f ca="1" t="shared" si="271"/>
        <v>1712631.339421</v>
      </c>
      <c r="S542" s="212">
        <f ca="1" t="shared" si="271"/>
        <v>2597748.4197656</v>
      </c>
      <c r="T542" s="212">
        <f ca="1" t="shared" si="271"/>
        <v>3452927.7822123</v>
      </c>
      <c r="U542" s="212">
        <f ca="1" t="shared" si="271"/>
        <v>4245541.6267831</v>
      </c>
      <c r="V542" s="212"/>
    </row>
    <row r="543" spans="1:22">
      <c r="A543" s="269">
        <f>Baseline!A543</f>
        <v>0</v>
      </c>
      <c r="B543" s="213" t="s">
        <v>163</v>
      </c>
      <c r="C543" s="20" t="str">
        <f>'Data Request'!$C$6</f>
        <v>Naira</v>
      </c>
      <c r="D543" s="20" t="str">
        <f>'Data Request'!$C$7</f>
        <v>Million</v>
      </c>
      <c r="G543" s="212">
        <f t="shared" si="271"/>
        <v>11394.07118872</v>
      </c>
      <c r="H543" s="212">
        <f t="shared" si="271"/>
        <v>21339.50896469</v>
      </c>
      <c r="I543" s="212">
        <f t="shared" si="271"/>
        <v>54278.87394649</v>
      </c>
      <c r="J543" s="212">
        <f t="shared" si="271"/>
        <v>62234.41483393</v>
      </c>
      <c r="K543" s="212">
        <f t="shared" si="271"/>
        <v>83043.24662269</v>
      </c>
      <c r="L543" s="212">
        <f t="shared" si="271"/>
        <v>13912.32886732</v>
      </c>
      <c r="M543" s="212">
        <f ca="1" t="shared" si="271"/>
        <v>-70051.4172453306</v>
      </c>
      <c r="N543" s="212">
        <f ca="1" t="shared" si="271"/>
        <v>-298590.231791446</v>
      </c>
      <c r="O543" s="212">
        <f ca="1" t="shared" si="271"/>
        <v>-522085.74191838</v>
      </c>
      <c r="P543" s="212">
        <f ca="1" t="shared" si="271"/>
        <v>-731932.816458739</v>
      </c>
      <c r="Q543" s="212">
        <f ca="1" t="shared" si="271"/>
        <v>-1984699.92623499</v>
      </c>
      <c r="R543" s="212">
        <f ca="1" t="shared" si="271"/>
        <v>-3996726.69078324</v>
      </c>
      <c r="S543" s="212">
        <f ca="1" t="shared" si="271"/>
        <v>-4218306.90518642</v>
      </c>
      <c r="T543" s="212">
        <f ca="1" t="shared" si="271"/>
        <v>-4281615.2501887</v>
      </c>
      <c r="U543" s="212">
        <f ca="1" t="shared" si="271"/>
        <v>-4446065.85447329</v>
      </c>
      <c r="V543" s="212"/>
    </row>
    <row r="544" spans="1:22">
      <c r="A544" s="269">
        <f>Baseline!A544</f>
        <v>14</v>
      </c>
      <c r="B544" s="211" t="s">
        <v>363</v>
      </c>
      <c r="C544" s="20" t="str">
        <f>'Data Request'!$C$6</f>
        <v>Naira</v>
      </c>
      <c r="D544" s="20" t="str">
        <f>'Data Request'!$C$7</f>
        <v>Million</v>
      </c>
      <c r="G544" s="212">
        <f t="shared" ref="G544:U544" si="272">G113</f>
        <v>10619.7580545195</v>
      </c>
      <c r="H544" s="212">
        <f t="shared" si="272"/>
        <v>18155.3841208789</v>
      </c>
      <c r="I544" s="212">
        <f t="shared" si="272"/>
        <v>50041.982957544</v>
      </c>
      <c r="J544" s="212">
        <f t="shared" si="272"/>
        <v>57296.36455197</v>
      </c>
      <c r="K544" s="212">
        <f t="shared" si="272"/>
        <v>75681.25857344</v>
      </c>
      <c r="L544" s="212">
        <f t="shared" si="272"/>
        <v>16824.47547091</v>
      </c>
      <c r="M544" s="212">
        <f ca="1" t="shared" si="272"/>
        <v>26777.2963243</v>
      </c>
      <c r="N544" s="212">
        <f ca="1" t="shared" si="272"/>
        <v>23678.49687647</v>
      </c>
      <c r="O544" s="212">
        <f ca="1" t="shared" si="272"/>
        <v>23525.90404522</v>
      </c>
      <c r="P544" s="212">
        <f ca="1" t="shared" si="272"/>
        <v>25013.2058467767</v>
      </c>
      <c r="Q544" s="212">
        <f ca="1" t="shared" si="272"/>
        <v>-1016425.98277783</v>
      </c>
      <c r="R544" s="212">
        <f ca="1" t="shared" si="272"/>
        <v>-2560811.48801524</v>
      </c>
      <c r="S544" s="212">
        <f ca="1" t="shared" si="272"/>
        <v>-1956915.00426042</v>
      </c>
      <c r="T544" s="212">
        <f ca="1" t="shared" si="272"/>
        <v>-1225067.52388964</v>
      </c>
      <c r="U544" s="212">
        <f ca="1" t="shared" si="272"/>
        <v>-655236.465343935</v>
      </c>
      <c r="V544" s="212"/>
    </row>
    <row r="545" spans="1:22">
      <c r="A545" s="269">
        <f>Baseline!A545</f>
        <v>15</v>
      </c>
      <c r="B545" s="213" t="s">
        <v>162</v>
      </c>
      <c r="C545" s="20" t="str">
        <f>'Data Request'!$C$6</f>
        <v>Naira</v>
      </c>
      <c r="D545" s="20" t="str">
        <f>'Data Request'!$C$7</f>
        <v>Million</v>
      </c>
      <c r="G545" s="212">
        <f t="shared" ref="G545:U545" si="273">G114</f>
        <v>37.36373529945</v>
      </c>
      <c r="H545" s="212">
        <f t="shared" si="273"/>
        <v>96.292739578935</v>
      </c>
      <c r="I545" s="212">
        <f t="shared" si="273"/>
        <v>116.29616419401</v>
      </c>
      <c r="J545" s="212">
        <f t="shared" si="273"/>
        <v>141.36879722</v>
      </c>
      <c r="K545" s="212">
        <f t="shared" si="273"/>
        <v>88.3709716</v>
      </c>
      <c r="L545" s="212">
        <f t="shared" si="273"/>
        <v>11473.41079809</v>
      </c>
      <c r="M545" s="212">
        <f ca="1" t="shared" si="273"/>
        <v>21325.2416257</v>
      </c>
      <c r="N545" s="212">
        <f ca="1" t="shared" si="273"/>
        <v>21325.2416257</v>
      </c>
      <c r="O545" s="212">
        <f ca="1" t="shared" si="273"/>
        <v>21325.2416257</v>
      </c>
      <c r="P545" s="212">
        <f ca="1" t="shared" si="273"/>
        <v>21325.2416257</v>
      </c>
      <c r="Q545" s="212">
        <f ca="1" t="shared" si="273"/>
        <v>21325.2416257</v>
      </c>
      <c r="R545" s="212">
        <f ca="1" t="shared" si="273"/>
        <v>241903.2416257</v>
      </c>
      <c r="S545" s="212">
        <f ca="1" t="shared" si="273"/>
        <v>825563.2416257</v>
      </c>
      <c r="T545" s="212">
        <f ca="1" t="shared" si="273"/>
        <v>1413013.2416257</v>
      </c>
      <c r="U545" s="212">
        <f ca="1" t="shared" si="273"/>
        <v>1981513.2416257</v>
      </c>
      <c r="V545" s="212"/>
    </row>
    <row r="546" spans="1:22">
      <c r="A546" s="269">
        <f>Baseline!A546</f>
        <v>16</v>
      </c>
      <c r="B546" s="213" t="s">
        <v>163</v>
      </c>
      <c r="C546" s="20" t="str">
        <f>'Data Request'!$C$6</f>
        <v>Naira</v>
      </c>
      <c r="D546" s="20" t="str">
        <f>'Data Request'!$C$7</f>
        <v>Million</v>
      </c>
      <c r="G546" s="212">
        <f t="shared" ref="G546:U546" si="274">G115</f>
        <v>10582.39431922</v>
      </c>
      <c r="H546" s="212">
        <f t="shared" si="274"/>
        <v>18059.0913813</v>
      </c>
      <c r="I546" s="212">
        <f t="shared" si="274"/>
        <v>49925.68679335</v>
      </c>
      <c r="J546" s="212">
        <f t="shared" si="274"/>
        <v>57154.99575475</v>
      </c>
      <c r="K546" s="212">
        <f t="shared" si="274"/>
        <v>75592.88760184</v>
      </c>
      <c r="L546" s="212">
        <f t="shared" si="274"/>
        <v>5351.06467282</v>
      </c>
      <c r="M546" s="212">
        <f ca="1" t="shared" si="274"/>
        <v>5452.0546986</v>
      </c>
      <c r="N546" s="212">
        <f ca="1" t="shared" si="274"/>
        <v>2353.25525077</v>
      </c>
      <c r="O546" s="212">
        <f ca="1" t="shared" si="274"/>
        <v>2200.66241952</v>
      </c>
      <c r="P546" s="212">
        <f ca="1" t="shared" si="274"/>
        <v>3687.96422107667</v>
      </c>
      <c r="Q546" s="212">
        <f ca="1" t="shared" si="274"/>
        <v>-1037751.22440353</v>
      </c>
      <c r="R546" s="212">
        <f ca="1" t="shared" si="274"/>
        <v>-2802714.72964094</v>
      </c>
      <c r="S546" s="212">
        <f ca="1" t="shared" si="274"/>
        <v>-2782478.24588612</v>
      </c>
      <c r="T546" s="212">
        <f ca="1" t="shared" si="274"/>
        <v>-2638080.76551534</v>
      </c>
      <c r="U546" s="212">
        <f ca="1" t="shared" si="274"/>
        <v>-2636749.70696964</v>
      </c>
      <c r="V546" s="212"/>
    </row>
    <row r="547" spans="1:22">
      <c r="A547" s="269">
        <f>Baseline!A547</f>
        <v>17</v>
      </c>
      <c r="B547" s="211" t="s">
        <v>364</v>
      </c>
      <c r="C547" s="20" t="str">
        <f>'Data Request'!$C$6</f>
        <v>Naira</v>
      </c>
      <c r="D547" s="20" t="str">
        <f>'Data Request'!$C$7</f>
        <v>Million</v>
      </c>
      <c r="G547" s="212">
        <f t="shared" ref="G547:U547" si="275">G116</f>
        <v>830.52890428305</v>
      </c>
      <c r="H547" s="212">
        <f t="shared" si="275"/>
        <v>3332.21106092562</v>
      </c>
      <c r="I547" s="212">
        <f t="shared" si="275"/>
        <v>4409.99511651299</v>
      </c>
      <c r="J547" s="212">
        <f t="shared" si="275"/>
        <v>5134.897237345</v>
      </c>
      <c r="K547" s="212">
        <f t="shared" si="275"/>
        <v>7478.83792445</v>
      </c>
      <c r="L547" s="212">
        <f t="shared" si="275"/>
        <v>25478.04010885</v>
      </c>
      <c r="M547" s="212">
        <f ca="1" t="shared" si="275"/>
        <v>54104.6377099693</v>
      </c>
      <c r="N547" s="212">
        <f ca="1" t="shared" si="275"/>
        <v>90751.6728137835</v>
      </c>
      <c r="O547" s="212">
        <f ca="1" t="shared" si="275"/>
        <v>130869.1868453</v>
      </c>
      <c r="P547" s="212">
        <f ca="1" t="shared" si="275"/>
        <v>174393.789000784</v>
      </c>
      <c r="Q547" s="212">
        <f ca="1" t="shared" si="275"/>
        <v>221230.79554344</v>
      </c>
      <c r="R547" s="212">
        <f ca="1" t="shared" si="275"/>
        <v>276716.136653004</v>
      </c>
      <c r="S547" s="212">
        <f ca="1" t="shared" si="275"/>
        <v>336356.518839594</v>
      </c>
      <c r="T547" s="212">
        <f ca="1" t="shared" si="275"/>
        <v>396380.055913236</v>
      </c>
      <c r="U547" s="212">
        <f ca="1" t="shared" si="275"/>
        <v>454712.237653749</v>
      </c>
      <c r="V547" s="212"/>
    </row>
    <row r="548" spans="1:22">
      <c r="A548" s="269">
        <f>Baseline!A548</f>
        <v>18</v>
      </c>
      <c r="B548" s="213" t="s">
        <v>162</v>
      </c>
      <c r="C548" s="20" t="str">
        <f>'Data Request'!$C$6</f>
        <v>Naira</v>
      </c>
      <c r="D548" s="20" t="str">
        <f>'Data Request'!$C$7</f>
        <v>Million</v>
      </c>
      <c r="G548" s="212">
        <f t="shared" ref="G548:U548" si="276">G117</f>
        <v>18.85203478305</v>
      </c>
      <c r="H548" s="212">
        <f t="shared" si="276"/>
        <v>51.793477535624</v>
      </c>
      <c r="I548" s="212">
        <f t="shared" si="276"/>
        <v>56.807963372988</v>
      </c>
      <c r="J548" s="212">
        <f t="shared" si="276"/>
        <v>55.478158165</v>
      </c>
      <c r="K548" s="212">
        <f t="shared" si="276"/>
        <v>28.4789036</v>
      </c>
      <c r="L548" s="212">
        <f t="shared" si="276"/>
        <v>16916.77591435</v>
      </c>
      <c r="M548" s="212">
        <f ca="1" t="shared" si="276"/>
        <v>129608.1096539</v>
      </c>
      <c r="N548" s="212">
        <f ca="1" t="shared" si="276"/>
        <v>391695.159856</v>
      </c>
      <c r="O548" s="212">
        <f ca="1" t="shared" si="276"/>
        <v>655155.5911832</v>
      </c>
      <c r="P548" s="212">
        <f ca="1" t="shared" si="276"/>
        <v>910014.5696806</v>
      </c>
      <c r="Q548" s="212">
        <f ca="1" t="shared" si="276"/>
        <v>1168179.4973749</v>
      </c>
      <c r="R548" s="212">
        <f ca="1" t="shared" si="276"/>
        <v>1470728.0977953</v>
      </c>
      <c r="S548" s="212">
        <f ca="1" t="shared" si="276"/>
        <v>1772185.1781399</v>
      </c>
      <c r="T548" s="212">
        <f ca="1" t="shared" si="276"/>
        <v>2039914.5405866</v>
      </c>
      <c r="U548" s="212">
        <f ca="1" t="shared" si="276"/>
        <v>2264028.3851574</v>
      </c>
      <c r="V548" s="212"/>
    </row>
    <row r="549" spans="1:22">
      <c r="A549" s="269">
        <f>Baseline!A549</f>
        <v>19</v>
      </c>
      <c r="B549" s="213" t="s">
        <v>163</v>
      </c>
      <c r="C549" s="20" t="str">
        <f>'Data Request'!$C$6</f>
        <v>Naira</v>
      </c>
      <c r="D549" s="20" t="str">
        <f>'Data Request'!$C$7</f>
        <v>Million</v>
      </c>
      <c r="G549" s="212">
        <f t="shared" ref="G549:U549" si="277">G118</f>
        <v>811.6768695</v>
      </c>
      <c r="H549" s="212">
        <f t="shared" si="277"/>
        <v>3280.41758339</v>
      </c>
      <c r="I549" s="212">
        <f t="shared" si="277"/>
        <v>4353.18715314</v>
      </c>
      <c r="J549" s="212">
        <f t="shared" si="277"/>
        <v>5079.41907918</v>
      </c>
      <c r="K549" s="212">
        <f t="shared" si="277"/>
        <v>7450.35902085</v>
      </c>
      <c r="L549" s="212">
        <f t="shared" si="277"/>
        <v>8561.2641945</v>
      </c>
      <c r="M549" s="212">
        <f ca="1" t="shared" si="277"/>
        <v>-75503.4719439306</v>
      </c>
      <c r="N549" s="212">
        <f ca="1" t="shared" si="277"/>
        <v>-300943.487042216</v>
      </c>
      <c r="O549" s="212">
        <f ca="1" t="shared" si="277"/>
        <v>-524286.4043379</v>
      </c>
      <c r="P549" s="212">
        <f ca="1" t="shared" si="277"/>
        <v>-735620.780679816</v>
      </c>
      <c r="Q549" s="212">
        <f ca="1" t="shared" si="277"/>
        <v>-946948.70183146</v>
      </c>
      <c r="R549" s="212">
        <f ca="1" t="shared" si="277"/>
        <v>-1194011.9611423</v>
      </c>
      <c r="S549" s="212">
        <f ca="1" t="shared" si="277"/>
        <v>-1435828.65930031</v>
      </c>
      <c r="T549" s="212">
        <f ca="1" t="shared" si="277"/>
        <v>-1643534.48467336</v>
      </c>
      <c r="U549" s="212">
        <f ca="1" t="shared" si="277"/>
        <v>-1809316.14750365</v>
      </c>
      <c r="V549" s="212"/>
    </row>
    <row r="550" spans="1:22">
      <c r="A550" s="269" t="str">
        <f>Baseline!A550</f>
        <v>A</v>
      </c>
      <c r="B550" s="214" t="s">
        <v>365</v>
      </c>
      <c r="C550" s="215" t="str">
        <f>'Data Request'!$C$6</f>
        <v>Naira</v>
      </c>
      <c r="D550" s="215" t="str">
        <f>'Data Request'!$C$7</f>
        <v>Million</v>
      </c>
      <c r="E550" s="216"/>
      <c r="F550" s="216"/>
      <c r="G550" s="217">
        <f t="shared" ref="G550:U550" si="278">G6</f>
        <v>1.58774</v>
      </c>
      <c r="H550" s="217">
        <f t="shared" si="278"/>
        <v>1.635779</v>
      </c>
      <c r="I550" s="217">
        <f t="shared" si="278"/>
        <v>1.817777</v>
      </c>
      <c r="J550" s="217">
        <f t="shared" si="278"/>
        <v>2.036732</v>
      </c>
      <c r="K550" s="217">
        <f t="shared" si="278"/>
        <v>2.2994</v>
      </c>
      <c r="L550" s="217">
        <f t="shared" si="278"/>
        <v>2.410201</v>
      </c>
      <c r="M550" s="217">
        <f t="shared" si="278"/>
        <v>2.648707</v>
      </c>
      <c r="N550" s="217">
        <f t="shared" si="278"/>
        <v>2.928273</v>
      </c>
      <c r="O550" s="217">
        <f t="shared" si="278"/>
        <v>3.241757</v>
      </c>
      <c r="P550" s="217">
        <f t="shared" si="278"/>
        <v>3.47257</v>
      </c>
      <c r="Q550" s="217">
        <f t="shared" si="278"/>
        <v>3.719817</v>
      </c>
      <c r="R550" s="217">
        <f t="shared" si="278"/>
        <v>3.984667</v>
      </c>
      <c r="S550" s="217">
        <f t="shared" si="278"/>
        <v>4.268376</v>
      </c>
      <c r="T550" s="217">
        <f t="shared" si="278"/>
        <v>4.572284</v>
      </c>
      <c r="U550" s="217">
        <f t="shared" si="278"/>
        <v>4.897831</v>
      </c>
      <c r="V550" s="212"/>
    </row>
    <row r="551" spans="1:22">
      <c r="A551" s="269">
        <f>Baseline!A551</f>
        <v>0</v>
      </c>
      <c r="B551" s="211" t="s">
        <v>152</v>
      </c>
      <c r="C551" s="20" t="str">
        <f>'Data Request'!$C$6</f>
        <v>Naira</v>
      </c>
      <c r="D551" s="20" t="str">
        <f>'Data Request'!$C$7</f>
        <v>Million</v>
      </c>
      <c r="G551" s="212">
        <f t="shared" ref="G551:U551" si="279">G13</f>
        <v>59667.04942855</v>
      </c>
      <c r="H551" s="212">
        <f t="shared" si="279"/>
        <v>81291.530078</v>
      </c>
      <c r="I551" s="212">
        <f t="shared" si="279"/>
        <v>76433.49753731</v>
      </c>
      <c r="J551" s="212">
        <f t="shared" si="279"/>
        <v>107869.95199021</v>
      </c>
      <c r="K551" s="212">
        <f t="shared" si="279"/>
        <v>103201.2201011</v>
      </c>
      <c r="L551" s="212">
        <f t="shared" si="279"/>
        <v>122657.259140301</v>
      </c>
      <c r="M551" s="212">
        <f ca="1" t="shared" si="279"/>
        <v>184061.251499731</v>
      </c>
      <c r="N551" s="212">
        <f ca="1" t="shared" si="279"/>
        <v>225733.160979835</v>
      </c>
      <c r="O551" s="212">
        <f ca="1" t="shared" si="279"/>
        <v>279845.950263705</v>
      </c>
      <c r="P551" s="212">
        <f ca="1" t="shared" si="279"/>
        <v>334290.786582255</v>
      </c>
      <c r="Q551" s="212">
        <f ca="1" t="shared" si="279"/>
        <v>-650578.740967795</v>
      </c>
      <c r="R551" s="212">
        <f ca="1" t="shared" si="279"/>
        <v>-2130612.97670696</v>
      </c>
      <c r="S551" s="212">
        <f ca="1" t="shared" si="279"/>
        <v>-1454479.45372039</v>
      </c>
      <c r="T551" s="212">
        <f ca="1" t="shared" si="279"/>
        <v>-651305.284410482</v>
      </c>
      <c r="U551" s="212">
        <f ca="1" t="shared" si="279"/>
        <v>-15913.2688352881</v>
      </c>
      <c r="V551" s="212"/>
    </row>
    <row r="552" spans="1:22">
      <c r="A552" s="269">
        <f>Baseline!A552</f>
        <v>0</v>
      </c>
      <c r="B552" s="213" t="s">
        <v>366</v>
      </c>
      <c r="C552" s="20" t="str">
        <f>'Data Request'!$C$6</f>
        <v>Naira</v>
      </c>
      <c r="D552" s="20" t="str">
        <f>'Data Request'!$C$7</f>
        <v>Million</v>
      </c>
      <c r="G552" s="212">
        <f t="shared" ref="G552:U552" si="280">G14</f>
        <v>32826.44959462</v>
      </c>
      <c r="H552" s="212">
        <f t="shared" si="280"/>
        <v>23974.675189</v>
      </c>
      <c r="I552" s="212">
        <f t="shared" si="280"/>
        <v>31338.35611266</v>
      </c>
      <c r="J552" s="212">
        <f t="shared" si="280"/>
        <v>46996.00020615</v>
      </c>
      <c r="K552" s="212">
        <f t="shared" si="280"/>
        <v>45509.546427</v>
      </c>
      <c r="L552" s="212">
        <f t="shared" si="280"/>
        <v>29189.5577833762</v>
      </c>
      <c r="M552" s="212">
        <f t="shared" si="280"/>
        <v>30211.1923057944</v>
      </c>
      <c r="N552" s="212">
        <f t="shared" si="280"/>
        <v>34742.8711516635</v>
      </c>
      <c r="O552" s="212">
        <f t="shared" si="280"/>
        <v>35959.2018244131</v>
      </c>
      <c r="P552" s="212">
        <f t="shared" si="280"/>
        <v>43950.3470980751</v>
      </c>
      <c r="Q552" s="212">
        <f t="shared" si="280"/>
        <v>48344.9641627863</v>
      </c>
      <c r="R552" s="212">
        <f t="shared" si="280"/>
        <v>53179.3987872043</v>
      </c>
      <c r="S552" s="212">
        <f t="shared" si="280"/>
        <v>62892.7236052849</v>
      </c>
      <c r="T552" s="212">
        <f t="shared" si="280"/>
        <v>76868.5721460768</v>
      </c>
      <c r="U552" s="212">
        <f t="shared" si="280"/>
        <v>84555.2279679894</v>
      </c>
      <c r="V552" s="212"/>
    </row>
    <row r="553" spans="1:22">
      <c r="A553" s="269">
        <f>Baseline!A553</f>
        <v>0</v>
      </c>
      <c r="B553" s="218" t="s">
        <v>367</v>
      </c>
      <c r="C553" s="20" t="str">
        <f>'Data Request'!$C$6</f>
        <v>Naira</v>
      </c>
      <c r="D553" s="20" t="str">
        <f>'Data Request'!$C$7</f>
        <v>Million</v>
      </c>
      <c r="G553" s="212">
        <f t="shared" ref="G553:U553" si="281">G15</f>
        <v>0</v>
      </c>
      <c r="H553" s="212">
        <f t="shared" si="281"/>
        <v>0</v>
      </c>
      <c r="I553" s="212">
        <f t="shared" si="281"/>
        <v>0</v>
      </c>
      <c r="J553" s="212">
        <f t="shared" si="281"/>
        <v>0</v>
      </c>
      <c r="K553" s="212">
        <f t="shared" si="281"/>
        <v>0</v>
      </c>
      <c r="L553" s="212">
        <f t="shared" si="281"/>
        <v>0</v>
      </c>
      <c r="M553" s="212">
        <f t="shared" si="281"/>
        <v>0</v>
      </c>
      <c r="N553" s="212">
        <f t="shared" si="281"/>
        <v>0</v>
      </c>
      <c r="O553" s="212">
        <f t="shared" si="281"/>
        <v>0</v>
      </c>
      <c r="P553" s="212">
        <f t="shared" si="281"/>
        <v>0</v>
      </c>
      <c r="Q553" s="212">
        <f t="shared" si="281"/>
        <v>0</v>
      </c>
      <c r="R553" s="212">
        <f t="shared" si="281"/>
        <v>0</v>
      </c>
      <c r="S553" s="212">
        <f t="shared" si="281"/>
        <v>0</v>
      </c>
      <c r="T553" s="212">
        <f t="shared" si="281"/>
        <v>0</v>
      </c>
      <c r="U553" s="212">
        <f t="shared" si="281"/>
        <v>0</v>
      </c>
      <c r="V553" s="212"/>
    </row>
    <row r="554" spans="1:22">
      <c r="A554" s="269">
        <f>Baseline!A554</f>
        <v>0</v>
      </c>
      <c r="B554" s="218" t="s">
        <v>368</v>
      </c>
      <c r="C554" s="20" t="str">
        <f>'Data Request'!$C$6</f>
        <v>Naira</v>
      </c>
      <c r="D554" s="20" t="str">
        <f>'Data Request'!$C$7</f>
        <v>Million</v>
      </c>
      <c r="G554" s="212">
        <f t="shared" ref="G554:U554" si="282">G16</f>
        <v>0</v>
      </c>
      <c r="H554" s="212">
        <f t="shared" si="282"/>
        <v>0</v>
      </c>
      <c r="I554" s="212">
        <f t="shared" si="282"/>
        <v>0</v>
      </c>
      <c r="J554" s="212">
        <f t="shared" si="282"/>
        <v>0</v>
      </c>
      <c r="K554" s="212">
        <f t="shared" si="282"/>
        <v>0</v>
      </c>
      <c r="L554" s="212">
        <f t="shared" si="282"/>
        <v>0</v>
      </c>
      <c r="M554" s="212">
        <f t="shared" si="282"/>
        <v>0</v>
      </c>
      <c r="N554" s="212">
        <f t="shared" si="282"/>
        <v>0</v>
      </c>
      <c r="O554" s="212">
        <f t="shared" si="282"/>
        <v>0</v>
      </c>
      <c r="P554" s="212">
        <f t="shared" si="282"/>
        <v>0</v>
      </c>
      <c r="Q554" s="212">
        <f t="shared" si="282"/>
        <v>0</v>
      </c>
      <c r="R554" s="212">
        <f t="shared" si="282"/>
        <v>0</v>
      </c>
      <c r="S554" s="212">
        <f t="shared" si="282"/>
        <v>0</v>
      </c>
      <c r="T554" s="212">
        <f t="shared" si="282"/>
        <v>0</v>
      </c>
      <c r="U554" s="212">
        <f t="shared" si="282"/>
        <v>0</v>
      </c>
      <c r="V554" s="212"/>
    </row>
    <row r="555" spans="1:22">
      <c r="A555" s="269">
        <f>Baseline!A555</f>
        <v>0</v>
      </c>
      <c r="B555" s="219" t="s">
        <v>369</v>
      </c>
      <c r="C555" s="20" t="str">
        <f>'Data Request'!$C$6</f>
        <v>Naira</v>
      </c>
      <c r="D555" s="20" t="str">
        <f>'Data Request'!$C$7</f>
        <v>Million</v>
      </c>
      <c r="G555" s="212">
        <f t="shared" ref="G555:U555" si="283">G17</f>
        <v>0</v>
      </c>
      <c r="H555" s="212">
        <f t="shared" si="283"/>
        <v>0</v>
      </c>
      <c r="I555" s="212">
        <f t="shared" si="283"/>
        <v>0</v>
      </c>
      <c r="J555" s="212">
        <f t="shared" si="283"/>
        <v>0</v>
      </c>
      <c r="K555" s="212">
        <f t="shared" si="283"/>
        <v>0</v>
      </c>
      <c r="L555" s="212">
        <f t="shared" si="283"/>
        <v>0</v>
      </c>
      <c r="M555" s="212">
        <f t="shared" si="283"/>
        <v>0</v>
      </c>
      <c r="N555" s="212">
        <f t="shared" si="283"/>
        <v>0</v>
      </c>
      <c r="O555" s="212">
        <f t="shared" si="283"/>
        <v>0</v>
      </c>
      <c r="P555" s="212">
        <f t="shared" si="283"/>
        <v>0</v>
      </c>
      <c r="Q555" s="212">
        <f t="shared" si="283"/>
        <v>0</v>
      </c>
      <c r="R555" s="212">
        <f t="shared" si="283"/>
        <v>0</v>
      </c>
      <c r="S555" s="212">
        <f t="shared" si="283"/>
        <v>0</v>
      </c>
      <c r="T555" s="212">
        <f t="shared" si="283"/>
        <v>0</v>
      </c>
      <c r="U555" s="212">
        <f t="shared" si="283"/>
        <v>0</v>
      </c>
      <c r="V555" s="212"/>
    </row>
    <row r="556" spans="1:22">
      <c r="A556" s="269">
        <f>Baseline!A556</f>
        <v>0</v>
      </c>
      <c r="B556" s="219" t="s">
        <v>370</v>
      </c>
      <c r="C556" s="20" t="str">
        <f>'Data Request'!$C$6</f>
        <v>Naira</v>
      </c>
      <c r="D556" s="20" t="str">
        <f>'Data Request'!$C$7</f>
        <v>Million</v>
      </c>
      <c r="G556" s="212">
        <f t="shared" ref="G556:U556" si="284">G18</f>
        <v>4424.49278956</v>
      </c>
      <c r="H556" s="212">
        <f t="shared" si="284"/>
        <v>19409.246875</v>
      </c>
      <c r="I556" s="212">
        <f t="shared" si="284"/>
        <v>18069.17347683</v>
      </c>
      <c r="J556" s="212">
        <f t="shared" si="284"/>
        <v>16026.94724276</v>
      </c>
      <c r="K556" s="212">
        <f t="shared" si="284"/>
        <v>3231.488448</v>
      </c>
      <c r="L556" s="212">
        <f t="shared" si="284"/>
        <v>1771.55523766505</v>
      </c>
      <c r="M556" s="212">
        <f t="shared" si="284"/>
        <v>1833.55967098333</v>
      </c>
      <c r="N556" s="212">
        <f t="shared" si="284"/>
        <v>2108.59362163082</v>
      </c>
      <c r="O556" s="212">
        <f t="shared" si="284"/>
        <v>2181.88266487545</v>
      </c>
      <c r="P556" s="212">
        <f t="shared" si="284"/>
        <v>2667.11506460677</v>
      </c>
      <c r="Q556" s="212">
        <f t="shared" si="284"/>
        <v>2934.20732429778</v>
      </c>
      <c r="R556" s="212">
        <f t="shared" si="284"/>
        <v>3228.04342294245</v>
      </c>
      <c r="S556" s="212">
        <f t="shared" si="284"/>
        <v>3817.23493638381</v>
      </c>
      <c r="T556" s="212">
        <f t="shared" si="284"/>
        <v>4664.90517684139</v>
      </c>
      <c r="U556" s="212">
        <f t="shared" si="284"/>
        <v>5131.0009533676</v>
      </c>
      <c r="V556" s="212"/>
    </row>
    <row r="557" spans="1:22">
      <c r="A557" s="269">
        <f>Baseline!A557</f>
        <v>0</v>
      </c>
      <c r="B557" s="219" t="s">
        <v>371</v>
      </c>
      <c r="C557" s="20" t="str">
        <f>'Data Request'!$C$6</f>
        <v>Naira</v>
      </c>
      <c r="D557" s="20" t="str">
        <f>'Data Request'!$C$7</f>
        <v>Million</v>
      </c>
      <c r="G557" s="212">
        <f t="shared" ref="G557:U557" si="285">G19</f>
        <v>8044.1295677</v>
      </c>
      <c r="H557" s="212">
        <f t="shared" si="285"/>
        <v>7694.488524</v>
      </c>
      <c r="I557" s="212">
        <f t="shared" si="285"/>
        <v>10014.00242719</v>
      </c>
      <c r="J557" s="212">
        <f t="shared" si="285"/>
        <v>11259.13871752</v>
      </c>
      <c r="K557" s="212">
        <f t="shared" si="285"/>
        <v>12086.864902</v>
      </c>
      <c r="L557" s="212">
        <f t="shared" si="285"/>
        <v>11800.3634352115</v>
      </c>
      <c r="M557" s="212">
        <f t="shared" si="285"/>
        <v>12213.3761554439</v>
      </c>
      <c r="N557" s="212">
        <f t="shared" si="285"/>
        <v>14045.3825787605</v>
      </c>
      <c r="O557" s="212">
        <f t="shared" si="285"/>
        <v>14537.5899655746</v>
      </c>
      <c r="P557" s="212">
        <f t="shared" si="285"/>
        <v>17767.7184604108</v>
      </c>
      <c r="Q557" s="212">
        <f t="shared" si="285"/>
        <v>19544.1712294723</v>
      </c>
      <c r="R557" s="212">
        <f t="shared" si="285"/>
        <v>21499.1619138932</v>
      </c>
      <c r="S557" s="212">
        <f t="shared" si="285"/>
        <v>25830.1812009772</v>
      </c>
      <c r="T557" s="212">
        <f t="shared" si="285"/>
        <v>31075.7233811237</v>
      </c>
      <c r="U557" s="212">
        <f t="shared" si="285"/>
        <v>34182.1968882923</v>
      </c>
      <c r="V557" s="212"/>
    </row>
    <row r="558" spans="1:22">
      <c r="A558" s="269">
        <f>Baseline!A558</f>
        <v>3</v>
      </c>
      <c r="B558" s="220" t="s">
        <v>372</v>
      </c>
      <c r="C558" s="215" t="str">
        <f>'Data Request'!$C$6</f>
        <v>Naira</v>
      </c>
      <c r="D558" s="215" t="str">
        <f>'Data Request'!$C$7</f>
        <v>Million</v>
      </c>
      <c r="E558" s="216"/>
      <c r="F558" s="216"/>
      <c r="G558" s="217">
        <f t="shared" ref="G558:U558" si="286">G20</f>
        <v>7201.76141292</v>
      </c>
      <c r="H558" s="217">
        <f t="shared" si="286"/>
        <v>10213.11949</v>
      </c>
      <c r="I558" s="217">
        <f t="shared" si="286"/>
        <v>10493.18173685</v>
      </c>
      <c r="J558" s="217">
        <f t="shared" si="286"/>
        <v>11463.18880975</v>
      </c>
      <c r="K558" s="217">
        <f t="shared" si="286"/>
        <v>17199.206405</v>
      </c>
      <c r="L558" s="217">
        <f t="shared" si="286"/>
        <v>17032.1132800668</v>
      </c>
      <c r="M558" s="217">
        <f t="shared" si="286"/>
        <v>17628.2372448691</v>
      </c>
      <c r="N558" s="217">
        <f t="shared" si="286"/>
        <v>20272.4728315995</v>
      </c>
      <c r="O558" s="217">
        <f t="shared" si="286"/>
        <v>23080.2437563394</v>
      </c>
      <c r="P558" s="217">
        <f t="shared" si="286"/>
        <v>25644.8453197903</v>
      </c>
      <c r="Q558" s="217">
        <f t="shared" si="286"/>
        <v>28209.2971177589</v>
      </c>
      <c r="R558" s="217">
        <f t="shared" si="286"/>
        <v>31029.5816854226</v>
      </c>
      <c r="S558" s="217">
        <f t="shared" si="286"/>
        <v>36698.1839382361</v>
      </c>
      <c r="T558" s="217">
        <f t="shared" si="286"/>
        <v>44852.9615289715</v>
      </c>
      <c r="U558" s="217">
        <f t="shared" si="286"/>
        <v>49338.7807583172</v>
      </c>
      <c r="V558" s="212"/>
    </row>
    <row r="559" spans="1:22">
      <c r="A559" s="269">
        <f>Baseline!A559</f>
        <v>0</v>
      </c>
      <c r="B559" s="219" t="s">
        <v>373</v>
      </c>
      <c r="C559" s="20" t="str">
        <f>'Data Request'!$C$6</f>
        <v>Naira</v>
      </c>
      <c r="D559" s="20" t="str">
        <f>'Data Request'!$C$7</f>
        <v>Million</v>
      </c>
      <c r="G559" s="212">
        <f t="shared" ref="G559:U559" si="287">G21</f>
        <v>0</v>
      </c>
      <c r="H559" s="212">
        <f t="shared" si="287"/>
        <v>0</v>
      </c>
      <c r="I559" s="212">
        <f t="shared" si="287"/>
        <v>0</v>
      </c>
      <c r="J559" s="212">
        <f t="shared" si="287"/>
        <v>0</v>
      </c>
      <c r="K559" s="212">
        <f t="shared" si="287"/>
        <v>0</v>
      </c>
      <c r="L559" s="212">
        <f t="shared" si="287"/>
        <v>62863.6694039819</v>
      </c>
      <c r="M559" s="212">
        <f ca="1" t="shared" si="287"/>
        <v>122174.88612264</v>
      </c>
      <c r="N559" s="212">
        <f ca="1" t="shared" si="287"/>
        <v>154563.84079618</v>
      </c>
      <c r="O559" s="212">
        <f ca="1" t="shared" si="287"/>
        <v>204087.032052502</v>
      </c>
      <c r="P559" s="212">
        <f ca="1" t="shared" si="287"/>
        <v>244260.760639372</v>
      </c>
      <c r="Q559" s="212">
        <f ca="1" t="shared" si="287"/>
        <v>-749611.38080211</v>
      </c>
      <c r="R559" s="212">
        <f ca="1" t="shared" si="287"/>
        <v>-2239549.16251643</v>
      </c>
      <c r="S559" s="212">
        <f ca="1" t="shared" si="287"/>
        <v>-1583717.77740127</v>
      </c>
      <c r="T559" s="212">
        <f ca="1" t="shared" si="287"/>
        <v>-808767.446643495</v>
      </c>
      <c r="U559" s="212">
        <f ca="1" t="shared" si="287"/>
        <v>-189120.475403255</v>
      </c>
      <c r="V559" s="212"/>
    </row>
    <row r="560" spans="1:22">
      <c r="A560" s="269">
        <f>Baseline!A560</f>
        <v>4</v>
      </c>
      <c r="B560" s="221" t="str">
        <f>B22</f>
        <v>Grants</v>
      </c>
      <c r="C560" s="20" t="str">
        <f>'Data Request'!$C$6</f>
        <v>Naira</v>
      </c>
      <c r="D560" s="20" t="str">
        <f>'Data Request'!$C$7</f>
        <v>Million</v>
      </c>
      <c r="G560" s="212">
        <f t="shared" ref="G560:U560" si="288">G22</f>
        <v>0</v>
      </c>
      <c r="H560" s="212">
        <f t="shared" si="288"/>
        <v>0</v>
      </c>
      <c r="I560" s="212">
        <f t="shared" si="288"/>
        <v>100</v>
      </c>
      <c r="J560" s="212">
        <f t="shared" si="288"/>
        <v>36.69124193</v>
      </c>
      <c r="K560" s="212">
        <f t="shared" si="288"/>
        <v>2977.389612</v>
      </c>
      <c r="L560" s="212">
        <f t="shared" si="288"/>
        <v>3036.93740424</v>
      </c>
      <c r="M560" s="212">
        <f t="shared" si="288"/>
        <v>2787.908537088</v>
      </c>
      <c r="N560" s="212">
        <f t="shared" si="288"/>
        <v>2509.11755172</v>
      </c>
      <c r="O560" s="212">
        <f t="shared" si="288"/>
        <v>2484.026376201</v>
      </c>
      <c r="P560" s="212">
        <f t="shared" si="288"/>
        <v>2980.831651434</v>
      </c>
      <c r="Q560" s="212">
        <f t="shared" si="288"/>
        <v>3576.997981719</v>
      </c>
      <c r="R560" s="212">
        <f t="shared" si="288"/>
        <v>3934.69777989</v>
      </c>
      <c r="S560" s="212">
        <f t="shared" si="288"/>
        <v>4328.167557879</v>
      </c>
      <c r="T560" s="212">
        <f t="shared" si="288"/>
        <v>4760.984313666</v>
      </c>
      <c r="U560" s="212">
        <f t="shared" si="288"/>
        <v>5237.082745029</v>
      </c>
      <c r="V560" s="212"/>
    </row>
    <row r="561" spans="1:22">
      <c r="A561" s="269">
        <f>Baseline!A561</f>
        <v>0</v>
      </c>
      <c r="B561" s="221" t="str">
        <f>B23</f>
        <v>Sales of Government Assets and Privatization Proceeds</v>
      </c>
      <c r="C561" s="20" t="str">
        <f>'Data Request'!$C$6</f>
        <v>Naira</v>
      </c>
      <c r="D561" s="20" t="str">
        <f>'Data Request'!$C$7</f>
        <v>Million</v>
      </c>
      <c r="G561" s="212">
        <f t="shared" ref="G561:U561" si="289">G23</f>
        <v>0</v>
      </c>
      <c r="H561" s="212">
        <f t="shared" si="289"/>
        <v>0</v>
      </c>
      <c r="I561" s="212">
        <f t="shared" si="289"/>
        <v>0</v>
      </c>
      <c r="J561" s="212">
        <f t="shared" si="289"/>
        <v>0</v>
      </c>
      <c r="K561" s="212">
        <f t="shared" si="289"/>
        <v>0</v>
      </c>
      <c r="L561" s="212">
        <f t="shared" si="289"/>
        <v>0</v>
      </c>
      <c r="M561" s="212">
        <f t="shared" si="289"/>
        <v>0</v>
      </c>
      <c r="N561" s="212">
        <f t="shared" si="289"/>
        <v>0</v>
      </c>
      <c r="O561" s="212">
        <f t="shared" si="289"/>
        <v>0</v>
      </c>
      <c r="P561" s="212">
        <f t="shared" si="289"/>
        <v>0</v>
      </c>
      <c r="Q561" s="212">
        <f t="shared" si="289"/>
        <v>0</v>
      </c>
      <c r="R561" s="212">
        <f t="shared" si="289"/>
        <v>0</v>
      </c>
      <c r="S561" s="212">
        <f t="shared" si="289"/>
        <v>0</v>
      </c>
      <c r="T561" s="212">
        <f t="shared" si="289"/>
        <v>0</v>
      </c>
      <c r="U561" s="212">
        <f t="shared" si="289"/>
        <v>0</v>
      </c>
      <c r="V561" s="212"/>
    </row>
    <row r="562" spans="1:22">
      <c r="A562" s="269">
        <f>Baseline!A562</f>
        <v>0</v>
      </c>
      <c r="B562" s="221" t="str">
        <f>B24</f>
        <v>Other Non-Debt Creating Capital Receipts</v>
      </c>
      <c r="C562" s="20" t="str">
        <f>'Data Request'!$C$6</f>
        <v>Naira</v>
      </c>
      <c r="D562" s="20" t="str">
        <f>'Data Request'!$C$7</f>
        <v>Million</v>
      </c>
      <c r="G562" s="212">
        <f t="shared" ref="G562:U562" si="290">G24</f>
        <v>0</v>
      </c>
      <c r="H562" s="212">
        <f t="shared" si="290"/>
        <v>0</v>
      </c>
      <c r="I562" s="212">
        <f t="shared" si="290"/>
        <v>0</v>
      </c>
      <c r="J562" s="212">
        <f t="shared" si="290"/>
        <v>0</v>
      </c>
      <c r="K562" s="212">
        <f t="shared" si="290"/>
        <v>0</v>
      </c>
      <c r="L562" s="212">
        <f t="shared" si="290"/>
        <v>0</v>
      </c>
      <c r="M562" s="212">
        <f t="shared" si="290"/>
        <v>0</v>
      </c>
      <c r="N562" s="212">
        <f t="shared" si="290"/>
        <v>0</v>
      </c>
      <c r="O562" s="212">
        <f t="shared" si="290"/>
        <v>0</v>
      </c>
      <c r="P562" s="212">
        <f t="shared" si="290"/>
        <v>0</v>
      </c>
      <c r="Q562" s="212">
        <f t="shared" si="290"/>
        <v>0</v>
      </c>
      <c r="R562" s="212">
        <f t="shared" si="290"/>
        <v>0</v>
      </c>
      <c r="S562" s="212">
        <f t="shared" si="290"/>
        <v>0</v>
      </c>
      <c r="T562" s="212">
        <f t="shared" si="290"/>
        <v>0</v>
      </c>
      <c r="U562" s="212">
        <f t="shared" si="290"/>
        <v>0</v>
      </c>
      <c r="V562" s="212"/>
    </row>
    <row r="563" spans="1:22">
      <c r="A563" s="269">
        <f>Baseline!A563</f>
        <v>0</v>
      </c>
      <c r="B563" s="221" t="s">
        <v>374</v>
      </c>
      <c r="C563" s="20" t="str">
        <f>'Data Request'!$C$6</f>
        <v>Naira</v>
      </c>
      <c r="D563" s="20" t="str">
        <f>'Data Request'!$C$7</f>
        <v>Million</v>
      </c>
      <c r="G563" s="212">
        <f t="shared" ref="G563:U563" si="291">G25</f>
        <v>0</v>
      </c>
      <c r="H563" s="212">
        <f t="shared" si="291"/>
        <v>0</v>
      </c>
      <c r="I563" s="212">
        <f t="shared" si="291"/>
        <v>0</v>
      </c>
      <c r="J563" s="212">
        <f t="shared" si="291"/>
        <v>0</v>
      </c>
      <c r="K563" s="212">
        <f t="shared" si="291"/>
        <v>0</v>
      </c>
      <c r="L563" s="212">
        <f t="shared" si="291"/>
        <v>59826.7319997419</v>
      </c>
      <c r="M563" s="212">
        <f ca="1" t="shared" si="291"/>
        <v>119386.977585552</v>
      </c>
      <c r="N563" s="212">
        <f ca="1" t="shared" si="291"/>
        <v>152054.72324446</v>
      </c>
      <c r="O563" s="212">
        <f ca="1" t="shared" si="291"/>
        <v>201603.005676301</v>
      </c>
      <c r="P563" s="212">
        <f ca="1" t="shared" si="291"/>
        <v>241279.928987938</v>
      </c>
      <c r="Q563" s="212">
        <f ca="1" t="shared" si="291"/>
        <v>-753188.378783829</v>
      </c>
      <c r="R563" s="212">
        <f ca="1" t="shared" si="291"/>
        <v>-2243483.86029632</v>
      </c>
      <c r="S563" s="212">
        <f ca="1" t="shared" si="291"/>
        <v>-1588045.94495915</v>
      </c>
      <c r="T563" s="212">
        <f ca="1" t="shared" si="291"/>
        <v>-813528.430957161</v>
      </c>
      <c r="U563" s="212">
        <f ca="1" t="shared" si="291"/>
        <v>-194357.558148284</v>
      </c>
      <c r="V563" s="212"/>
    </row>
    <row r="564" spans="1:22">
      <c r="A564" s="269">
        <f>Baseline!A564</f>
        <v>1</v>
      </c>
      <c r="B564" s="214" t="s">
        <v>375</v>
      </c>
      <c r="C564" s="215" t="str">
        <f>'Data Request'!$C$6</f>
        <v>Naira</v>
      </c>
      <c r="D564" s="215" t="str">
        <f>'Data Request'!$C$7</f>
        <v>Million</v>
      </c>
      <c r="E564" s="216"/>
      <c r="F564" s="216"/>
      <c r="G564" s="217">
        <f>G552+G555+G556+G557+G558+G560</f>
        <v>52496.8333648</v>
      </c>
      <c r="H564" s="217">
        <f t="shared" ref="H564:U564" si="292">H552+H555+H556+H557+H558+H560</f>
        <v>61291.530078</v>
      </c>
      <c r="I564" s="217">
        <f t="shared" si="292"/>
        <v>70014.71375353</v>
      </c>
      <c r="J564" s="217">
        <f t="shared" si="292"/>
        <v>85781.96621811</v>
      </c>
      <c r="K564" s="217">
        <f t="shared" si="292"/>
        <v>81004.495794</v>
      </c>
      <c r="L564" s="217">
        <f t="shared" si="292"/>
        <v>62830.5271405595</v>
      </c>
      <c r="M564" s="217">
        <f t="shared" si="292"/>
        <v>64674.2739141787</v>
      </c>
      <c r="N564" s="217">
        <f t="shared" si="292"/>
        <v>73678.4377353743</v>
      </c>
      <c r="O564" s="217">
        <f t="shared" si="292"/>
        <v>78242.9445874034</v>
      </c>
      <c r="P564" s="217">
        <f t="shared" si="292"/>
        <v>93010.8575943169</v>
      </c>
      <c r="Q564" s="217">
        <f t="shared" si="292"/>
        <v>102609.637816034</v>
      </c>
      <c r="R564" s="217">
        <f t="shared" si="292"/>
        <v>112870.883589353</v>
      </c>
      <c r="S564" s="217">
        <f t="shared" si="292"/>
        <v>133566.491238761</v>
      </c>
      <c r="T564" s="217">
        <f t="shared" si="292"/>
        <v>162223.146546679</v>
      </c>
      <c r="U564" s="217">
        <f t="shared" si="292"/>
        <v>178444.289312995</v>
      </c>
      <c r="V564" s="212"/>
    </row>
    <row r="565" spans="1:22">
      <c r="A565" s="269">
        <f>Baseline!A565</f>
        <v>2</v>
      </c>
      <c r="B565" s="214" t="s">
        <v>376</v>
      </c>
      <c r="C565" s="215" t="str">
        <f>'Data Request'!$C$6</f>
        <v>Naira</v>
      </c>
      <c r="D565" s="215" t="str">
        <f>'Data Request'!$C$7</f>
        <v>Million</v>
      </c>
      <c r="E565" s="216"/>
      <c r="F565" s="216"/>
      <c r="G565" s="217">
        <f>G552+G555+G556+G557</f>
        <v>45295.07195188</v>
      </c>
      <c r="H565" s="217">
        <f t="shared" ref="H565:U565" si="293">H552+H555+H556+H557</f>
        <v>51078.410588</v>
      </c>
      <c r="I565" s="217">
        <f t="shared" si="293"/>
        <v>59421.53201668</v>
      </c>
      <c r="J565" s="217">
        <f t="shared" si="293"/>
        <v>74282.08616643</v>
      </c>
      <c r="K565" s="217">
        <f t="shared" si="293"/>
        <v>60827.899777</v>
      </c>
      <c r="L565" s="217">
        <f t="shared" si="293"/>
        <v>42761.4764562528</v>
      </c>
      <c r="M565" s="217">
        <f t="shared" si="293"/>
        <v>44258.1281322216</v>
      </c>
      <c r="N565" s="217">
        <f t="shared" si="293"/>
        <v>50896.8473520549</v>
      </c>
      <c r="O565" s="217">
        <f t="shared" si="293"/>
        <v>52678.6744548631</v>
      </c>
      <c r="P565" s="217">
        <f t="shared" si="293"/>
        <v>64385.1806230926</v>
      </c>
      <c r="Q565" s="217">
        <f t="shared" si="293"/>
        <v>70823.3427165564</v>
      </c>
      <c r="R565" s="217">
        <f t="shared" si="293"/>
        <v>77906.6041240399</v>
      </c>
      <c r="S565" s="217">
        <f t="shared" si="293"/>
        <v>92540.1397426459</v>
      </c>
      <c r="T565" s="217">
        <f t="shared" si="293"/>
        <v>112609.200704042</v>
      </c>
      <c r="U565" s="217">
        <f t="shared" si="293"/>
        <v>123868.425809649</v>
      </c>
      <c r="V565" s="212"/>
    </row>
    <row r="566" spans="1:22">
      <c r="A566" s="269">
        <f>Baseline!A566</f>
        <v>5</v>
      </c>
      <c r="B566" s="211" t="s">
        <v>155</v>
      </c>
      <c r="C566" s="20" t="str">
        <f>'Data Request'!$C$6</f>
        <v>Naira</v>
      </c>
      <c r="D566" s="20" t="str">
        <f>'Data Request'!$C$7</f>
        <v>Million</v>
      </c>
      <c r="G566" s="212">
        <f t="shared" ref="G566:U566" si="294">G30</f>
        <v>38244.17165711</v>
      </c>
      <c r="H566" s="212">
        <f t="shared" si="294"/>
        <v>78333.509732</v>
      </c>
      <c r="I566" s="212">
        <f t="shared" si="294"/>
        <v>104223.90715275</v>
      </c>
      <c r="J566" s="212">
        <f t="shared" si="294"/>
        <v>72210.64198858</v>
      </c>
      <c r="K566" s="212">
        <f t="shared" si="294"/>
        <v>125225.922828</v>
      </c>
      <c r="L566" s="212">
        <f t="shared" si="294"/>
        <v>140027.941911301</v>
      </c>
      <c r="M566" s="212">
        <f ca="1" t="shared" si="294"/>
        <v>182110.971499731</v>
      </c>
      <c r="N566" s="212">
        <f ca="1" t="shared" si="294"/>
        <v>225912.480979835</v>
      </c>
      <c r="O566" s="212">
        <f ca="1" t="shared" si="294"/>
        <v>276826.680263705</v>
      </c>
      <c r="P566" s="212">
        <f ca="1" t="shared" si="294"/>
        <v>334101.836582255</v>
      </c>
      <c r="Q566" s="212">
        <f ca="1" t="shared" si="294"/>
        <v>-649589.120967795</v>
      </c>
      <c r="R566" s="212">
        <f ca="1" t="shared" si="294"/>
        <v>-2128618.19670696</v>
      </c>
      <c r="S566" s="212">
        <f ca="1" t="shared" si="294"/>
        <v>-1454457.20372039</v>
      </c>
      <c r="T566" s="212">
        <f ca="1" t="shared" si="294"/>
        <v>-653214.134410482</v>
      </c>
      <c r="U566" s="212">
        <f ca="1" t="shared" si="294"/>
        <v>-14958.8488352881</v>
      </c>
      <c r="V566" s="212"/>
    </row>
    <row r="567" spans="1:22">
      <c r="A567" s="269">
        <f>Baseline!A567</f>
        <v>6</v>
      </c>
      <c r="B567" s="213" t="s">
        <v>156</v>
      </c>
      <c r="C567" s="20" t="str">
        <f>'Data Request'!$C$6</f>
        <v>Naira</v>
      </c>
      <c r="D567" s="20" t="str">
        <f>'Data Request'!$C$7</f>
        <v>Million</v>
      </c>
      <c r="G567" s="212">
        <f t="shared" ref="G567:U567" si="295">G31</f>
        <v>27224.63740445</v>
      </c>
      <c r="H567" s="212">
        <f t="shared" si="295"/>
        <v>40271.87503</v>
      </c>
      <c r="I567" s="212">
        <f t="shared" si="295"/>
        <v>53015.62177984</v>
      </c>
      <c r="J567" s="212">
        <f t="shared" si="295"/>
        <v>30473.85485228</v>
      </c>
      <c r="K567" s="212">
        <f t="shared" si="295"/>
        <v>59347.638975</v>
      </c>
      <c r="L567" s="212">
        <f t="shared" si="295"/>
        <v>38198.3997545678</v>
      </c>
      <c r="M567" s="212">
        <f t="shared" si="295"/>
        <v>38580.3837521135</v>
      </c>
      <c r="N567" s="212">
        <f t="shared" si="295"/>
        <v>42438.1875896346</v>
      </c>
      <c r="O567" s="212">
        <f t="shared" si="295"/>
        <v>46482.849465531</v>
      </c>
      <c r="P567" s="212">
        <f t="shared" si="295"/>
        <v>51151.4079601863</v>
      </c>
      <c r="Q567" s="212">
        <f t="shared" si="295"/>
        <v>53708.9020397882</v>
      </c>
      <c r="R567" s="212">
        <f t="shared" si="295"/>
        <v>56394.371060186</v>
      </c>
      <c r="S567" s="212">
        <f t="shared" si="295"/>
        <v>59214.8547707879</v>
      </c>
      <c r="T567" s="212">
        <f t="shared" si="295"/>
        <v>60991.3933184958</v>
      </c>
      <c r="U567" s="212">
        <f t="shared" si="295"/>
        <v>62821.0272516807</v>
      </c>
      <c r="V567" s="212"/>
    </row>
    <row r="568" spans="1:22">
      <c r="A568" s="269">
        <f>Baseline!A568</f>
        <v>7</v>
      </c>
      <c r="B568" s="213" t="s">
        <v>157</v>
      </c>
      <c r="C568" s="20" t="str">
        <f>'Data Request'!$C$6</f>
        <v>Naira</v>
      </c>
      <c r="D568" s="20" t="str">
        <f>'Data Request'!$C$7</f>
        <v>Million</v>
      </c>
      <c r="G568" s="212">
        <f t="shared" ref="G568:U568" si="296">G32</f>
        <v>11017.94651266</v>
      </c>
      <c r="H568" s="212">
        <f t="shared" si="296"/>
        <v>19737.962449</v>
      </c>
      <c r="I568" s="212">
        <f t="shared" si="296"/>
        <v>27320.68478619</v>
      </c>
      <c r="J568" s="212">
        <f t="shared" si="296"/>
        <v>25045.0828298</v>
      </c>
      <c r="K568" s="212">
        <f t="shared" si="296"/>
        <v>29826.174501</v>
      </c>
      <c r="L568" s="212">
        <f t="shared" si="296"/>
        <v>27320.4543859247</v>
      </c>
      <c r="M568" s="212">
        <f t="shared" si="296"/>
        <v>27375.0952946965</v>
      </c>
      <c r="N568" s="212">
        <f t="shared" si="296"/>
        <v>30112.8462476435</v>
      </c>
      <c r="O568" s="212">
        <f t="shared" si="296"/>
        <v>33124.3347101199</v>
      </c>
      <c r="P568" s="212">
        <f t="shared" si="296"/>
        <v>36436.5880572211</v>
      </c>
      <c r="Q568" s="212">
        <f t="shared" si="296"/>
        <v>40079.6339377933</v>
      </c>
      <c r="R568" s="212">
        <f t="shared" si="296"/>
        <v>42083.5002771713</v>
      </c>
      <c r="S568" s="212">
        <f t="shared" si="296"/>
        <v>44187.215279943</v>
      </c>
      <c r="T568" s="212">
        <f t="shared" si="296"/>
        <v>45512.8074327424</v>
      </c>
      <c r="U568" s="212">
        <f t="shared" si="296"/>
        <v>46878.3055070698</v>
      </c>
      <c r="V568" s="212"/>
    </row>
    <row r="569" spans="1:22">
      <c r="A569" s="269">
        <f>Baseline!A569</f>
        <v>0</v>
      </c>
      <c r="B569" s="213" t="s">
        <v>377</v>
      </c>
      <c r="C569" s="20" t="str">
        <f>'Data Request'!$C$6</f>
        <v>Naira</v>
      </c>
      <c r="D569" s="20" t="str">
        <f>'Data Request'!$C$7</f>
        <v>Million</v>
      </c>
      <c r="G569" s="212">
        <f t="shared" ref="G569:U569" si="297">G33</f>
        <v>0</v>
      </c>
      <c r="H569" s="212">
        <f t="shared" si="297"/>
        <v>0</v>
      </c>
      <c r="I569" s="212">
        <f t="shared" si="297"/>
        <v>0</v>
      </c>
      <c r="J569" s="212">
        <f t="shared" si="297"/>
        <v>0</v>
      </c>
      <c r="K569" s="212">
        <f t="shared" si="297"/>
        <v>1995.309979</v>
      </c>
      <c r="L569" s="212">
        <f t="shared" si="297"/>
        <v>25478.04010885</v>
      </c>
      <c r="M569" s="212">
        <f ca="1" t="shared" si="297"/>
        <v>54104.6377099693</v>
      </c>
      <c r="N569" s="212">
        <f ca="1" t="shared" si="297"/>
        <v>90751.6728137835</v>
      </c>
      <c r="O569" s="212">
        <f ca="1" t="shared" si="297"/>
        <v>130869.1868453</v>
      </c>
      <c r="P569" s="212">
        <f ca="1" t="shared" si="297"/>
        <v>174393.789000784</v>
      </c>
      <c r="Q569" s="212">
        <f ca="1" t="shared" si="297"/>
        <v>221230.79554344</v>
      </c>
      <c r="R569" s="212">
        <f ca="1" t="shared" si="297"/>
        <v>276716.136653004</v>
      </c>
      <c r="S569" s="212">
        <f ca="1" t="shared" si="297"/>
        <v>336356.518839594</v>
      </c>
      <c r="T569" s="212">
        <f ca="1" t="shared" si="297"/>
        <v>396380.055913236</v>
      </c>
      <c r="U569" s="212">
        <f ca="1" t="shared" si="297"/>
        <v>454712.237653749</v>
      </c>
      <c r="V569" s="212"/>
    </row>
    <row r="570" spans="1:22">
      <c r="A570" s="269">
        <f>Baseline!A570</f>
        <v>9</v>
      </c>
      <c r="B570" s="213" t="s">
        <v>378</v>
      </c>
      <c r="C570" s="20" t="str">
        <f>'Data Request'!$C$6</f>
        <v>Naira</v>
      </c>
      <c r="D570" s="20" t="str">
        <f>'Data Request'!$C$7</f>
        <v>Million</v>
      </c>
      <c r="G570" s="212">
        <f t="shared" ref="G570:U570" si="298">G36</f>
        <v>0</v>
      </c>
      <c r="H570" s="212">
        <f t="shared" si="298"/>
        <v>0</v>
      </c>
      <c r="I570" s="212">
        <f t="shared" si="298"/>
        <v>0</v>
      </c>
      <c r="J570" s="212">
        <f t="shared" si="298"/>
        <v>0</v>
      </c>
      <c r="K570" s="212">
        <f t="shared" si="298"/>
        <v>0</v>
      </c>
      <c r="L570" s="212">
        <f t="shared" si="298"/>
        <v>0</v>
      </c>
      <c r="M570" s="212">
        <f t="shared" si="298"/>
        <v>0</v>
      </c>
      <c r="N570" s="212">
        <f t="shared" si="298"/>
        <v>0</v>
      </c>
      <c r="O570" s="212">
        <f t="shared" si="298"/>
        <v>0</v>
      </c>
      <c r="P570" s="212">
        <f t="shared" si="298"/>
        <v>0</v>
      </c>
      <c r="Q570" s="212">
        <f t="shared" si="298"/>
        <v>0</v>
      </c>
      <c r="R570" s="212">
        <f t="shared" si="298"/>
        <v>0</v>
      </c>
      <c r="S570" s="212">
        <f t="shared" si="298"/>
        <v>0</v>
      </c>
      <c r="T570" s="212">
        <f t="shared" si="298"/>
        <v>0</v>
      </c>
      <c r="U570" s="212">
        <f t="shared" si="298"/>
        <v>0</v>
      </c>
      <c r="V570" s="212"/>
    </row>
    <row r="571" spans="1:22">
      <c r="A571" s="269">
        <f>Baseline!A571</f>
        <v>10</v>
      </c>
      <c r="B571" s="213" t="s">
        <v>160</v>
      </c>
      <c r="C571" s="20" t="str">
        <f>'Data Request'!$C$6</f>
        <v>Naira</v>
      </c>
      <c r="D571" s="20" t="str">
        <f>'Data Request'!$C$7</f>
        <v>Million</v>
      </c>
      <c r="G571" s="212">
        <f t="shared" ref="G571:U571" si="299">G37</f>
        <v>0</v>
      </c>
      <c r="H571" s="212">
        <f t="shared" si="299"/>
        <v>15828.823277</v>
      </c>
      <c r="I571" s="212">
        <f t="shared" si="299"/>
        <v>19888.11981084</v>
      </c>
      <c r="J571" s="212">
        <f t="shared" si="299"/>
        <v>16169.14040033</v>
      </c>
      <c r="K571" s="212">
        <f t="shared" si="299"/>
        <v>28589.764955</v>
      </c>
      <c r="L571" s="212">
        <f t="shared" si="299"/>
        <v>32206.5721910489</v>
      </c>
      <c r="M571" s="212">
        <f t="shared" si="299"/>
        <v>35273.5584186517</v>
      </c>
      <c r="N571" s="212">
        <f t="shared" si="299"/>
        <v>38931.2774523031</v>
      </c>
      <c r="O571" s="212">
        <f t="shared" si="299"/>
        <v>42824.4051975334</v>
      </c>
      <c r="P571" s="212">
        <f t="shared" si="299"/>
        <v>47106.8457172868</v>
      </c>
      <c r="Q571" s="212">
        <f t="shared" si="299"/>
        <v>51817.5302890154</v>
      </c>
      <c r="R571" s="212">
        <f t="shared" si="299"/>
        <v>56999.283317917</v>
      </c>
      <c r="S571" s="212">
        <f t="shared" si="299"/>
        <v>62699.2116497087</v>
      </c>
      <c r="T571" s="212">
        <f t="shared" si="299"/>
        <v>68969.1328146795</v>
      </c>
      <c r="U571" s="212">
        <f t="shared" si="299"/>
        <v>75866.0460961475</v>
      </c>
      <c r="V571" s="212"/>
    </row>
    <row r="572" spans="1:22">
      <c r="A572" s="269">
        <f>Baseline!A572</f>
        <v>0</v>
      </c>
      <c r="B572" s="213" t="s">
        <v>233</v>
      </c>
      <c r="C572" s="20" t="str">
        <f>'Data Request'!$C$6</f>
        <v>Naira</v>
      </c>
      <c r="D572" s="20" t="str">
        <f>'Data Request'!$C$7</f>
        <v>Million</v>
      </c>
      <c r="G572" s="212">
        <f t="shared" ref="G572:U572" si="300">G38</f>
        <v>0</v>
      </c>
      <c r="H572" s="212">
        <f t="shared" si="300"/>
        <v>2493.213197</v>
      </c>
      <c r="I572" s="212">
        <f t="shared" si="300"/>
        <v>3997.66299888</v>
      </c>
      <c r="J572" s="212">
        <f t="shared" si="300"/>
        <v>520.52717417</v>
      </c>
      <c r="K572" s="212">
        <f t="shared" si="300"/>
        <v>5464.735018</v>
      </c>
      <c r="L572" s="212">
        <f t="shared" si="300"/>
        <v>16824.47547091</v>
      </c>
      <c r="M572" s="212">
        <f ca="1" t="shared" si="300"/>
        <v>26777.2963243</v>
      </c>
      <c r="N572" s="212">
        <f ca="1" t="shared" si="300"/>
        <v>23678.49687647</v>
      </c>
      <c r="O572" s="212">
        <f ca="1" t="shared" si="300"/>
        <v>23525.90404522</v>
      </c>
      <c r="P572" s="212">
        <f ca="1" t="shared" si="300"/>
        <v>25013.2058467767</v>
      </c>
      <c r="Q572" s="212">
        <f ca="1" t="shared" si="300"/>
        <v>-1016425.98277783</v>
      </c>
      <c r="R572" s="212">
        <f ca="1" t="shared" si="300"/>
        <v>-2560811.48801524</v>
      </c>
      <c r="S572" s="212">
        <f ca="1" t="shared" si="300"/>
        <v>-1956915.00426042</v>
      </c>
      <c r="T572" s="212">
        <f ca="1" t="shared" si="300"/>
        <v>-1225067.52388964</v>
      </c>
      <c r="U572" s="212">
        <f ca="1" t="shared" si="300"/>
        <v>-655236.465343935</v>
      </c>
      <c r="V572" s="212"/>
    </row>
    <row r="573" spans="1:22">
      <c r="A573" s="269">
        <f>Baseline!A573</f>
        <v>0</v>
      </c>
      <c r="B573" s="214" t="s">
        <v>379</v>
      </c>
      <c r="C573" s="215" t="str">
        <f>'Data Request'!$C$6</f>
        <v>Naira</v>
      </c>
      <c r="D573" s="215" t="str">
        <f>'Data Request'!$C$7</f>
        <v>Million</v>
      </c>
      <c r="E573" s="216"/>
      <c r="F573" s="216"/>
      <c r="G573" s="217">
        <f>G566</f>
        <v>38244.17165711</v>
      </c>
      <c r="H573" s="217">
        <f t="shared" ref="H573:U573" si="301">H566</f>
        <v>78333.509732</v>
      </c>
      <c r="I573" s="217">
        <f t="shared" si="301"/>
        <v>104223.90715275</v>
      </c>
      <c r="J573" s="217">
        <f t="shared" si="301"/>
        <v>72210.64198858</v>
      </c>
      <c r="K573" s="217">
        <f t="shared" si="301"/>
        <v>125225.922828</v>
      </c>
      <c r="L573" s="217">
        <f t="shared" si="301"/>
        <v>140027.941911301</v>
      </c>
      <c r="M573" s="217">
        <f ca="1" t="shared" si="301"/>
        <v>182110.971499731</v>
      </c>
      <c r="N573" s="217">
        <f ca="1" t="shared" si="301"/>
        <v>225912.480979835</v>
      </c>
      <c r="O573" s="217">
        <f ca="1" t="shared" si="301"/>
        <v>276826.680263705</v>
      </c>
      <c r="P573" s="217">
        <f ca="1" t="shared" si="301"/>
        <v>334101.836582255</v>
      </c>
      <c r="Q573" s="217">
        <f ca="1" t="shared" si="301"/>
        <v>-649589.120967795</v>
      </c>
      <c r="R573" s="217">
        <f ca="1" t="shared" si="301"/>
        <v>-2128618.19670696</v>
      </c>
      <c r="S573" s="217">
        <f ca="1" t="shared" si="301"/>
        <v>-1454457.20372039</v>
      </c>
      <c r="T573" s="217">
        <f ca="1" t="shared" si="301"/>
        <v>-653214.134410482</v>
      </c>
      <c r="U573" s="217">
        <f ca="1" t="shared" si="301"/>
        <v>-14958.8488352881</v>
      </c>
      <c r="V573" s="212"/>
    </row>
    <row r="574" spans="1:22">
      <c r="A574" s="269">
        <f>Baseline!A574</f>
        <v>0</v>
      </c>
      <c r="B574" s="214" t="s">
        <v>380</v>
      </c>
      <c r="C574" s="215" t="str">
        <f>'Data Request'!$C$6</f>
        <v>Naira</v>
      </c>
      <c r="D574" s="215" t="str">
        <f>'Data Request'!$C$7</f>
        <v>Million</v>
      </c>
      <c r="E574" s="216"/>
      <c r="F574" s="216"/>
      <c r="G574" s="217">
        <f>G566-G569</f>
        <v>38244.17165711</v>
      </c>
      <c r="H574" s="217">
        <f t="shared" ref="H574:U574" si="302">H566-H569</f>
        <v>78333.509732</v>
      </c>
      <c r="I574" s="217">
        <f t="shared" si="302"/>
        <v>104223.90715275</v>
      </c>
      <c r="J574" s="217">
        <f t="shared" si="302"/>
        <v>72210.64198858</v>
      </c>
      <c r="K574" s="217">
        <f t="shared" si="302"/>
        <v>123230.612849</v>
      </c>
      <c r="L574" s="217">
        <f t="shared" si="302"/>
        <v>114549.901802451</v>
      </c>
      <c r="M574" s="217">
        <f ca="1" t="shared" si="302"/>
        <v>128006.333789762</v>
      </c>
      <c r="N574" s="217">
        <f ca="1" t="shared" si="302"/>
        <v>135160.808166051</v>
      </c>
      <c r="O574" s="217">
        <f ca="1" t="shared" si="302"/>
        <v>145957.493418404</v>
      </c>
      <c r="P574" s="217">
        <f ca="1" t="shared" si="302"/>
        <v>159708.047581471</v>
      </c>
      <c r="Q574" s="217">
        <f ca="1" t="shared" si="302"/>
        <v>-870819.916511235</v>
      </c>
      <c r="R574" s="217">
        <f ca="1" t="shared" si="302"/>
        <v>-2405334.33335997</v>
      </c>
      <c r="S574" s="217">
        <f ca="1" t="shared" si="302"/>
        <v>-1790813.72255998</v>
      </c>
      <c r="T574" s="217">
        <f ca="1" t="shared" si="302"/>
        <v>-1049594.19032372</v>
      </c>
      <c r="U574" s="217">
        <f ca="1" t="shared" si="302"/>
        <v>-469671.086489037</v>
      </c>
      <c r="V574" s="212"/>
    </row>
    <row r="575" spans="1:22">
      <c r="A575" s="269">
        <f>Baseline!A575</f>
        <v>0</v>
      </c>
      <c r="B575" s="211" t="s">
        <v>381</v>
      </c>
      <c r="C575" s="20" t="str">
        <f>'Data Request'!$C$6</f>
        <v>Naira</v>
      </c>
      <c r="D575" s="20" t="str">
        <f>'Data Request'!$C$7</f>
        <v>Million</v>
      </c>
      <c r="G575" s="222"/>
      <c r="H575" s="222"/>
      <c r="I575" s="222"/>
      <c r="J575" s="222"/>
      <c r="K575" s="222"/>
      <c r="L575" s="212">
        <f t="shared" ref="L575:U575" si="303">L49</f>
        <v>59826.7319997419</v>
      </c>
      <c r="M575" s="212">
        <f ca="1" t="shared" si="303"/>
        <v>119386.977585552</v>
      </c>
      <c r="N575" s="212">
        <f ca="1" t="shared" si="303"/>
        <v>152054.72324446</v>
      </c>
      <c r="O575" s="212">
        <f ca="1" t="shared" si="303"/>
        <v>201603.005676301</v>
      </c>
      <c r="P575" s="212">
        <f ca="1" t="shared" si="303"/>
        <v>241279.928987938</v>
      </c>
      <c r="Q575" s="212">
        <f ca="1" t="shared" si="303"/>
        <v>-753188.378783829</v>
      </c>
      <c r="R575" s="212">
        <f ca="1" t="shared" si="303"/>
        <v>-2243483.86029632</v>
      </c>
      <c r="S575" s="212">
        <f ca="1" t="shared" si="303"/>
        <v>-1588045.94495915</v>
      </c>
      <c r="T575" s="212">
        <f ca="1" t="shared" si="303"/>
        <v>-813528.430957161</v>
      </c>
      <c r="U575" s="212">
        <f ca="1" t="shared" si="303"/>
        <v>-194357.558148284</v>
      </c>
      <c r="V575" s="212"/>
    </row>
    <row r="576" spans="1:22">
      <c r="A576" s="269">
        <f>Baseline!A576</f>
        <v>0</v>
      </c>
      <c r="B576" s="214" t="s">
        <v>382</v>
      </c>
      <c r="C576" s="215" t="str">
        <f>'Data Request'!$C$6</f>
        <v>Naira</v>
      </c>
      <c r="D576" s="215" t="str">
        <f>'Data Request'!$C$7</f>
        <v>Million</v>
      </c>
      <c r="E576" s="216"/>
      <c r="F576" s="216"/>
      <c r="G576" s="217">
        <f>G564-G573</f>
        <v>14252.66170769</v>
      </c>
      <c r="H576" s="217">
        <f t="shared" ref="H576:U576" si="304">H564-H573</f>
        <v>-17041.979654</v>
      </c>
      <c r="I576" s="217">
        <f t="shared" si="304"/>
        <v>-34209.19339922</v>
      </c>
      <c r="J576" s="217">
        <f t="shared" si="304"/>
        <v>13571.32422953</v>
      </c>
      <c r="K576" s="217">
        <f t="shared" si="304"/>
        <v>-44221.427034</v>
      </c>
      <c r="L576" s="217">
        <f t="shared" si="304"/>
        <v>-77197.4147707419</v>
      </c>
      <c r="M576" s="217">
        <f ca="1" t="shared" si="304"/>
        <v>-117436.697585552</v>
      </c>
      <c r="N576" s="217">
        <f ca="1" t="shared" si="304"/>
        <v>-152234.04324446</v>
      </c>
      <c r="O576" s="217">
        <f ca="1" t="shared" si="304"/>
        <v>-198583.735676301</v>
      </c>
      <c r="P576" s="217">
        <f ca="1" t="shared" si="304"/>
        <v>-241090.978987938</v>
      </c>
      <c r="Q576" s="217">
        <f ca="1" t="shared" si="304"/>
        <v>752198.758783829</v>
      </c>
      <c r="R576" s="217">
        <f ca="1" t="shared" si="304"/>
        <v>2241489.08029632</v>
      </c>
      <c r="S576" s="217">
        <f ca="1" t="shared" si="304"/>
        <v>1588023.69495915</v>
      </c>
      <c r="T576" s="217">
        <f ca="1" t="shared" si="304"/>
        <v>815437.280957161</v>
      </c>
      <c r="U576" s="217">
        <f ca="1" t="shared" si="304"/>
        <v>193403.138148284</v>
      </c>
      <c r="V576" s="212"/>
    </row>
    <row r="577" spans="1:22">
      <c r="A577" s="269">
        <f>Baseline!A577</f>
        <v>0</v>
      </c>
      <c r="B577" s="214" t="s">
        <v>383</v>
      </c>
      <c r="C577" s="215" t="str">
        <f>'Data Request'!$C$6</f>
        <v>Naira</v>
      </c>
      <c r="D577" s="215" t="str">
        <f>'Data Request'!$C$7</f>
        <v>Million</v>
      </c>
      <c r="E577" s="216"/>
      <c r="F577" s="216"/>
      <c r="G577" s="217">
        <f>G564-G574</f>
        <v>14252.66170769</v>
      </c>
      <c r="H577" s="217">
        <f t="shared" ref="H577:U577" si="305">H564-H574</f>
        <v>-17041.979654</v>
      </c>
      <c r="I577" s="217">
        <f t="shared" si="305"/>
        <v>-34209.19339922</v>
      </c>
      <c r="J577" s="217">
        <f t="shared" si="305"/>
        <v>13571.32422953</v>
      </c>
      <c r="K577" s="217">
        <f t="shared" si="305"/>
        <v>-42226.117055</v>
      </c>
      <c r="L577" s="217">
        <f t="shared" si="305"/>
        <v>-51719.3746618919</v>
      </c>
      <c r="M577" s="217">
        <f ca="1" t="shared" si="305"/>
        <v>-63332.0598755831</v>
      </c>
      <c r="N577" s="217">
        <f ca="1" t="shared" si="305"/>
        <v>-61482.3704306769</v>
      </c>
      <c r="O577" s="217">
        <f ca="1" t="shared" si="305"/>
        <v>-67714.5488310009</v>
      </c>
      <c r="P577" s="217">
        <f ca="1" t="shared" si="305"/>
        <v>-66697.1899871539</v>
      </c>
      <c r="Q577" s="217">
        <f ca="1" t="shared" si="305"/>
        <v>973429.554327269</v>
      </c>
      <c r="R577" s="217">
        <f ca="1" t="shared" si="305"/>
        <v>2518205.21694932</v>
      </c>
      <c r="S577" s="217">
        <f ca="1" t="shared" si="305"/>
        <v>1924380.21379874</v>
      </c>
      <c r="T577" s="217">
        <f ca="1" t="shared" si="305"/>
        <v>1211817.3368704</v>
      </c>
      <c r="U577" s="217">
        <f ca="1" t="shared" si="305"/>
        <v>648115.375802032</v>
      </c>
      <c r="V577" s="212"/>
    </row>
    <row r="578" spans="1:22">
      <c r="A578" s="269">
        <f>Baseline!A578</f>
        <v>0</v>
      </c>
      <c r="B578" s="211"/>
      <c r="C578" s="20"/>
      <c r="D578" s="20"/>
      <c r="G578" s="212"/>
      <c r="H578" s="212"/>
      <c r="I578" s="212"/>
      <c r="J578" s="212"/>
      <c r="K578" s="212"/>
      <c r="L578" s="212"/>
      <c r="M578" s="212"/>
      <c r="N578" s="212"/>
      <c r="O578" s="212"/>
      <c r="P578" s="212"/>
      <c r="Q578" s="212"/>
      <c r="R578" s="212"/>
      <c r="S578" s="212"/>
      <c r="T578" s="212"/>
      <c r="U578" s="212"/>
      <c r="V578" s="212"/>
    </row>
    <row r="579" spans="1:22">
      <c r="A579" s="269">
        <f>Baseline!A579</f>
        <v>0</v>
      </c>
      <c r="B579" s="211"/>
      <c r="C579" s="20"/>
      <c r="D579" s="20"/>
      <c r="G579" s="212"/>
      <c r="H579" s="212"/>
      <c r="I579" s="212"/>
      <c r="J579" s="212"/>
      <c r="K579" s="212"/>
      <c r="L579" s="212"/>
      <c r="M579" s="212"/>
      <c r="N579" s="212"/>
      <c r="O579" s="212"/>
      <c r="P579" s="212"/>
      <c r="Q579" s="212"/>
      <c r="R579" s="212"/>
      <c r="S579" s="212"/>
      <c r="T579" s="212"/>
      <c r="U579" s="212"/>
      <c r="V579" s="212"/>
    </row>
    <row r="580" spans="1:22">
      <c r="A580" s="269">
        <f>Baseline!A580</f>
        <v>0</v>
      </c>
      <c r="B580" s="224" t="s">
        <v>384</v>
      </c>
      <c r="G580" s="212"/>
      <c r="H580" s="212"/>
      <c r="I580" s="212"/>
      <c r="J580" s="212"/>
      <c r="K580" s="212"/>
      <c r="L580" s="212"/>
      <c r="M580" s="212"/>
      <c r="N580" s="212"/>
      <c r="O580" s="212"/>
      <c r="P580" s="212"/>
      <c r="Q580" s="212"/>
      <c r="R580" s="212"/>
      <c r="S580" s="212"/>
      <c r="T580" s="212"/>
      <c r="U580" s="212"/>
      <c r="V580" s="212"/>
    </row>
    <row r="581" spans="1:22">
      <c r="A581" s="269">
        <f>Baseline!A581</f>
        <v>0</v>
      </c>
      <c r="B581" s="211"/>
      <c r="G581" s="212"/>
      <c r="H581" s="212"/>
      <c r="I581" s="212"/>
      <c r="J581" s="212"/>
      <c r="K581" s="212"/>
      <c r="L581" s="212"/>
      <c r="M581" s="212"/>
      <c r="N581" s="212"/>
      <c r="O581" s="212"/>
      <c r="P581" s="212"/>
      <c r="Q581" s="212"/>
      <c r="R581" s="212"/>
      <c r="S581" s="212"/>
      <c r="T581" s="212"/>
      <c r="U581" s="212"/>
      <c r="V581" s="212"/>
    </row>
    <row r="582" spans="1:22">
      <c r="A582" s="269">
        <f>Baseline!A582</f>
        <v>0</v>
      </c>
      <c r="B582" s="225" t="s">
        <v>385</v>
      </c>
      <c r="C582" s="226"/>
      <c r="G582" s="227">
        <f>SUM(G583:G584)</f>
        <v>3063781.73695474</v>
      </c>
      <c r="H582" s="227">
        <f t="shared" ref="H582:U582" si="306">SUM(H583:H584)</f>
        <v>4858236.7285235</v>
      </c>
      <c r="I582" s="227">
        <f t="shared" si="306"/>
        <v>6186640.23075644</v>
      </c>
      <c r="J582" s="227">
        <f t="shared" si="306"/>
        <v>5579372.28997433</v>
      </c>
      <c r="K582" s="227">
        <f t="shared" si="306"/>
        <v>3548764.21893016</v>
      </c>
      <c r="L582" s="227">
        <f t="shared" si="306"/>
        <v>5171054.36300881</v>
      </c>
      <c r="M582" s="227">
        <f ca="1" t="shared" si="306"/>
        <v>8201831.50605312</v>
      </c>
      <c r="N582" s="227">
        <f ca="1" t="shared" si="306"/>
        <v>11802817.2782055</v>
      </c>
      <c r="O582" s="227">
        <f ca="1" t="shared" si="306"/>
        <v>16154690.5961213</v>
      </c>
      <c r="P582" s="227">
        <f ca="1" t="shared" si="306"/>
        <v>21308786.7593531</v>
      </c>
      <c r="Q582" s="227">
        <f ca="1" t="shared" si="306"/>
        <v>26969072.4130588</v>
      </c>
      <c r="R582" s="227">
        <f ca="1" t="shared" si="306"/>
        <v>33140228.9848109</v>
      </c>
      <c r="S582" s="227">
        <f ca="1" t="shared" si="306"/>
        <v>39579381.6520256</v>
      </c>
      <c r="T582" s="227">
        <f ca="1" t="shared" si="306"/>
        <v>45949374.9801181</v>
      </c>
      <c r="U582" s="227">
        <f ca="1" t="shared" si="306"/>
        <v>52305088.2627758</v>
      </c>
      <c r="V582" s="227"/>
    </row>
    <row r="583" spans="1:22">
      <c r="A583" s="269">
        <f>Baseline!A583</f>
        <v>0</v>
      </c>
      <c r="B583" s="228" t="s">
        <v>386</v>
      </c>
      <c r="C583" s="229"/>
      <c r="G583" s="230">
        <f t="shared" ref="G583:U583" si="307">G539/G$550*100</f>
        <v>416205.104317157</v>
      </c>
      <c r="H583" s="230">
        <f t="shared" si="307"/>
        <v>494489.642310138</v>
      </c>
      <c r="I583" s="230">
        <f t="shared" si="307"/>
        <v>555630.867690455</v>
      </c>
      <c r="J583" s="230">
        <f t="shared" si="307"/>
        <v>475297.905533963</v>
      </c>
      <c r="K583" s="230">
        <f t="shared" si="307"/>
        <v>8095.41321823084</v>
      </c>
      <c r="L583" s="230">
        <f t="shared" si="307"/>
        <v>45292197.5437866</v>
      </c>
      <c r="M583" s="230">
        <f ca="1" t="shared" si="307"/>
        <v>150586975.324059</v>
      </c>
      <c r="N583" s="230">
        <f ca="1" t="shared" si="307"/>
        <v>235788552.326608</v>
      </c>
      <c r="O583" s="230">
        <f ca="1" t="shared" si="307"/>
        <v>300013457.925601</v>
      </c>
      <c r="P583" s="230">
        <f ca="1" t="shared" si="307"/>
        <v>362405423.983376</v>
      </c>
      <c r="Q583" s="230">
        <f ca="1" t="shared" si="307"/>
        <v>428423139.901609</v>
      </c>
      <c r="R583" s="230">
        <f ca="1" t="shared" si="307"/>
        <v>483759459.657937</v>
      </c>
      <c r="S583" s="230">
        <f ca="1" t="shared" si="307"/>
        <v>521056259.025503</v>
      </c>
      <c r="T583" s="230">
        <f ca="1" t="shared" si="307"/>
        <v>540730782.801696</v>
      </c>
      <c r="U583" s="230">
        <f ca="1" t="shared" si="307"/>
        <v>552934223.812357</v>
      </c>
      <c r="V583" s="230"/>
    </row>
    <row r="584" spans="1:22">
      <c r="A584" s="269">
        <f>Baseline!A584</f>
        <v>0</v>
      </c>
      <c r="B584" s="228" t="s">
        <v>387</v>
      </c>
      <c r="C584" s="229"/>
      <c r="G584" s="230">
        <f t="shared" ref="G584:U584" si="308">G540/G$550*100</f>
        <v>2647576.63263759</v>
      </c>
      <c r="H584" s="230">
        <f t="shared" si="308"/>
        <v>4363747.08621336</v>
      </c>
      <c r="I584" s="230">
        <f t="shared" si="308"/>
        <v>5631009.36306599</v>
      </c>
      <c r="J584" s="230">
        <f t="shared" si="308"/>
        <v>5104074.38444037</v>
      </c>
      <c r="K584" s="230">
        <f t="shared" si="308"/>
        <v>3540668.80571192</v>
      </c>
      <c r="L584" s="230">
        <f t="shared" si="308"/>
        <v>-40121143.1807778</v>
      </c>
      <c r="M584" s="230">
        <f ca="1" t="shared" si="308"/>
        <v>-142385143.818006</v>
      </c>
      <c r="N584" s="230">
        <f ca="1" t="shared" si="308"/>
        <v>-223985735.048402</v>
      </c>
      <c r="O584" s="230">
        <f ca="1" t="shared" si="308"/>
        <v>-283858767.329479</v>
      </c>
      <c r="P584" s="230">
        <f ca="1" t="shared" si="308"/>
        <v>-341096637.224023</v>
      </c>
      <c r="Q584" s="230">
        <f ca="1" t="shared" si="308"/>
        <v>-401454067.48855</v>
      </c>
      <c r="R584" s="230">
        <f ca="1" t="shared" si="308"/>
        <v>-450619230.673126</v>
      </c>
      <c r="S584" s="230">
        <f ca="1" t="shared" si="308"/>
        <v>-481476877.373478</v>
      </c>
      <c r="T584" s="230">
        <f ca="1" t="shared" si="308"/>
        <v>-494781407.821578</v>
      </c>
      <c r="U584" s="230">
        <f ca="1" t="shared" si="308"/>
        <v>-500629135.549582</v>
      </c>
      <c r="V584" s="230"/>
    </row>
    <row r="585" spans="1:22">
      <c r="A585" s="269">
        <f>Baseline!A585</f>
        <v>0</v>
      </c>
      <c r="B585" s="225" t="s">
        <v>388</v>
      </c>
      <c r="C585" s="226"/>
      <c r="G585" s="227">
        <f>SUM(G586:G587)</f>
        <v>92.6625189224126</v>
      </c>
      <c r="H585" s="227">
        <f t="shared" ref="H585:U585" si="309">SUM(H586:H587)</f>
        <v>129.659050890621</v>
      </c>
      <c r="I585" s="227">
        <f t="shared" si="309"/>
        <v>160.622413716242</v>
      </c>
      <c r="J585" s="227">
        <f t="shared" si="309"/>
        <v>132.471737171547</v>
      </c>
      <c r="K585" s="227">
        <f t="shared" si="309"/>
        <v>100.735500727756</v>
      </c>
      <c r="L585" s="227">
        <f t="shared" si="309"/>
        <v>198.363454263185</v>
      </c>
      <c r="M585" s="227">
        <f ca="1" t="shared" si="309"/>
        <v>335.902472623518</v>
      </c>
      <c r="N585" s="227">
        <f ca="1" t="shared" si="309"/>
        <v>469.090716660359</v>
      </c>
      <c r="O585" s="227">
        <f ca="1" t="shared" si="309"/>
        <v>669.320174476685</v>
      </c>
      <c r="P585" s="227">
        <f ca="1" t="shared" si="309"/>
        <v>795.56576028655</v>
      </c>
      <c r="Q585" s="227">
        <f ca="1" t="shared" si="309"/>
        <v>977.686074832345</v>
      </c>
      <c r="R585" s="227">
        <f ca="1" t="shared" si="309"/>
        <v>1169.9454510222</v>
      </c>
      <c r="S585" s="227">
        <f ca="1" t="shared" si="309"/>
        <v>1264.83582200534</v>
      </c>
      <c r="T585" s="227">
        <f ca="1" t="shared" si="309"/>
        <v>1295.09010584467</v>
      </c>
      <c r="U585" s="227">
        <f ca="1" t="shared" si="309"/>
        <v>1435.63844905012</v>
      </c>
      <c r="V585" s="227"/>
    </row>
    <row r="586" spans="1:22">
      <c r="A586" s="269">
        <f>Baseline!A586</f>
        <v>0</v>
      </c>
      <c r="B586" s="228" t="s">
        <v>389</v>
      </c>
      <c r="C586" s="229"/>
      <c r="G586" s="230">
        <f>G539/G$564*100</f>
        <v>12.5879114981365</v>
      </c>
      <c r="H586" s="230">
        <f t="shared" ref="H586:U586" si="310">H539/H$564*100</f>
        <v>13.1971868148675</v>
      </c>
      <c r="I586" s="230">
        <f t="shared" si="310"/>
        <v>14.4257250744931</v>
      </c>
      <c r="J586" s="230">
        <f t="shared" si="310"/>
        <v>11.2850578788625</v>
      </c>
      <c r="K586" s="230">
        <f t="shared" si="310"/>
        <v>0.229797037455034</v>
      </c>
      <c r="L586" s="230">
        <f t="shared" si="310"/>
        <v>1737.42454154523</v>
      </c>
      <c r="M586" s="230">
        <f ca="1" t="shared" si="310"/>
        <v>6167.22463987676</v>
      </c>
      <c r="N586" s="230">
        <f ca="1" t="shared" si="310"/>
        <v>9371.17116905959</v>
      </c>
      <c r="O586" s="230">
        <f ca="1" t="shared" si="310"/>
        <v>12430.1396433014</v>
      </c>
      <c r="P586" s="230">
        <f ca="1" t="shared" si="310"/>
        <v>13530.4440332227</v>
      </c>
      <c r="Q586" s="230">
        <f ca="1" t="shared" si="310"/>
        <v>15531.2474823915</v>
      </c>
      <c r="R586" s="230">
        <f ca="1" t="shared" si="310"/>
        <v>17078.1010437545</v>
      </c>
      <c r="S586" s="230">
        <f ca="1" t="shared" si="310"/>
        <v>16651.3622544636</v>
      </c>
      <c r="T586" s="230">
        <f ca="1" t="shared" si="310"/>
        <v>15240.5791598935</v>
      </c>
      <c r="U586" s="230">
        <f ca="1" t="shared" si="310"/>
        <v>15176.6043776212</v>
      </c>
      <c r="V586" s="230"/>
    </row>
    <row r="587" spans="1:22">
      <c r="A587" s="269">
        <f>Baseline!A587</f>
        <v>0</v>
      </c>
      <c r="B587" s="228" t="s">
        <v>390</v>
      </c>
      <c r="C587" s="229"/>
      <c r="G587" s="230">
        <f t="shared" ref="G587:U587" si="311">G540/G$564*100</f>
        <v>80.0746074242761</v>
      </c>
      <c r="H587" s="230">
        <f t="shared" si="311"/>
        <v>116.461864075754</v>
      </c>
      <c r="I587" s="230">
        <f t="shared" si="311"/>
        <v>146.196688641749</v>
      </c>
      <c r="J587" s="230">
        <f t="shared" si="311"/>
        <v>121.186679292685</v>
      </c>
      <c r="K587" s="230">
        <f t="shared" si="311"/>
        <v>100.505703690301</v>
      </c>
      <c r="L587" s="230">
        <f t="shared" si="311"/>
        <v>-1539.06108728205</v>
      </c>
      <c r="M587" s="230">
        <f ca="1" t="shared" si="311"/>
        <v>-5831.32216725325</v>
      </c>
      <c r="N587" s="230">
        <f ca="1" t="shared" si="311"/>
        <v>-8902.08045239923</v>
      </c>
      <c r="O587" s="230">
        <f ca="1" t="shared" si="311"/>
        <v>-11760.8194688248</v>
      </c>
      <c r="P587" s="230">
        <f ca="1" t="shared" si="311"/>
        <v>-12734.8782729362</v>
      </c>
      <c r="Q587" s="230">
        <f ca="1" t="shared" si="311"/>
        <v>-14553.5614075591</v>
      </c>
      <c r="R587" s="230">
        <f ca="1" t="shared" si="311"/>
        <v>-15908.1555927323</v>
      </c>
      <c r="S587" s="230">
        <f ca="1" t="shared" si="311"/>
        <v>-15386.5264324582</v>
      </c>
      <c r="T587" s="230">
        <f ca="1" t="shared" si="311"/>
        <v>-13945.4890540488</v>
      </c>
      <c r="U587" s="230">
        <f ca="1" t="shared" si="311"/>
        <v>-13740.965928571</v>
      </c>
      <c r="V587" s="230"/>
    </row>
    <row r="588" spans="1:22">
      <c r="A588" s="269">
        <f>Baseline!A588</f>
        <v>0</v>
      </c>
      <c r="B588" s="231" t="s">
        <v>391</v>
      </c>
      <c r="C588" s="231"/>
      <c r="G588" s="232">
        <f>SUM(G589:G590)</f>
        <v>21.8113859920551</v>
      </c>
      <c r="H588" s="232">
        <f t="shared" ref="H588:U588" si="312">SUM(H589:H590)</f>
        <v>35.0580172406519</v>
      </c>
      <c r="I588" s="232">
        <f t="shared" si="312"/>
        <v>77.7721926647335</v>
      </c>
      <c r="J588" s="232">
        <f t="shared" si="312"/>
        <v>72.7790053571128</v>
      </c>
      <c r="K588" s="232">
        <f t="shared" si="312"/>
        <v>102.661087736873</v>
      </c>
      <c r="L588" s="232">
        <f t="shared" si="312"/>
        <v>67.3279654094325</v>
      </c>
      <c r="M588" s="232">
        <f ca="1" t="shared" si="312"/>
        <v>125.060443881593</v>
      </c>
      <c r="N588" s="232">
        <f ca="1" t="shared" si="312"/>
        <v>155.310255221812</v>
      </c>
      <c r="O588" s="232">
        <f ca="1" t="shared" si="312"/>
        <v>197.327812372973</v>
      </c>
      <c r="P588" s="232">
        <f ca="1" t="shared" si="312"/>
        <v>214.391093690706</v>
      </c>
      <c r="Q588" s="232">
        <f ca="1" t="shared" si="312"/>
        <v>-774.971244572633</v>
      </c>
      <c r="R588" s="232">
        <f ca="1" t="shared" si="312"/>
        <v>-2023.63557254699</v>
      </c>
      <c r="S588" s="232">
        <f ca="1" t="shared" si="312"/>
        <v>-1213.29719032893</v>
      </c>
      <c r="T588" s="232">
        <f ca="1" t="shared" si="312"/>
        <v>-510.831829869572</v>
      </c>
      <c r="U588" s="232">
        <f ca="1" t="shared" si="312"/>
        <v>-112.373575227427</v>
      </c>
      <c r="V588" s="232"/>
    </row>
    <row r="589" spans="1:22">
      <c r="A589" s="269">
        <f>Baseline!A589</f>
        <v>0</v>
      </c>
      <c r="B589" s="228" t="s">
        <v>392</v>
      </c>
      <c r="C589" s="229"/>
      <c r="G589" s="230">
        <f>G542/G$564*100</f>
        <v>0.107084116277752</v>
      </c>
      <c r="H589" s="230">
        <f t="shared" ref="H589:U589" si="313">H542/H$564*100</f>
        <v>0.241609594223057</v>
      </c>
      <c r="I589" s="230">
        <f t="shared" si="313"/>
        <v>0.247239641907799</v>
      </c>
      <c r="J589" s="230">
        <f t="shared" si="313"/>
        <v>0.229473587588905</v>
      </c>
      <c r="K589" s="230">
        <f t="shared" si="313"/>
        <v>0.144251098725628</v>
      </c>
      <c r="L589" s="230">
        <f t="shared" si="313"/>
        <v>45.1853390453461</v>
      </c>
      <c r="M589" s="230">
        <f ca="1" t="shared" si="313"/>
        <v>233.374635917653</v>
      </c>
      <c r="N589" s="230">
        <f ca="1" t="shared" si="313"/>
        <v>560.571605718781</v>
      </c>
      <c r="O589" s="230">
        <f ca="1" t="shared" si="313"/>
        <v>864.590202191609</v>
      </c>
      <c r="P589" s="230">
        <f ca="1" t="shared" si="313"/>
        <v>1001.3237544465</v>
      </c>
      <c r="Q589" s="230">
        <f ca="1" t="shared" si="313"/>
        <v>1159.25244871561</v>
      </c>
      <c r="R589" s="230">
        <f ca="1" t="shared" si="313"/>
        <v>1517.33669920748</v>
      </c>
      <c r="S589" s="230">
        <f ca="1" t="shared" si="313"/>
        <v>1944.91028076938</v>
      </c>
      <c r="T589" s="230">
        <f ca="1" t="shared" si="313"/>
        <v>2128.5049980329</v>
      </c>
      <c r="U589" s="230">
        <f ca="1" t="shared" si="313"/>
        <v>2379.19725149417</v>
      </c>
      <c r="V589" s="230"/>
    </row>
    <row r="590" spans="1:22">
      <c r="A590" s="269">
        <f>Baseline!A590</f>
        <v>0</v>
      </c>
      <c r="B590" s="228" t="s">
        <v>393</v>
      </c>
      <c r="C590" s="229"/>
      <c r="G590" s="230">
        <f t="shared" ref="G590:U590" si="314">G543/G$564*100</f>
        <v>21.7043018757774</v>
      </c>
      <c r="H590" s="230">
        <f t="shared" si="314"/>
        <v>34.8164076464288</v>
      </c>
      <c r="I590" s="230">
        <f t="shared" si="314"/>
        <v>77.5249530228257</v>
      </c>
      <c r="J590" s="230">
        <f t="shared" si="314"/>
        <v>72.5495317695239</v>
      </c>
      <c r="K590" s="230">
        <f t="shared" si="314"/>
        <v>102.516836638147</v>
      </c>
      <c r="L590" s="230">
        <f t="shared" si="314"/>
        <v>22.1426263640864</v>
      </c>
      <c r="M590" s="230">
        <f ca="1" t="shared" si="314"/>
        <v>-108.314192036059</v>
      </c>
      <c r="N590" s="230">
        <f ca="1" t="shared" si="314"/>
        <v>-405.261350496969</v>
      </c>
      <c r="O590" s="230">
        <f ca="1" t="shared" si="314"/>
        <v>-667.262389818636</v>
      </c>
      <c r="P590" s="230">
        <f ca="1" t="shared" si="314"/>
        <v>-786.932660755792</v>
      </c>
      <c r="Q590" s="230">
        <f ca="1" t="shared" si="314"/>
        <v>-1934.22369328825</v>
      </c>
      <c r="R590" s="230">
        <f ca="1" t="shared" si="314"/>
        <v>-3540.97227175447</v>
      </c>
      <c r="S590" s="230">
        <f ca="1" t="shared" si="314"/>
        <v>-3158.20747109832</v>
      </c>
      <c r="T590" s="230">
        <f ca="1" t="shared" si="314"/>
        <v>-2639.33682790247</v>
      </c>
      <c r="U590" s="230">
        <f ca="1" t="shared" si="314"/>
        <v>-2491.5708267216</v>
      </c>
      <c r="V590" s="230"/>
    </row>
    <row r="591" spans="1:22">
      <c r="A591" s="269">
        <f>Baseline!A591</f>
        <v>0</v>
      </c>
      <c r="B591" s="231" t="s">
        <v>394</v>
      </c>
      <c r="C591" s="231"/>
      <c r="D591" s="233"/>
      <c r="E591" s="234"/>
      <c r="F591" s="234"/>
      <c r="G591" s="227">
        <f>G541/G$565*100</f>
        <v>25.2793217128939</v>
      </c>
      <c r="H591" s="227">
        <f t="shared" ref="H591:U591" si="315">H541/H$565*100</f>
        <v>42.0678618117626</v>
      </c>
      <c r="I591" s="227">
        <f t="shared" si="315"/>
        <v>91.6367791708433</v>
      </c>
      <c r="J591" s="227">
        <f t="shared" si="315"/>
        <v>84.0461879994013</v>
      </c>
      <c r="K591" s="227">
        <f t="shared" si="315"/>
        <v>136.713739587856</v>
      </c>
      <c r="L591" s="227">
        <f t="shared" si="315"/>
        <v>98.9266954405508</v>
      </c>
      <c r="M591" s="227">
        <f ca="1" t="shared" si="315"/>
        <v>182.750462903975</v>
      </c>
      <c r="N591" s="227">
        <f ca="1" t="shared" si="315"/>
        <v>224.827618297725</v>
      </c>
      <c r="O591" s="227">
        <f ca="1" t="shared" si="315"/>
        <v>293.088412888618</v>
      </c>
      <c r="P591" s="227">
        <f ca="1" t="shared" si="315"/>
        <v>309.709459409424</v>
      </c>
      <c r="Q591" s="227">
        <f ca="1" t="shared" si="315"/>
        <v>-1122.78686197693</v>
      </c>
      <c r="R591" s="227">
        <f ca="1" t="shared" si="315"/>
        <v>-2931.83790648298</v>
      </c>
      <c r="S591" s="227">
        <f ca="1" t="shared" si="315"/>
        <v>-1751.19520018837</v>
      </c>
      <c r="T591" s="227">
        <f ca="1" t="shared" si="315"/>
        <v>-735.89676757794</v>
      </c>
      <c r="U591" s="227">
        <f ca="1" t="shared" si="315"/>
        <v>-161.884859987109</v>
      </c>
      <c r="V591" s="230"/>
    </row>
    <row r="592" spans="1:22">
      <c r="A592" s="269">
        <f>Baseline!A592</f>
        <v>0</v>
      </c>
      <c r="B592" s="228" t="s">
        <v>395</v>
      </c>
      <c r="C592" s="229"/>
      <c r="G592" s="230">
        <f>G542/G$565*100</f>
        <v>0.124110124258599</v>
      </c>
      <c r="H592" s="230">
        <f t="shared" ref="H592:U592" si="316">H542/H$565*100</f>
        <v>0.289919391402029</v>
      </c>
      <c r="I592" s="230">
        <f t="shared" si="316"/>
        <v>0.291315490685105</v>
      </c>
      <c r="J592" s="230">
        <f t="shared" si="316"/>
        <v>0.264999228675352</v>
      </c>
      <c r="K592" s="230">
        <f t="shared" si="316"/>
        <v>0.19209914468259</v>
      </c>
      <c r="L592" s="230">
        <f t="shared" si="316"/>
        <v>66.3919702152582</v>
      </c>
      <c r="M592" s="230">
        <f ca="1" t="shared" si="316"/>
        <v>341.029676692799</v>
      </c>
      <c r="N592" s="230">
        <f ca="1" t="shared" si="316"/>
        <v>811.485235273664</v>
      </c>
      <c r="O592" s="230">
        <f ca="1" t="shared" si="316"/>
        <v>1284.1644931452</v>
      </c>
      <c r="P592" s="230">
        <f ca="1" t="shared" si="316"/>
        <v>1446.51269483627</v>
      </c>
      <c r="Q592" s="230">
        <f ca="1" t="shared" si="316"/>
        <v>1679.53769671836</v>
      </c>
      <c r="R592" s="230">
        <f ca="1" t="shared" si="316"/>
        <v>2198.31342756798</v>
      </c>
      <c r="S592" s="230">
        <f ca="1" t="shared" si="316"/>
        <v>2807.15852276638</v>
      </c>
      <c r="T592" s="230">
        <f ca="1" t="shared" si="316"/>
        <v>3066.29277237056</v>
      </c>
      <c r="U592" s="230">
        <f ca="1" t="shared" si="316"/>
        <v>3427.46071004995</v>
      </c>
      <c r="V592" s="230"/>
    </row>
    <row r="593" spans="1:22">
      <c r="A593" s="269">
        <f>Baseline!A593</f>
        <v>0</v>
      </c>
      <c r="B593" s="228" t="s">
        <v>396</v>
      </c>
      <c r="C593" s="229"/>
      <c r="G593" s="230">
        <f t="shared" ref="G593:U593" si="317">G543/G$565*100</f>
        <v>25.1552115886353</v>
      </c>
      <c r="H593" s="230">
        <f t="shared" si="317"/>
        <v>41.7779424203606</v>
      </c>
      <c r="I593" s="230">
        <f t="shared" si="317"/>
        <v>91.3454636801582</v>
      </c>
      <c r="J593" s="230">
        <f t="shared" si="317"/>
        <v>83.7811887707259</v>
      </c>
      <c r="K593" s="230">
        <f t="shared" si="317"/>
        <v>136.521640443174</v>
      </c>
      <c r="L593" s="230">
        <f t="shared" si="317"/>
        <v>32.5347252252925</v>
      </c>
      <c r="M593" s="230">
        <f ca="1" t="shared" si="317"/>
        <v>-158.279213788824</v>
      </c>
      <c r="N593" s="230">
        <f ca="1" t="shared" si="317"/>
        <v>-586.657616975939</v>
      </c>
      <c r="O593" s="230">
        <f ca="1" t="shared" si="317"/>
        <v>-991.076080256577</v>
      </c>
      <c r="P593" s="230">
        <f ca="1" t="shared" si="317"/>
        <v>-1136.80323542685</v>
      </c>
      <c r="Q593" s="230">
        <f ca="1" t="shared" si="317"/>
        <v>-2802.32455869529</v>
      </c>
      <c r="R593" s="230">
        <f ca="1" t="shared" si="317"/>
        <v>-5130.15133405096</v>
      </c>
      <c r="S593" s="230">
        <f ca="1" t="shared" si="317"/>
        <v>-4558.35372295475</v>
      </c>
      <c r="T593" s="230">
        <f ca="1" t="shared" si="317"/>
        <v>-3802.18953994851</v>
      </c>
      <c r="U593" s="230">
        <f ca="1" t="shared" si="317"/>
        <v>-3589.34557003706</v>
      </c>
      <c r="V593" s="230"/>
    </row>
    <row r="594" spans="1:22">
      <c r="A594" s="269">
        <f>Baseline!A594</f>
        <v>0</v>
      </c>
      <c r="B594" s="231" t="s">
        <v>397</v>
      </c>
      <c r="C594" s="231"/>
      <c r="D594" s="233"/>
      <c r="E594" s="234"/>
      <c r="F594" s="234"/>
      <c r="G594" s="227">
        <f>G541/G$558*100</f>
        <v>158.992867193026</v>
      </c>
      <c r="H594" s="227">
        <f t="shared" ref="H594:U594" si="318">H541/H$558*100</f>
        <v>210.392086402629</v>
      </c>
      <c r="I594" s="227">
        <f t="shared" si="318"/>
        <v>518.927237129919</v>
      </c>
      <c r="J594" s="227">
        <f t="shared" si="318"/>
        <v>544.623863616502</v>
      </c>
      <c r="K594" s="227">
        <f t="shared" si="318"/>
        <v>483.511241970527</v>
      </c>
      <c r="L594" s="227">
        <f t="shared" si="318"/>
        <v>248.36915351701</v>
      </c>
      <c r="M594" s="227">
        <f ca="1" t="shared" si="318"/>
        <v>458.820317146634</v>
      </c>
      <c r="N594" s="227">
        <f ca="1" t="shared" si="318"/>
        <v>564.46083633116</v>
      </c>
      <c r="O594" s="227">
        <f ca="1" t="shared" si="318"/>
        <v>668.949134681965</v>
      </c>
      <c r="P594" s="227">
        <f ca="1" t="shared" si="318"/>
        <v>777.571447052859</v>
      </c>
      <c r="Q594" s="227">
        <f ca="1" t="shared" si="318"/>
        <v>-2818.91173649196</v>
      </c>
      <c r="R594" s="227">
        <f ca="1" t="shared" si="318"/>
        <v>-7361.02527748636</v>
      </c>
      <c r="S594" s="227">
        <f ca="1" t="shared" si="318"/>
        <v>-4415.90921269637</v>
      </c>
      <c r="T594" s="227">
        <f ca="1" t="shared" si="318"/>
        <v>-1847.56466402142</v>
      </c>
      <c r="U594" s="227">
        <f ca="1" t="shared" si="318"/>
        <v>-406.423151541667</v>
      </c>
      <c r="V594" s="230"/>
    </row>
    <row r="595" spans="1:22">
      <c r="A595" s="269">
        <f>Baseline!A595</f>
        <v>0</v>
      </c>
      <c r="B595" s="228" t="s">
        <v>398</v>
      </c>
      <c r="C595" s="229"/>
      <c r="G595" s="230">
        <f>G542/G$558*100</f>
        <v>0.780583621968489</v>
      </c>
      <c r="H595" s="230">
        <f t="shared" ref="H595:U595" si="319">H542/H$558*100</f>
        <v>1.44996068301712</v>
      </c>
      <c r="I595" s="230">
        <f t="shared" si="319"/>
        <v>1.64968197357233</v>
      </c>
      <c r="J595" s="230">
        <f t="shared" si="319"/>
        <v>1.71720939654743</v>
      </c>
      <c r="K595" s="230">
        <f t="shared" si="319"/>
        <v>0.679391086126104</v>
      </c>
      <c r="L595" s="230">
        <f t="shared" si="319"/>
        <v>166.686225282837</v>
      </c>
      <c r="M595" s="230">
        <f ca="1" t="shared" si="319"/>
        <v>856.202178261079</v>
      </c>
      <c r="N595" s="230">
        <f ca="1" t="shared" si="319"/>
        <v>2037.34593659393</v>
      </c>
      <c r="O595" s="230">
        <f ca="1" t="shared" si="319"/>
        <v>2930.99518337233</v>
      </c>
      <c r="P595" s="230">
        <f ca="1" t="shared" si="319"/>
        <v>3631.68426127171</v>
      </c>
      <c r="Q595" s="230">
        <f ca="1" t="shared" si="319"/>
        <v>4216.71172463124</v>
      </c>
      <c r="R595" s="230">
        <f ca="1" t="shared" si="319"/>
        <v>5519.35039532156</v>
      </c>
      <c r="S595" s="230">
        <f ca="1" t="shared" si="319"/>
        <v>7078.68385023541</v>
      </c>
      <c r="T595" s="230">
        <f ca="1" t="shared" si="319"/>
        <v>7698.32729993087</v>
      </c>
      <c r="U595" s="230">
        <f ca="1" t="shared" si="319"/>
        <v>8604.87746460459</v>
      </c>
      <c r="V595" s="230"/>
    </row>
    <row r="596" spans="1:22">
      <c r="A596" s="269">
        <f>Baseline!A596</f>
        <v>0</v>
      </c>
      <c r="B596" s="228" t="s">
        <v>399</v>
      </c>
      <c r="C596" s="229"/>
      <c r="G596" s="230">
        <f t="shared" ref="G596:U596" si="320">G543/G$558*100</f>
        <v>158.212283571058</v>
      </c>
      <c r="H596" s="230">
        <f t="shared" si="320"/>
        <v>208.942125719612</v>
      </c>
      <c r="I596" s="230">
        <f t="shared" si="320"/>
        <v>517.277555156347</v>
      </c>
      <c r="J596" s="230">
        <f t="shared" si="320"/>
        <v>542.906654219955</v>
      </c>
      <c r="K596" s="230">
        <f t="shared" si="320"/>
        <v>482.831850884401</v>
      </c>
      <c r="L596" s="230">
        <f t="shared" si="320"/>
        <v>81.6829282341731</v>
      </c>
      <c r="M596" s="230">
        <f ca="1" t="shared" si="320"/>
        <v>-397.381861114445</v>
      </c>
      <c r="N596" s="230">
        <f ca="1" t="shared" si="320"/>
        <v>-1472.88510026277</v>
      </c>
      <c r="O596" s="230">
        <f ca="1" t="shared" si="320"/>
        <v>-2262.04604869037</v>
      </c>
      <c r="P596" s="230">
        <f ca="1" t="shared" si="320"/>
        <v>-2854.11281421885</v>
      </c>
      <c r="Q596" s="230">
        <f ca="1" t="shared" si="320"/>
        <v>-7035.6234611232</v>
      </c>
      <c r="R596" s="230">
        <f ca="1" t="shared" si="320"/>
        <v>-12880.3756728079</v>
      </c>
      <c r="S596" s="230">
        <f ca="1" t="shared" si="320"/>
        <v>-11494.5930629318</v>
      </c>
      <c r="T596" s="230">
        <f ca="1" t="shared" si="320"/>
        <v>-9545.89196395229</v>
      </c>
      <c r="U596" s="230">
        <f ca="1" t="shared" si="320"/>
        <v>-9011.30061614626</v>
      </c>
      <c r="V596" s="230"/>
    </row>
    <row r="597" spans="1:22">
      <c r="A597" s="269">
        <f>Baseline!A597</f>
        <v>0</v>
      </c>
      <c r="B597" s="231" t="s">
        <v>392</v>
      </c>
      <c r="C597" s="231"/>
      <c r="G597" s="232">
        <f>G589</f>
        <v>0.107084116277752</v>
      </c>
      <c r="H597" s="232">
        <f t="shared" ref="H597:U597" si="321">H589</f>
        <v>0.241609594223057</v>
      </c>
      <c r="I597" s="232">
        <f t="shared" si="321"/>
        <v>0.247239641907799</v>
      </c>
      <c r="J597" s="232">
        <f t="shared" si="321"/>
        <v>0.229473587588905</v>
      </c>
      <c r="K597" s="232">
        <f t="shared" si="321"/>
        <v>0.144251098725628</v>
      </c>
      <c r="L597" s="232">
        <f t="shared" si="321"/>
        <v>45.1853390453461</v>
      </c>
      <c r="M597" s="232">
        <f ca="1" t="shared" si="321"/>
        <v>233.374635917653</v>
      </c>
      <c r="N597" s="232">
        <f ca="1" t="shared" si="321"/>
        <v>560.571605718781</v>
      </c>
      <c r="O597" s="232">
        <f ca="1" t="shared" si="321"/>
        <v>864.590202191609</v>
      </c>
      <c r="P597" s="232">
        <f ca="1" t="shared" si="321"/>
        <v>1001.3237544465</v>
      </c>
      <c r="Q597" s="232">
        <f ca="1" t="shared" si="321"/>
        <v>1159.25244871561</v>
      </c>
      <c r="R597" s="232">
        <f ca="1" t="shared" si="321"/>
        <v>1517.33669920748</v>
      </c>
      <c r="S597" s="232">
        <f ca="1" t="shared" si="321"/>
        <v>1944.91028076938</v>
      </c>
      <c r="T597" s="232">
        <f ca="1" t="shared" si="321"/>
        <v>2128.5049980329</v>
      </c>
      <c r="U597" s="232">
        <f ca="1" t="shared" si="321"/>
        <v>2379.19725149417</v>
      </c>
      <c r="V597" s="232"/>
    </row>
    <row r="598" spans="1:22">
      <c r="A598" s="269">
        <f>Baseline!A598</f>
        <v>0</v>
      </c>
      <c r="B598" s="228" t="s">
        <v>395</v>
      </c>
      <c r="C598" s="229"/>
      <c r="G598" s="230">
        <f>G542/G$565*100</f>
        <v>0.124110124258599</v>
      </c>
      <c r="H598" s="230">
        <f t="shared" ref="H598:U598" si="322">H542/H$565*100</f>
        <v>0.289919391402029</v>
      </c>
      <c r="I598" s="230">
        <f t="shared" si="322"/>
        <v>0.291315490685105</v>
      </c>
      <c r="J598" s="230">
        <f t="shared" si="322"/>
        <v>0.264999228675352</v>
      </c>
      <c r="K598" s="230">
        <f t="shared" si="322"/>
        <v>0.19209914468259</v>
      </c>
      <c r="L598" s="230">
        <f t="shared" si="322"/>
        <v>66.3919702152582</v>
      </c>
      <c r="M598" s="230">
        <f ca="1" t="shared" si="322"/>
        <v>341.029676692799</v>
      </c>
      <c r="N598" s="230">
        <f ca="1" t="shared" si="322"/>
        <v>811.485235273664</v>
      </c>
      <c r="O598" s="230">
        <f ca="1" t="shared" si="322"/>
        <v>1284.1644931452</v>
      </c>
      <c r="P598" s="230">
        <f ca="1" t="shared" si="322"/>
        <v>1446.51269483627</v>
      </c>
      <c r="Q598" s="230">
        <f ca="1" t="shared" si="322"/>
        <v>1679.53769671836</v>
      </c>
      <c r="R598" s="230">
        <f ca="1" t="shared" si="322"/>
        <v>2198.31342756798</v>
      </c>
      <c r="S598" s="230">
        <f ca="1" t="shared" si="322"/>
        <v>2807.15852276638</v>
      </c>
      <c r="T598" s="230">
        <f ca="1" t="shared" si="322"/>
        <v>3066.29277237056</v>
      </c>
      <c r="U598" s="230">
        <f ca="1" t="shared" si="322"/>
        <v>3427.46071004995</v>
      </c>
      <c r="V598" s="230"/>
    </row>
    <row r="599" spans="1:22">
      <c r="A599" s="269">
        <f>Baseline!A599</f>
        <v>0</v>
      </c>
      <c r="B599" s="228" t="s">
        <v>398</v>
      </c>
      <c r="C599" s="229"/>
      <c r="G599" s="230">
        <f>G542/G$558*100</f>
        <v>0.780583621968489</v>
      </c>
      <c r="H599" s="230">
        <f t="shared" ref="H599:U599" si="323">H542/H$558*100</f>
        <v>1.44996068301712</v>
      </c>
      <c r="I599" s="230">
        <f t="shared" si="323"/>
        <v>1.64968197357233</v>
      </c>
      <c r="J599" s="230">
        <f t="shared" si="323"/>
        <v>1.71720939654743</v>
      </c>
      <c r="K599" s="230">
        <f t="shared" si="323"/>
        <v>0.679391086126104</v>
      </c>
      <c r="L599" s="230">
        <f t="shared" si="323"/>
        <v>166.686225282837</v>
      </c>
      <c r="M599" s="230">
        <f ca="1" t="shared" si="323"/>
        <v>856.202178261079</v>
      </c>
      <c r="N599" s="230">
        <f ca="1" t="shared" si="323"/>
        <v>2037.34593659393</v>
      </c>
      <c r="O599" s="230">
        <f ca="1" t="shared" si="323"/>
        <v>2930.99518337233</v>
      </c>
      <c r="P599" s="230">
        <f ca="1" t="shared" si="323"/>
        <v>3631.68426127171</v>
      </c>
      <c r="Q599" s="230">
        <f ca="1" t="shared" si="323"/>
        <v>4216.71172463124</v>
      </c>
      <c r="R599" s="230">
        <f ca="1" t="shared" si="323"/>
        <v>5519.35039532156</v>
      </c>
      <c r="S599" s="230">
        <f ca="1" t="shared" si="323"/>
        <v>7078.68385023541</v>
      </c>
      <c r="T599" s="230">
        <f ca="1" t="shared" si="323"/>
        <v>7698.32729993087</v>
      </c>
      <c r="U599" s="230">
        <f ca="1" t="shared" si="323"/>
        <v>8604.87746460459</v>
      </c>
      <c r="V599" s="230"/>
    </row>
    <row r="600" spans="1:22">
      <c r="A600" s="269">
        <f>Baseline!A600</f>
        <v>0</v>
      </c>
      <c r="B600" s="228" t="s">
        <v>400</v>
      </c>
      <c r="C600" s="229"/>
      <c r="G600" s="230" t="e">
        <f>G542/G$560*100</f>
        <v>#DIV/0!</v>
      </c>
      <c r="H600" s="230" t="e">
        <f t="shared" ref="H600:U600" si="324">H542/H$560*100</f>
        <v>#DIV/0!</v>
      </c>
      <c r="I600" s="230">
        <f t="shared" si="324"/>
        <v>173.104127566998</v>
      </c>
      <c r="J600" s="230">
        <f t="shared" si="324"/>
        <v>536.495754928511</v>
      </c>
      <c r="K600" s="230">
        <f t="shared" si="324"/>
        <v>3.92457455782915</v>
      </c>
      <c r="L600" s="230">
        <f t="shared" si="324"/>
        <v>934.829498718124</v>
      </c>
      <c r="M600" s="230">
        <f ca="1" t="shared" si="324"/>
        <v>5413.85591642298</v>
      </c>
      <c r="N600" s="230">
        <f ca="1" t="shared" si="324"/>
        <v>16460.7832422429</v>
      </c>
      <c r="O600" s="230">
        <f ca="1" t="shared" si="324"/>
        <v>27233.2387163896</v>
      </c>
      <c r="P600" s="230">
        <f ca="1" t="shared" si="324"/>
        <v>31244.2942176307</v>
      </c>
      <c r="Q600" s="230">
        <f ca="1" t="shared" si="324"/>
        <v>33254.2748159159</v>
      </c>
      <c r="R600" s="230">
        <f ca="1" t="shared" si="324"/>
        <v>43526.3757276138</v>
      </c>
      <c r="S600" s="230">
        <f ca="1" t="shared" si="324"/>
        <v>60019.5899310011</v>
      </c>
      <c r="T600" s="230">
        <f ca="1" t="shared" si="324"/>
        <v>72525.5021803152</v>
      </c>
      <c r="U600" s="230">
        <f ca="1" t="shared" si="324"/>
        <v>81066.9189982331</v>
      </c>
      <c r="V600" s="230"/>
    </row>
    <row r="601" spans="1:22">
      <c r="A601" s="269">
        <f>Baseline!A601</f>
        <v>0</v>
      </c>
      <c r="B601" s="231" t="s">
        <v>393</v>
      </c>
      <c r="C601" s="231"/>
      <c r="G601" s="232">
        <f>G590</f>
        <v>21.7043018757774</v>
      </c>
      <c r="H601" s="232">
        <f t="shared" ref="H601:U601" si="325">H590</f>
        <v>34.8164076464288</v>
      </c>
      <c r="I601" s="232">
        <f t="shared" si="325"/>
        <v>77.5249530228257</v>
      </c>
      <c r="J601" s="232">
        <f t="shared" si="325"/>
        <v>72.5495317695239</v>
      </c>
      <c r="K601" s="232">
        <f t="shared" si="325"/>
        <v>102.516836638147</v>
      </c>
      <c r="L601" s="232">
        <f t="shared" si="325"/>
        <v>22.1426263640864</v>
      </c>
      <c r="M601" s="232">
        <f ca="1" t="shared" si="325"/>
        <v>-108.314192036059</v>
      </c>
      <c r="N601" s="232">
        <f ca="1" t="shared" si="325"/>
        <v>-405.261350496969</v>
      </c>
      <c r="O601" s="232">
        <f ca="1" t="shared" si="325"/>
        <v>-667.262389818636</v>
      </c>
      <c r="P601" s="232">
        <f ca="1" t="shared" si="325"/>
        <v>-786.932660755792</v>
      </c>
      <c r="Q601" s="232">
        <f ca="1" t="shared" si="325"/>
        <v>-1934.22369328825</v>
      </c>
      <c r="R601" s="232">
        <f ca="1" t="shared" si="325"/>
        <v>-3540.97227175447</v>
      </c>
      <c r="S601" s="232">
        <f ca="1" t="shared" si="325"/>
        <v>-3158.20747109832</v>
      </c>
      <c r="T601" s="232">
        <f ca="1" t="shared" si="325"/>
        <v>-2639.33682790247</v>
      </c>
      <c r="U601" s="232">
        <f ca="1" t="shared" si="325"/>
        <v>-2491.5708267216</v>
      </c>
      <c r="V601" s="232"/>
    </row>
    <row r="602" spans="1:22">
      <c r="A602" s="269">
        <f>Baseline!A602</f>
        <v>0</v>
      </c>
      <c r="B602" s="228" t="s">
        <v>396</v>
      </c>
      <c r="C602" s="229"/>
      <c r="G602" s="230">
        <f>G543/G$565*100</f>
        <v>25.1552115886353</v>
      </c>
      <c r="H602" s="230">
        <f t="shared" ref="H602:U602" si="326">H543/H$565*100</f>
        <v>41.7779424203606</v>
      </c>
      <c r="I602" s="230">
        <f t="shared" si="326"/>
        <v>91.3454636801582</v>
      </c>
      <c r="J602" s="230">
        <f t="shared" si="326"/>
        <v>83.7811887707259</v>
      </c>
      <c r="K602" s="230">
        <f t="shared" si="326"/>
        <v>136.521640443174</v>
      </c>
      <c r="L602" s="230">
        <f t="shared" si="326"/>
        <v>32.5347252252925</v>
      </c>
      <c r="M602" s="230">
        <f ca="1" t="shared" si="326"/>
        <v>-158.279213788824</v>
      </c>
      <c r="N602" s="230">
        <f ca="1" t="shared" si="326"/>
        <v>-586.657616975939</v>
      </c>
      <c r="O602" s="230">
        <f ca="1" t="shared" si="326"/>
        <v>-991.076080256577</v>
      </c>
      <c r="P602" s="230">
        <f ca="1" t="shared" si="326"/>
        <v>-1136.80323542685</v>
      </c>
      <c r="Q602" s="230">
        <f ca="1" t="shared" si="326"/>
        <v>-2802.32455869529</v>
      </c>
      <c r="R602" s="230">
        <f ca="1" t="shared" si="326"/>
        <v>-5130.15133405096</v>
      </c>
      <c r="S602" s="230">
        <f ca="1" t="shared" si="326"/>
        <v>-4558.35372295475</v>
      </c>
      <c r="T602" s="230">
        <f ca="1" t="shared" si="326"/>
        <v>-3802.18953994851</v>
      </c>
      <c r="U602" s="230">
        <f ca="1" t="shared" si="326"/>
        <v>-3589.34557003706</v>
      </c>
      <c r="V602" s="230"/>
    </row>
    <row r="603" spans="1:22">
      <c r="A603" s="269">
        <f>Baseline!A603</f>
        <v>0</v>
      </c>
      <c r="B603" s="228" t="s">
        <v>399</v>
      </c>
      <c r="C603" s="229"/>
      <c r="G603" s="230">
        <f>G543/G$558*100</f>
        <v>158.212283571058</v>
      </c>
      <c r="H603" s="230">
        <f t="shared" ref="H603:U603" si="327">H543/H$558*100</f>
        <v>208.942125719612</v>
      </c>
      <c r="I603" s="230">
        <f t="shared" si="327"/>
        <v>517.277555156347</v>
      </c>
      <c r="J603" s="230">
        <f t="shared" si="327"/>
        <v>542.906654219955</v>
      </c>
      <c r="K603" s="230">
        <f t="shared" si="327"/>
        <v>482.831850884401</v>
      </c>
      <c r="L603" s="230">
        <f t="shared" si="327"/>
        <v>81.6829282341731</v>
      </c>
      <c r="M603" s="230">
        <f ca="1" t="shared" si="327"/>
        <v>-397.381861114445</v>
      </c>
      <c r="N603" s="230">
        <f ca="1" t="shared" si="327"/>
        <v>-1472.88510026277</v>
      </c>
      <c r="O603" s="230">
        <f ca="1" t="shared" si="327"/>
        <v>-2262.04604869037</v>
      </c>
      <c r="P603" s="230">
        <f ca="1" t="shared" si="327"/>
        <v>-2854.11281421885</v>
      </c>
      <c r="Q603" s="230">
        <f ca="1" t="shared" si="327"/>
        <v>-7035.6234611232</v>
      </c>
      <c r="R603" s="230">
        <f ca="1" t="shared" si="327"/>
        <v>-12880.3756728079</v>
      </c>
      <c r="S603" s="230">
        <f ca="1" t="shared" si="327"/>
        <v>-11494.5930629318</v>
      </c>
      <c r="T603" s="230">
        <f ca="1" t="shared" si="327"/>
        <v>-9545.89196395229</v>
      </c>
      <c r="U603" s="230">
        <f ca="1" t="shared" si="327"/>
        <v>-9011.30061614626</v>
      </c>
      <c r="V603" s="230"/>
    </row>
    <row r="604" spans="1:22">
      <c r="A604" s="269">
        <f>Baseline!A604</f>
        <v>0</v>
      </c>
      <c r="B604" s="228" t="s">
        <v>401</v>
      </c>
      <c r="C604" s="229"/>
      <c r="G604" s="230" t="e">
        <f>G543/G$560*100</f>
        <v>#DIV/0!</v>
      </c>
      <c r="H604" s="230" t="e">
        <f t="shared" ref="H604:U604" si="328">H543/H$560*100</f>
        <v>#DIV/0!</v>
      </c>
      <c r="I604" s="230">
        <f t="shared" si="328"/>
        <v>54278.87394649</v>
      </c>
      <c r="J604" s="230">
        <f t="shared" si="328"/>
        <v>169616.539425571</v>
      </c>
      <c r="K604" s="230">
        <f t="shared" si="328"/>
        <v>2789.12931945468</v>
      </c>
      <c r="L604" s="230">
        <f t="shared" si="328"/>
        <v>458.10390585912</v>
      </c>
      <c r="M604" s="230">
        <f ca="1" t="shared" si="328"/>
        <v>-2512.6870667895</v>
      </c>
      <c r="N604" s="230">
        <f ca="1" t="shared" si="328"/>
        <v>-11900.2089633769</v>
      </c>
      <c r="O604" s="230">
        <f ca="1" t="shared" si="328"/>
        <v>-21017.7213462944</v>
      </c>
      <c r="P604" s="230">
        <f ca="1" t="shared" si="328"/>
        <v>-24554.6512533381</v>
      </c>
      <c r="Q604" s="230">
        <f ca="1" t="shared" si="328"/>
        <v>-55485.0725770106</v>
      </c>
      <c r="R604" s="230">
        <f ca="1" t="shared" si="328"/>
        <v>-101576.459346135</v>
      </c>
      <c r="S604" s="230">
        <f ca="1" t="shared" si="328"/>
        <v>-97461.7282897797</v>
      </c>
      <c r="T604" s="230">
        <f ca="1" t="shared" si="328"/>
        <v>-89931.3034470349</v>
      </c>
      <c r="U604" s="230">
        <f ca="1" t="shared" si="328"/>
        <v>-84895.8489092703</v>
      </c>
      <c r="V604" s="230"/>
    </row>
    <row r="605" spans="1:22">
      <c r="A605" s="269">
        <f>Baseline!A605</f>
        <v>0</v>
      </c>
      <c r="B605" s="225" t="s">
        <v>402</v>
      </c>
      <c r="C605" s="226"/>
      <c r="G605" s="232">
        <f>SUM(G606:G607)</f>
        <v>1.58205524228807</v>
      </c>
      <c r="H605" s="232">
        <f t="shared" ref="H605:U605" si="329">SUM(H606:H607)</f>
        <v>5.43665830610695</v>
      </c>
      <c r="I605" s="232">
        <f t="shared" si="329"/>
        <v>6.29866906553002</v>
      </c>
      <c r="J605" s="232">
        <f t="shared" si="329"/>
        <v>5.9859868731488</v>
      </c>
      <c r="K605" s="232">
        <f t="shared" si="329"/>
        <v>9.23262079609655</v>
      </c>
      <c r="L605" s="232">
        <f t="shared" si="329"/>
        <v>40.5504159655585</v>
      </c>
      <c r="M605" s="232">
        <f ca="1" t="shared" si="329"/>
        <v>83.657124286799</v>
      </c>
      <c r="N605" s="232">
        <f ca="1" t="shared" si="329"/>
        <v>123.172634495495</v>
      </c>
      <c r="O605" s="232">
        <f ca="1" t="shared" si="329"/>
        <v>167.260048219567</v>
      </c>
      <c r="P605" s="232">
        <f ca="1" t="shared" si="329"/>
        <v>187.498313112468</v>
      </c>
      <c r="Q605" s="232">
        <f ca="1" t="shared" si="329"/>
        <v>215.604304090886</v>
      </c>
      <c r="R605" s="232">
        <f ca="1" t="shared" si="329"/>
        <v>245.161664242617</v>
      </c>
      <c r="S605" s="232">
        <f ca="1" t="shared" si="329"/>
        <v>251.827023170302</v>
      </c>
      <c r="T605" s="232">
        <f ca="1" t="shared" si="329"/>
        <v>244.342477846821</v>
      </c>
      <c r="U605" s="232">
        <f ca="1" t="shared" si="329"/>
        <v>254.820279990117</v>
      </c>
      <c r="V605" s="232"/>
    </row>
    <row r="606" spans="1:22">
      <c r="A606" s="269">
        <f>Baseline!A606</f>
        <v>0</v>
      </c>
      <c r="B606" s="228" t="s">
        <v>403</v>
      </c>
      <c r="C606" s="229"/>
      <c r="G606" s="230">
        <f t="shared" ref="G606:U606" si="330">G548/G$564*100</f>
        <v>0.035910803708954</v>
      </c>
      <c r="H606" s="230">
        <f t="shared" si="330"/>
        <v>0.0845034827319718</v>
      </c>
      <c r="I606" s="230">
        <f t="shared" si="330"/>
        <v>0.0811371786407166</v>
      </c>
      <c r="J606" s="230">
        <f t="shared" si="330"/>
        <v>0.0646734513218556</v>
      </c>
      <c r="K606" s="230">
        <f t="shared" si="330"/>
        <v>0.0351571888953223</v>
      </c>
      <c r="L606" s="230">
        <f t="shared" si="330"/>
        <v>26.9244532621939</v>
      </c>
      <c r="M606" s="230">
        <f ca="1" t="shared" si="330"/>
        <v>200.401337053876</v>
      </c>
      <c r="N606" s="230">
        <f ca="1" t="shared" si="330"/>
        <v>531.627938777453</v>
      </c>
      <c r="O606" s="230">
        <f ca="1" t="shared" si="330"/>
        <v>837.33503977645</v>
      </c>
      <c r="P606" s="230">
        <f ca="1" t="shared" si="330"/>
        <v>978.396063876529</v>
      </c>
      <c r="Q606" s="230">
        <f ca="1" t="shared" si="330"/>
        <v>1138.46956508052</v>
      </c>
      <c r="R606" s="230">
        <f ca="1" t="shared" si="330"/>
        <v>1303.01814872479</v>
      </c>
      <c r="S606" s="230">
        <f ca="1" t="shared" si="330"/>
        <v>1326.81869659358</v>
      </c>
      <c r="T606" s="230">
        <f ca="1" t="shared" si="330"/>
        <v>1257.4744011636</v>
      </c>
      <c r="U606" s="230">
        <f ca="1" t="shared" si="330"/>
        <v>1268.75922668853</v>
      </c>
      <c r="V606" s="230"/>
    </row>
    <row r="607" spans="1:22">
      <c r="A607" s="269">
        <f>Baseline!A607</f>
        <v>0</v>
      </c>
      <c r="B607" s="228" t="s">
        <v>404</v>
      </c>
      <c r="C607" s="229"/>
      <c r="G607" s="230">
        <f t="shared" ref="G607:U607" si="331">G549/G$564*100</f>
        <v>1.54614443857911</v>
      </c>
      <c r="H607" s="230">
        <f t="shared" si="331"/>
        <v>5.35215482337497</v>
      </c>
      <c r="I607" s="230">
        <f t="shared" si="331"/>
        <v>6.2175318868893</v>
      </c>
      <c r="J607" s="230">
        <f t="shared" si="331"/>
        <v>5.92131342182694</v>
      </c>
      <c r="K607" s="230">
        <f t="shared" si="331"/>
        <v>9.19746360720123</v>
      </c>
      <c r="L607" s="230">
        <f t="shared" si="331"/>
        <v>13.6259627033646</v>
      </c>
      <c r="M607" s="230">
        <f ca="1" t="shared" si="331"/>
        <v>-116.744212767076</v>
      </c>
      <c r="N607" s="230">
        <f ca="1" t="shared" si="331"/>
        <v>-408.455304281958</v>
      </c>
      <c r="O607" s="230">
        <f ca="1" t="shared" si="331"/>
        <v>-670.074991556882</v>
      </c>
      <c r="P607" s="230">
        <f ca="1" t="shared" si="331"/>
        <v>-790.89775076406</v>
      </c>
      <c r="Q607" s="230">
        <f ca="1" t="shared" si="331"/>
        <v>-922.865260989632</v>
      </c>
      <c r="R607" s="230">
        <f ca="1" t="shared" si="331"/>
        <v>-1057.85648448218</v>
      </c>
      <c r="S607" s="230">
        <f ca="1" t="shared" si="331"/>
        <v>-1074.99167342327</v>
      </c>
      <c r="T607" s="230">
        <f ca="1" t="shared" si="331"/>
        <v>-1013.13192331678</v>
      </c>
      <c r="U607" s="230">
        <f ca="1" t="shared" si="331"/>
        <v>-1013.93894669841</v>
      </c>
      <c r="V607" s="230"/>
    </row>
    <row r="608" spans="1:22">
      <c r="A608" s="269">
        <f>Baseline!A608</f>
        <v>0</v>
      </c>
      <c r="B608" s="225" t="s">
        <v>405</v>
      </c>
      <c r="C608" s="226"/>
      <c r="G608" s="232">
        <f>SUM(G609:G610)</f>
        <v>107.395542283284</v>
      </c>
      <c r="H608" s="232">
        <f t="shared" ref="H608:U608" si="332">SUM(H609:H610)</f>
        <v>155.584356013898</v>
      </c>
      <c r="I608" s="232">
        <f t="shared" si="332"/>
        <v>189.256855841195</v>
      </c>
      <c r="J608" s="232">
        <f t="shared" si="332"/>
        <v>152.980168831601</v>
      </c>
      <c r="K608" s="232">
        <f t="shared" si="332"/>
        <v>134.149435948361</v>
      </c>
      <c r="L608" s="232">
        <f t="shared" si="332"/>
        <v>291.460478674744</v>
      </c>
      <c r="M608" s="232">
        <f ca="1" t="shared" si="332"/>
        <v>490.853306267314</v>
      </c>
      <c r="N608" s="232">
        <f ca="1" t="shared" si="332"/>
        <v>679.057209980749</v>
      </c>
      <c r="O608" s="232">
        <f ca="1" t="shared" si="332"/>
        <v>994.132480833061</v>
      </c>
      <c r="P608" s="232">
        <f ca="1" t="shared" si="332"/>
        <v>1149.27461445044</v>
      </c>
      <c r="Q608" s="232">
        <f ca="1" t="shared" si="332"/>
        <v>1416.48233743809</v>
      </c>
      <c r="R608" s="232">
        <f ca="1" t="shared" si="332"/>
        <v>1695.01389892402</v>
      </c>
      <c r="S608" s="232">
        <f ca="1" t="shared" si="332"/>
        <v>1825.58274936874</v>
      </c>
      <c r="T608" s="232">
        <f ca="1" t="shared" si="332"/>
        <v>1865.68762337422</v>
      </c>
      <c r="U608" s="232">
        <f ca="1" t="shared" si="332"/>
        <v>2068.17420239794</v>
      </c>
      <c r="V608" s="232"/>
    </row>
    <row r="609" spans="1:22">
      <c r="A609" s="269">
        <f>Baseline!A609</f>
        <v>0</v>
      </c>
      <c r="B609" s="228" t="s">
        <v>406</v>
      </c>
      <c r="C609" s="229"/>
      <c r="G609" s="230">
        <f t="shared" ref="G609:U609" si="333">G539/G$565*100</f>
        <v>14.589346342811</v>
      </c>
      <c r="H609" s="230">
        <f t="shared" si="333"/>
        <v>15.8359620688445</v>
      </c>
      <c r="I609" s="230">
        <f t="shared" si="333"/>
        <v>16.9974246287395</v>
      </c>
      <c r="J609" s="230">
        <f t="shared" si="333"/>
        <v>13.0321387523374</v>
      </c>
      <c r="K609" s="230">
        <f t="shared" si="333"/>
        <v>0.306020645497257</v>
      </c>
      <c r="L609" s="230">
        <f t="shared" si="333"/>
        <v>2552.84215744776</v>
      </c>
      <c r="M609" s="230">
        <f ca="1" t="shared" si="333"/>
        <v>9012.14742878554</v>
      </c>
      <c r="N609" s="230">
        <f ca="1" t="shared" si="333"/>
        <v>13565.7371214215</v>
      </c>
      <c r="O609" s="230">
        <f ca="1" t="shared" si="333"/>
        <v>18462.3234617996</v>
      </c>
      <c r="P609" s="230">
        <f ca="1" t="shared" si="333"/>
        <v>19546.0848441044</v>
      </c>
      <c r="Q609" s="230">
        <f ca="1" t="shared" si="333"/>
        <v>22501.8421592636</v>
      </c>
      <c r="R609" s="230">
        <f ca="1" t="shared" si="333"/>
        <v>24742.7079707868</v>
      </c>
      <c r="S609" s="230">
        <f ca="1" t="shared" si="333"/>
        <v>24033.5062909929</v>
      </c>
      <c r="T609" s="230">
        <f ca="1" t="shared" si="333"/>
        <v>21955.3525915661</v>
      </c>
      <c r="U609" s="230">
        <f ca="1" t="shared" si="333"/>
        <v>21863.347052709</v>
      </c>
      <c r="V609" s="230"/>
    </row>
    <row r="610" spans="1:22">
      <c r="A610" s="269">
        <f>Baseline!A610</f>
        <v>0</v>
      </c>
      <c r="B610" s="228" t="s">
        <v>407</v>
      </c>
      <c r="C610" s="229"/>
      <c r="G610" s="230">
        <f t="shared" ref="G610:U610" si="334">G540/G$565*100</f>
        <v>92.8061959404731</v>
      </c>
      <c r="H610" s="230">
        <f t="shared" si="334"/>
        <v>139.748393945053</v>
      </c>
      <c r="I610" s="230">
        <f t="shared" si="334"/>
        <v>172.259431212455</v>
      </c>
      <c r="J610" s="230">
        <f t="shared" si="334"/>
        <v>139.948030079264</v>
      </c>
      <c r="K610" s="230">
        <f t="shared" si="334"/>
        <v>133.843415302864</v>
      </c>
      <c r="L610" s="230">
        <f t="shared" si="334"/>
        <v>-2261.38167877302</v>
      </c>
      <c r="M610" s="230">
        <f ca="1" t="shared" si="334"/>
        <v>-8521.29412251823</v>
      </c>
      <c r="N610" s="230">
        <f ca="1" t="shared" si="334"/>
        <v>-12886.6799114407</v>
      </c>
      <c r="O610" s="230">
        <f ca="1" t="shared" si="334"/>
        <v>-17468.1909809665</v>
      </c>
      <c r="P610" s="230">
        <f ca="1" t="shared" si="334"/>
        <v>-18396.8102296539</v>
      </c>
      <c r="Q610" s="230">
        <f ca="1" t="shared" si="334"/>
        <v>-21085.3598218255</v>
      </c>
      <c r="R610" s="230">
        <f ca="1" t="shared" si="334"/>
        <v>-23047.6940718627</v>
      </c>
      <c r="S610" s="230">
        <f ca="1" t="shared" si="334"/>
        <v>-22207.9235416242</v>
      </c>
      <c r="T610" s="230">
        <f ca="1" t="shared" si="334"/>
        <v>-20089.6649681919</v>
      </c>
      <c r="U610" s="230">
        <f ca="1" t="shared" si="334"/>
        <v>-19795.1728503111</v>
      </c>
      <c r="V610" s="230"/>
    </row>
    <row r="611" spans="1:22">
      <c r="A611" s="269">
        <f>Baseline!A611</f>
        <v>0</v>
      </c>
      <c r="B611" s="225" t="s">
        <v>408</v>
      </c>
      <c r="C611" s="226"/>
      <c r="G611" s="232">
        <f>SUM(G612:G613)</f>
        <v>675.4582019762</v>
      </c>
      <c r="H611" s="232">
        <f t="shared" ref="H611:U611" si="335">SUM(H612:H613)</f>
        <v>778.116972520355</v>
      </c>
      <c r="I611" s="232">
        <f t="shared" si="335"/>
        <v>1071.73711470661</v>
      </c>
      <c r="J611" s="232">
        <f t="shared" si="335"/>
        <v>991.319803895983</v>
      </c>
      <c r="K611" s="232">
        <f t="shared" si="335"/>
        <v>474.442148832855</v>
      </c>
      <c r="L611" s="232">
        <f t="shared" si="335"/>
        <v>731.751849687636</v>
      </c>
      <c r="M611" s="232">
        <f ca="1" t="shared" si="335"/>
        <v>1232.35512553738</v>
      </c>
      <c r="N611" s="232">
        <f ca="1" t="shared" si="335"/>
        <v>1704.86706021525</v>
      </c>
      <c r="O611" s="232">
        <f ca="1" t="shared" si="335"/>
        <v>2269.02202055064</v>
      </c>
      <c r="P611" s="232">
        <f ca="1" t="shared" si="335"/>
        <v>2885.42405751316</v>
      </c>
      <c r="Q611" s="232">
        <f ca="1" t="shared" si="335"/>
        <v>3556.27485568124</v>
      </c>
      <c r="R611" s="232">
        <f ca="1" t="shared" si="335"/>
        <v>4255.70599523281</v>
      </c>
      <c r="S611" s="232">
        <f ca="1" t="shared" si="335"/>
        <v>4603.4889089519</v>
      </c>
      <c r="T611" s="232">
        <f ca="1" t="shared" si="335"/>
        <v>4684.05172969215</v>
      </c>
      <c r="U611" s="232">
        <f ca="1" t="shared" si="335"/>
        <v>5192.29455640681</v>
      </c>
      <c r="V611" s="232"/>
    </row>
    <row r="612" spans="1:22">
      <c r="A612" s="269">
        <f>Baseline!A612</f>
        <v>0</v>
      </c>
      <c r="B612" s="228" t="s">
        <v>409</v>
      </c>
      <c r="C612" s="229"/>
      <c r="G612" s="230">
        <f t="shared" ref="G612:U612" si="336">G539/G$558*100</f>
        <v>91.7588704261985</v>
      </c>
      <c r="H612" s="230">
        <f t="shared" si="336"/>
        <v>79.1996777674473</v>
      </c>
      <c r="I612" s="230">
        <f t="shared" si="336"/>
        <v>96.2542188925199</v>
      </c>
      <c r="J612" s="230">
        <f t="shared" si="336"/>
        <v>84.4489670195978</v>
      </c>
      <c r="K612" s="230">
        <f t="shared" si="336"/>
        <v>1.08229372423768</v>
      </c>
      <c r="L612" s="230">
        <f t="shared" si="336"/>
        <v>6409.26337308885</v>
      </c>
      <c r="M612" s="230">
        <f ca="1" t="shared" si="336"/>
        <v>22626.2427779474</v>
      </c>
      <c r="N612" s="230">
        <f ca="1" t="shared" si="336"/>
        <v>34058.659603226</v>
      </c>
      <c r="O612" s="230">
        <f ca="1" t="shared" si="336"/>
        <v>42138.6679270833</v>
      </c>
      <c r="P612" s="230">
        <f ca="1" t="shared" si="336"/>
        <v>49073.3395919832</v>
      </c>
      <c r="Q612" s="230">
        <f ca="1" t="shared" si="336"/>
        <v>56493.9875086825</v>
      </c>
      <c r="R612" s="230">
        <f ca="1" t="shared" si="336"/>
        <v>62122.0219588841</v>
      </c>
      <c r="S612" s="230">
        <f ca="1" t="shared" si="336"/>
        <v>60604.1986823489</v>
      </c>
      <c r="T612" s="230">
        <f ca="1" t="shared" si="336"/>
        <v>55121.7717232498</v>
      </c>
      <c r="U612" s="230">
        <f ca="1" t="shared" si="336"/>
        <v>54889.4468149697</v>
      </c>
      <c r="V612" s="230"/>
    </row>
    <row r="613" spans="1:22">
      <c r="A613" s="269">
        <f>Baseline!A613</f>
        <v>0</v>
      </c>
      <c r="B613" s="228" t="s">
        <v>410</v>
      </c>
      <c r="C613" s="229"/>
      <c r="G613" s="230">
        <f t="shared" ref="G613:U613" si="337">G540/G$558*100</f>
        <v>583.699331550002</v>
      </c>
      <c r="H613" s="230">
        <f t="shared" si="337"/>
        <v>698.917294752908</v>
      </c>
      <c r="I613" s="230">
        <f t="shared" si="337"/>
        <v>975.482895814094</v>
      </c>
      <c r="J613" s="230">
        <f t="shared" si="337"/>
        <v>906.870836876386</v>
      </c>
      <c r="K613" s="230">
        <f t="shared" si="337"/>
        <v>473.359855108617</v>
      </c>
      <c r="L613" s="230">
        <f t="shared" si="337"/>
        <v>-5677.51152340121</v>
      </c>
      <c r="M613" s="230">
        <f ca="1" t="shared" si="337"/>
        <v>-21393.88765241</v>
      </c>
      <c r="N613" s="230">
        <f ca="1" t="shared" si="337"/>
        <v>-32353.7925430107</v>
      </c>
      <c r="O613" s="230">
        <f ca="1" t="shared" si="337"/>
        <v>-39869.6459065327</v>
      </c>
      <c r="P613" s="230">
        <f ca="1" t="shared" si="337"/>
        <v>-46187.9155344701</v>
      </c>
      <c r="Q613" s="230">
        <f ca="1" t="shared" si="337"/>
        <v>-52937.7126530013</v>
      </c>
      <c r="R613" s="230">
        <f ca="1" t="shared" si="337"/>
        <v>-57866.3159636513</v>
      </c>
      <c r="S613" s="230">
        <f ca="1" t="shared" si="337"/>
        <v>-56000.709773397</v>
      </c>
      <c r="T613" s="230">
        <f ca="1" t="shared" si="337"/>
        <v>-50437.7199935577</v>
      </c>
      <c r="U613" s="230">
        <f ca="1" t="shared" si="337"/>
        <v>-49697.1522585629</v>
      </c>
      <c r="V613" s="230"/>
    </row>
    <row r="614" spans="1:22">
      <c r="A614" s="269">
        <f>Baseline!A614</f>
        <v>0</v>
      </c>
      <c r="B614" s="225" t="s">
        <v>180</v>
      </c>
      <c r="C614" s="226"/>
      <c r="G614" s="232">
        <f>G567/G564*100</f>
        <v>51.8595802060407</v>
      </c>
      <c r="H614" s="232">
        <f t="shared" ref="H614:U614" si="338">H567/H564*100</f>
        <v>65.7054489890361</v>
      </c>
      <c r="I614" s="232">
        <f t="shared" si="338"/>
        <v>75.7206863209764</v>
      </c>
      <c r="J614" s="232">
        <f t="shared" si="338"/>
        <v>35.5247800858247</v>
      </c>
      <c r="K614" s="232">
        <f t="shared" si="338"/>
        <v>73.2646236400571</v>
      </c>
      <c r="L614" s="232">
        <f t="shared" si="338"/>
        <v>60.7959243587331</v>
      </c>
      <c r="M614" s="232">
        <f t="shared" si="338"/>
        <v>59.6533697514854</v>
      </c>
      <c r="N614" s="232">
        <f t="shared" si="338"/>
        <v>57.599195767501</v>
      </c>
      <c r="O614" s="232">
        <f t="shared" si="338"/>
        <v>59.4083590675784</v>
      </c>
      <c r="P614" s="232">
        <f t="shared" si="338"/>
        <v>54.9950933505979</v>
      </c>
      <c r="Q614" s="232">
        <f t="shared" si="338"/>
        <v>52.3429408610537</v>
      </c>
      <c r="R614" s="232">
        <f t="shared" si="338"/>
        <v>49.9636126402273</v>
      </c>
      <c r="S614" s="232">
        <f t="shared" si="338"/>
        <v>44.3336155809742</v>
      </c>
      <c r="T614" s="232">
        <f t="shared" si="338"/>
        <v>37.5972200125866</v>
      </c>
      <c r="U614" s="232">
        <f t="shared" si="338"/>
        <v>35.2048403978292</v>
      </c>
      <c r="V614" s="232"/>
    </row>
    <row r="615" spans="1:22">
      <c r="A615" s="269">
        <f>Baseline!A615</f>
        <v>0</v>
      </c>
      <c r="B615" s="231" t="s">
        <v>411</v>
      </c>
      <c r="C615" s="235"/>
      <c r="G615" s="230">
        <f t="shared" ref="G615:U615" si="339">G565/G$564*100</f>
        <v>86.2815317585443</v>
      </c>
      <c r="H615" s="230">
        <f t="shared" si="339"/>
        <v>83.3368175390585</v>
      </c>
      <c r="I615" s="230">
        <f t="shared" si="339"/>
        <v>84.8700634924528</v>
      </c>
      <c r="J615" s="230">
        <f t="shared" si="339"/>
        <v>86.5940586831033</v>
      </c>
      <c r="K615" s="230">
        <f t="shared" si="339"/>
        <v>75.0920046853813</v>
      </c>
      <c r="L615" s="230">
        <f t="shared" si="339"/>
        <v>68.0584397463197</v>
      </c>
      <c r="M615" s="230">
        <f t="shared" si="339"/>
        <v>68.4323540933001</v>
      </c>
      <c r="N615" s="230">
        <f t="shared" si="339"/>
        <v>69.0797048857869</v>
      </c>
      <c r="O615" s="230">
        <f t="shared" si="339"/>
        <v>67.3270602642222</v>
      </c>
      <c r="P615" s="230">
        <f t="shared" si="339"/>
        <v>69.2232953102312</v>
      </c>
      <c r="Q615" s="230">
        <f t="shared" si="339"/>
        <v>69.0221154893203</v>
      </c>
      <c r="R615" s="230">
        <f t="shared" si="339"/>
        <v>69.0227644602129</v>
      </c>
      <c r="S615" s="230">
        <f t="shared" si="339"/>
        <v>69.2839490536761</v>
      </c>
      <c r="T615" s="230">
        <f t="shared" si="339"/>
        <v>69.4162350448793</v>
      </c>
      <c r="U615" s="230">
        <f t="shared" si="339"/>
        <v>69.41574106212</v>
      </c>
      <c r="V615" s="230"/>
    </row>
    <row r="616" spans="1:22">
      <c r="A616" s="269">
        <f>Baseline!A616</f>
        <v>0</v>
      </c>
      <c r="B616" s="231" t="s">
        <v>412</v>
      </c>
      <c r="C616" s="235"/>
      <c r="G616" s="230">
        <f t="shared" ref="G616:U616" si="340">G558/G$564*100</f>
        <v>13.7184682414557</v>
      </c>
      <c r="H616" s="230">
        <f t="shared" si="340"/>
        <v>16.6631824609415</v>
      </c>
      <c r="I616" s="230">
        <f t="shared" si="340"/>
        <v>14.987109386448</v>
      </c>
      <c r="J616" s="230">
        <f t="shared" si="340"/>
        <v>13.3631686415343</v>
      </c>
      <c r="K616" s="230">
        <f t="shared" si="340"/>
        <v>21.232409678518</v>
      </c>
      <c r="L616" s="230">
        <f t="shared" si="340"/>
        <v>27.1080222547932</v>
      </c>
      <c r="M616" s="230">
        <f t="shared" si="340"/>
        <v>27.2569542384989</v>
      </c>
      <c r="N616" s="230">
        <f t="shared" si="340"/>
        <v>27.5147973473741</v>
      </c>
      <c r="O616" s="230">
        <f t="shared" si="340"/>
        <v>29.4981788812369</v>
      </c>
      <c r="P616" s="230">
        <f t="shared" si="340"/>
        <v>27.5718835231525</v>
      </c>
      <c r="Q616" s="230">
        <f t="shared" si="340"/>
        <v>27.4918591646668</v>
      </c>
      <c r="R616" s="230">
        <f t="shared" si="340"/>
        <v>27.4912189031093</v>
      </c>
      <c r="S616" s="230">
        <f t="shared" si="340"/>
        <v>27.4755918178872</v>
      </c>
      <c r="T616" s="230">
        <f t="shared" si="340"/>
        <v>27.6489283334577</v>
      </c>
      <c r="U616" s="230">
        <f t="shared" si="340"/>
        <v>27.6494030424116</v>
      </c>
      <c r="V616" s="230"/>
    </row>
    <row r="617" spans="1:22">
      <c r="A617" s="269">
        <f>Baseline!A617</f>
        <v>0</v>
      </c>
      <c r="B617" s="236"/>
      <c r="C617" s="235"/>
      <c r="G617" s="237"/>
      <c r="H617" s="237"/>
      <c r="I617" s="237"/>
      <c r="J617" s="237"/>
      <c r="K617" s="237"/>
      <c r="L617" s="254"/>
      <c r="M617" s="237"/>
      <c r="N617" s="237"/>
      <c r="O617" s="237"/>
      <c r="P617" s="237"/>
      <c r="Q617" s="237"/>
      <c r="R617" s="237"/>
      <c r="S617" s="237"/>
      <c r="T617" s="237"/>
      <c r="U617" s="237"/>
      <c r="V617" s="237"/>
    </row>
    <row r="618" spans="1:22">
      <c r="A618" s="269">
        <f>Baseline!A618</f>
        <v>24</v>
      </c>
      <c r="B618" s="236" t="s">
        <v>185</v>
      </c>
      <c r="C618" s="235"/>
      <c r="G618" s="230">
        <f t="shared" ref="G618:U618" si="341">G575/G$550*100</f>
        <v>0</v>
      </c>
      <c r="H618" s="230">
        <f t="shared" si="341"/>
        <v>0</v>
      </c>
      <c r="I618" s="230">
        <f t="shared" si="341"/>
        <v>0</v>
      </c>
      <c r="J618" s="230">
        <f t="shared" si="341"/>
        <v>0</v>
      </c>
      <c r="K618" s="230">
        <f t="shared" si="341"/>
        <v>0</v>
      </c>
      <c r="L618" s="230">
        <f t="shared" si="341"/>
        <v>2482229.98827658</v>
      </c>
      <c r="M618" s="230">
        <f ca="1" t="shared" si="341"/>
        <v>4507368.22100566</v>
      </c>
      <c r="N618" s="230">
        <f ca="1" t="shared" si="341"/>
        <v>5192641.64387884</v>
      </c>
      <c r="O618" s="230">
        <f ca="1" t="shared" si="341"/>
        <v>6218942.55727068</v>
      </c>
      <c r="P618" s="230">
        <f ca="1" t="shared" si="341"/>
        <v>6948166.0265434</v>
      </c>
      <c r="Q618" s="230">
        <f ca="1" t="shared" si="341"/>
        <v>-20247995.5004192</v>
      </c>
      <c r="R618" s="230">
        <f ca="1" t="shared" si="341"/>
        <v>-56302919.6742492</v>
      </c>
      <c r="S618" s="230">
        <f ca="1" t="shared" si="341"/>
        <v>-37204921.6132587</v>
      </c>
      <c r="T618" s="230">
        <f ca="1" t="shared" si="341"/>
        <v>-17792604.9859799</v>
      </c>
      <c r="U618" s="230">
        <f ca="1" t="shared" si="341"/>
        <v>-3968237.3309386</v>
      </c>
      <c r="V618" s="230"/>
    </row>
    <row r="619" spans="1:22">
      <c r="A619" s="269">
        <f>Baseline!A619</f>
        <v>25</v>
      </c>
      <c r="B619" s="236" t="s">
        <v>186</v>
      </c>
      <c r="C619" s="235"/>
      <c r="G619" s="230">
        <f t="shared" ref="G619:U619" si="342">G576/G$550*100</f>
        <v>897669.751199188</v>
      </c>
      <c r="H619" s="230">
        <f t="shared" si="342"/>
        <v>-1041826.53365766</v>
      </c>
      <c r="I619" s="230">
        <f t="shared" si="342"/>
        <v>-1881924.64747986</v>
      </c>
      <c r="J619" s="230">
        <f t="shared" si="342"/>
        <v>666328.423647786</v>
      </c>
      <c r="K619" s="230">
        <f t="shared" si="342"/>
        <v>-1923172.43776637</v>
      </c>
      <c r="L619" s="230">
        <f t="shared" si="342"/>
        <v>-3202945.09755584</v>
      </c>
      <c r="M619" s="230">
        <f ca="1" t="shared" si="342"/>
        <v>-4433736.82274228</v>
      </c>
      <c r="N619" s="230">
        <f ca="1" t="shared" si="342"/>
        <v>-5198765.38985472</v>
      </c>
      <c r="O619" s="230">
        <f ca="1" t="shared" si="342"/>
        <v>-6125805.7182047</v>
      </c>
      <c r="P619" s="230">
        <f ca="1" t="shared" si="342"/>
        <v>-6942724.8115355</v>
      </c>
      <c r="Q619" s="230">
        <f ca="1" t="shared" si="342"/>
        <v>20221391.5035022</v>
      </c>
      <c r="R619" s="230">
        <f ca="1" t="shared" si="342"/>
        <v>56252858.2763959</v>
      </c>
      <c r="S619" s="230">
        <f ca="1" t="shared" si="342"/>
        <v>37204400.3377197</v>
      </c>
      <c r="T619" s="230">
        <f ca="1" t="shared" si="342"/>
        <v>17834353.2675827</v>
      </c>
      <c r="U619" s="230">
        <f ca="1" t="shared" si="342"/>
        <v>3948750.74595844</v>
      </c>
      <c r="V619" s="230"/>
    </row>
    <row r="620" spans="1:22">
      <c r="A620" s="269">
        <f>Baseline!A620</f>
        <v>26</v>
      </c>
      <c r="B620" s="236" t="s">
        <v>187</v>
      </c>
      <c r="C620" s="235"/>
      <c r="G620" s="230">
        <f t="shared" ref="G620:U620" si="343">G577/G$550*100</f>
        <v>897669.751199188</v>
      </c>
      <c r="H620" s="230">
        <f t="shared" si="343"/>
        <v>-1041826.53365766</v>
      </c>
      <c r="I620" s="230">
        <f t="shared" si="343"/>
        <v>-1881924.64747986</v>
      </c>
      <c r="J620" s="230">
        <f t="shared" si="343"/>
        <v>666328.423647786</v>
      </c>
      <c r="K620" s="230">
        <f t="shared" si="343"/>
        <v>-1836397.19296338</v>
      </c>
      <c r="L620" s="230">
        <f t="shared" si="343"/>
        <v>-2145853.17414987</v>
      </c>
      <c r="M620" s="230">
        <f ca="1" t="shared" si="343"/>
        <v>-2391055.7066366</v>
      </c>
      <c r="N620" s="230">
        <f ca="1" t="shared" si="343"/>
        <v>-2099611.97028682</v>
      </c>
      <c r="O620" s="230">
        <f ca="1" t="shared" si="343"/>
        <v>-2088822.47592898</v>
      </c>
      <c r="P620" s="230">
        <f ca="1" t="shared" si="343"/>
        <v>-1920686.6956506</v>
      </c>
      <c r="Q620" s="230">
        <f ca="1" t="shared" si="343"/>
        <v>26168748.471424</v>
      </c>
      <c r="R620" s="230">
        <f ca="1" t="shared" si="343"/>
        <v>63197381.7874698</v>
      </c>
      <c r="S620" s="230">
        <f ca="1" t="shared" si="343"/>
        <v>45084599.2433361</v>
      </c>
      <c r="T620" s="230">
        <f ca="1" t="shared" si="343"/>
        <v>26503544.7682252</v>
      </c>
      <c r="U620" s="230">
        <f ca="1" t="shared" si="343"/>
        <v>13232701.9001275</v>
      </c>
      <c r="V620" s="230"/>
    </row>
    <row r="621" spans="1:22">
      <c r="A621" s="269">
        <f>Baseline!A621</f>
        <v>27</v>
      </c>
      <c r="B621" s="236" t="s">
        <v>188</v>
      </c>
      <c r="C621" s="235"/>
      <c r="G621" s="230">
        <f t="shared" ref="G621:U621" si="344">G564/G$550*100</f>
        <v>3306387.27781627</v>
      </c>
      <c r="H621" s="230">
        <f t="shared" si="344"/>
        <v>3746932.2003767</v>
      </c>
      <c r="I621" s="230">
        <f t="shared" si="344"/>
        <v>3851666.83006386</v>
      </c>
      <c r="J621" s="230">
        <f t="shared" si="344"/>
        <v>4211745.39498127</v>
      </c>
      <c r="K621" s="230">
        <f t="shared" si="344"/>
        <v>3522853.6050274</v>
      </c>
      <c r="L621" s="230">
        <f t="shared" si="344"/>
        <v>2606858.39648061</v>
      </c>
      <c r="M621" s="230">
        <f t="shared" si="344"/>
        <v>2441730.01823828</v>
      </c>
      <c r="N621" s="230">
        <f t="shared" si="344"/>
        <v>2516105.49068937</v>
      </c>
      <c r="O621" s="230">
        <f t="shared" si="344"/>
        <v>2413596.84231124</v>
      </c>
      <c r="P621" s="230">
        <f t="shared" si="344"/>
        <v>2678444.42572265</v>
      </c>
      <c r="Q621" s="230">
        <f t="shared" si="344"/>
        <v>2758459.29560605</v>
      </c>
      <c r="R621" s="230">
        <f t="shared" si="344"/>
        <v>2832630.2697152</v>
      </c>
      <c r="S621" s="230">
        <f t="shared" si="344"/>
        <v>3129210.99825229</v>
      </c>
      <c r="T621" s="230">
        <f t="shared" si="344"/>
        <v>3547967.41730565</v>
      </c>
      <c r="U621" s="230">
        <f t="shared" si="344"/>
        <v>3643332.92253235</v>
      </c>
      <c r="V621" s="230"/>
    </row>
    <row r="622" spans="1:22">
      <c r="A622" s="269">
        <f>Baseline!A622</f>
        <v>28</v>
      </c>
      <c r="B622" s="236" t="s">
        <v>189</v>
      </c>
      <c r="C622" s="235"/>
      <c r="G622" s="230">
        <f t="shared" ref="G622:U622" si="345">G573/G$550*100</f>
        <v>2408717.52661708</v>
      </c>
      <c r="H622" s="230">
        <f t="shared" si="345"/>
        <v>4788758.73403437</v>
      </c>
      <c r="I622" s="230">
        <f t="shared" si="345"/>
        <v>5733591.47754372</v>
      </c>
      <c r="J622" s="230">
        <f t="shared" si="345"/>
        <v>3545416.97133349</v>
      </c>
      <c r="K622" s="230">
        <f t="shared" si="345"/>
        <v>5446026.04279377</v>
      </c>
      <c r="L622" s="230">
        <f t="shared" si="345"/>
        <v>5809803.49403645</v>
      </c>
      <c r="M622" s="230">
        <f ca="1" t="shared" si="345"/>
        <v>6875466.84098057</v>
      </c>
      <c r="N622" s="230">
        <f ca="1" t="shared" si="345"/>
        <v>7714870.88054409</v>
      </c>
      <c r="O622" s="230">
        <f ca="1" t="shared" si="345"/>
        <v>8539402.56051594</v>
      </c>
      <c r="P622" s="230">
        <f ca="1" t="shared" si="345"/>
        <v>9621169.23725815</v>
      </c>
      <c r="Q622" s="230">
        <f ca="1" t="shared" si="345"/>
        <v>-17462932.2078961</v>
      </c>
      <c r="R622" s="230">
        <f ca="1" t="shared" si="345"/>
        <v>-53420228.0066807</v>
      </c>
      <c r="S622" s="230">
        <f ca="1" t="shared" si="345"/>
        <v>-34075189.3394674</v>
      </c>
      <c r="T622" s="230">
        <f ca="1" t="shared" si="345"/>
        <v>-14286385.8502771</v>
      </c>
      <c r="U622" s="230">
        <f ca="1" t="shared" si="345"/>
        <v>-305417.823426086</v>
      </c>
      <c r="V622" s="230"/>
    </row>
    <row r="623" spans="1:22">
      <c r="A623" s="269">
        <f>Baseline!A623</f>
        <v>0</v>
      </c>
      <c r="B623" s="236"/>
      <c r="C623" s="235"/>
      <c r="G623" s="237"/>
      <c r="H623" s="237"/>
      <c r="I623" s="237"/>
      <c r="J623" s="237"/>
      <c r="K623" s="237"/>
      <c r="L623" s="254"/>
      <c r="M623" s="237"/>
      <c r="N623" s="237"/>
      <c r="O623" s="237"/>
      <c r="P623" s="237"/>
      <c r="Q623" s="237"/>
      <c r="R623" s="237"/>
      <c r="S623" s="237"/>
      <c r="T623" s="237"/>
      <c r="U623" s="237"/>
      <c r="V623" s="237"/>
    </row>
    <row r="624" spans="1:22">
      <c r="A624" s="269">
        <f>Baseline!A624</f>
        <v>0</v>
      </c>
      <c r="B624" s="236" t="s">
        <v>413</v>
      </c>
      <c r="C624" s="235"/>
      <c r="G624" s="237"/>
      <c r="H624" s="237">
        <f t="shared" ref="H624:U624" si="346">(H564/G564-1)*100</f>
        <v>16.752813740375</v>
      </c>
      <c r="I624" s="237">
        <f t="shared" si="346"/>
        <v>14.2322824449461</v>
      </c>
      <c r="J624" s="237">
        <f t="shared" si="346"/>
        <v>22.5199127715994</v>
      </c>
      <c r="K624" s="237">
        <f t="shared" si="346"/>
        <v>-5.5693179286224</v>
      </c>
      <c r="L624" s="237">
        <f t="shared" si="346"/>
        <v>-22.4357530718519</v>
      </c>
      <c r="M624" s="237">
        <f t="shared" si="346"/>
        <v>2.93447605412336</v>
      </c>
      <c r="N624" s="237">
        <f t="shared" si="346"/>
        <v>13.922326879377</v>
      </c>
      <c r="O624" s="237">
        <f t="shared" si="346"/>
        <v>6.19517323158119</v>
      </c>
      <c r="P624" s="237">
        <f t="shared" si="346"/>
        <v>18.8744340908803</v>
      </c>
      <c r="Q624" s="237">
        <f t="shared" si="346"/>
        <v>10.3200642053899</v>
      </c>
      <c r="R624" s="237">
        <f t="shared" si="346"/>
        <v>10.0002748199106</v>
      </c>
      <c r="S624" s="237">
        <f t="shared" si="346"/>
        <v>18.3356477696261</v>
      </c>
      <c r="T624" s="237">
        <f t="shared" si="346"/>
        <v>21.4549735058116</v>
      </c>
      <c r="U624" s="237">
        <f t="shared" si="346"/>
        <v>9.99927760718688</v>
      </c>
      <c r="V624" s="237"/>
    </row>
    <row r="625" spans="1:22">
      <c r="A625" s="269">
        <f>Baseline!A625</f>
        <v>0</v>
      </c>
      <c r="B625" s="236" t="s">
        <v>414</v>
      </c>
      <c r="C625" s="235"/>
      <c r="G625" s="237"/>
      <c r="H625" s="237">
        <f t="shared" ref="H625:U625" si="347">(H565/G565-1)*100</f>
        <v>12.7681409630258</v>
      </c>
      <c r="I625" s="237">
        <f t="shared" si="347"/>
        <v>16.3339487909596</v>
      </c>
      <c r="J625" s="237">
        <f t="shared" si="347"/>
        <v>25.0087024777122</v>
      </c>
      <c r="K625" s="237">
        <f t="shared" si="347"/>
        <v>-18.112289360433</v>
      </c>
      <c r="L625" s="237">
        <f t="shared" si="347"/>
        <v>-29.700882961569</v>
      </c>
      <c r="M625" s="237">
        <f t="shared" si="347"/>
        <v>3.50000000000001</v>
      </c>
      <c r="N625" s="237">
        <f t="shared" si="347"/>
        <v>15</v>
      </c>
      <c r="O625" s="237">
        <f t="shared" si="347"/>
        <v>3.50085947462184</v>
      </c>
      <c r="P625" s="237">
        <f t="shared" si="347"/>
        <v>22.2224767220748</v>
      </c>
      <c r="Q625" s="237">
        <f t="shared" si="347"/>
        <v>9.9994471261212</v>
      </c>
      <c r="R625" s="237">
        <f t="shared" si="347"/>
        <v>10.0013090822776</v>
      </c>
      <c r="S625" s="237">
        <f t="shared" si="347"/>
        <v>18.783434065881</v>
      </c>
      <c r="T625" s="237">
        <f t="shared" si="347"/>
        <v>21.6868712509059</v>
      </c>
      <c r="U625" s="237">
        <f t="shared" si="347"/>
        <v>9.99849482565702</v>
      </c>
      <c r="V625" s="237"/>
    </row>
    <row r="626" spans="1:22">
      <c r="A626" s="269">
        <f>Baseline!A626</f>
        <v>0</v>
      </c>
      <c r="B626" s="236" t="s">
        <v>415</v>
      </c>
      <c r="C626" s="235"/>
      <c r="G626" s="237"/>
      <c r="H626" s="237">
        <f t="shared" ref="H626:U626" si="348">(H558/G558-1)*100</f>
        <v>41.814188285627</v>
      </c>
      <c r="I626" s="237">
        <f t="shared" si="348"/>
        <v>2.74218124172756</v>
      </c>
      <c r="J626" s="237">
        <f t="shared" si="348"/>
        <v>9.24416537544113</v>
      </c>
      <c r="K626" s="237">
        <f t="shared" si="348"/>
        <v>50.0385860378679</v>
      </c>
      <c r="L626" s="237">
        <f t="shared" si="348"/>
        <v>-0.971516481624812</v>
      </c>
      <c r="M626" s="237">
        <f t="shared" si="348"/>
        <v>3.49999999999999</v>
      </c>
      <c r="N626" s="237">
        <f t="shared" si="348"/>
        <v>15</v>
      </c>
      <c r="O626" s="237">
        <f t="shared" si="348"/>
        <v>13.8501649407236</v>
      </c>
      <c r="P626" s="237">
        <f t="shared" si="348"/>
        <v>11.1116745149044</v>
      </c>
      <c r="Q626" s="237">
        <f t="shared" si="348"/>
        <v>9.99987235637379</v>
      </c>
      <c r="R626" s="237">
        <f t="shared" si="348"/>
        <v>9.99771300890826</v>
      </c>
      <c r="S626" s="237">
        <f t="shared" si="348"/>
        <v>18.2683811540924</v>
      </c>
      <c r="T626" s="237">
        <f t="shared" si="348"/>
        <v>22.2212020204054</v>
      </c>
      <c r="U626" s="237">
        <f t="shared" si="348"/>
        <v>10.0011662027004</v>
      </c>
      <c r="V626" s="237"/>
    </row>
    <row r="627" spans="1:22">
      <c r="A627" s="269">
        <f>Baseline!A627</f>
        <v>0</v>
      </c>
      <c r="B627" s="236" t="s">
        <v>416</v>
      </c>
      <c r="C627" s="235"/>
      <c r="G627" s="237"/>
      <c r="H627" s="237">
        <f t="shared" ref="H627:U627" si="349">(H550/G550-1)*100</f>
        <v>3.02562132339048</v>
      </c>
      <c r="I627" s="237">
        <f t="shared" si="349"/>
        <v>11.1260750993869</v>
      </c>
      <c r="J627" s="237">
        <f t="shared" si="349"/>
        <v>12.0452068653086</v>
      </c>
      <c r="K627" s="237">
        <f t="shared" si="349"/>
        <v>12.8965421076509</v>
      </c>
      <c r="L627" s="237">
        <f t="shared" si="349"/>
        <v>4.818691832652</v>
      </c>
      <c r="M627" s="237">
        <f t="shared" si="349"/>
        <v>9.89568919770591</v>
      </c>
      <c r="N627" s="237">
        <f t="shared" si="349"/>
        <v>10.5548103282092</v>
      </c>
      <c r="O627" s="237">
        <f t="shared" si="349"/>
        <v>10.7054226159924</v>
      </c>
      <c r="P627" s="237">
        <f t="shared" si="349"/>
        <v>7.11999696460901</v>
      </c>
      <c r="Q627" s="237">
        <f t="shared" si="349"/>
        <v>7.12000046075385</v>
      </c>
      <c r="R627" s="237">
        <f t="shared" si="349"/>
        <v>7.11997391269517</v>
      </c>
      <c r="S627" s="237">
        <f t="shared" si="349"/>
        <v>7.12001780826352</v>
      </c>
      <c r="T627" s="237">
        <f t="shared" si="349"/>
        <v>7.11999130348404</v>
      </c>
      <c r="U627" s="237">
        <f t="shared" si="349"/>
        <v>7.1200082934481</v>
      </c>
      <c r="V627" s="237"/>
    </row>
    <row r="628" spans="1:22">
      <c r="A628" s="269">
        <f>Baseline!A628</f>
        <v>0</v>
      </c>
      <c r="B628" s="209"/>
      <c r="C628" s="235"/>
      <c r="G628" s="238"/>
      <c r="H628" s="238"/>
      <c r="I628" s="238"/>
      <c r="J628" s="238"/>
      <c r="K628" s="238"/>
      <c r="L628" s="238"/>
      <c r="M628" s="238"/>
      <c r="N628" s="238"/>
      <c r="O628" s="238"/>
      <c r="P628" s="238"/>
      <c r="Q628" s="238"/>
      <c r="R628" s="238"/>
      <c r="S628" s="238"/>
      <c r="T628" s="238"/>
      <c r="U628" s="238"/>
      <c r="V628" s="238"/>
    </row>
    <row r="629" spans="1:22">
      <c r="A629" s="269">
        <f>Baseline!A629</f>
        <v>0</v>
      </c>
      <c r="B629" s="225" t="s">
        <v>417</v>
      </c>
      <c r="C629" s="226"/>
      <c r="G629" s="239">
        <f t="shared" ref="G629:U629" si="350">G536</f>
        <v>2015</v>
      </c>
      <c r="H629" s="239">
        <f t="shared" si="350"/>
        <v>2016</v>
      </c>
      <c r="I629" s="239">
        <f t="shared" si="350"/>
        <v>2017</v>
      </c>
      <c r="J629" s="239">
        <f t="shared" si="350"/>
        <v>2018</v>
      </c>
      <c r="K629" s="239">
        <f t="shared" si="350"/>
        <v>2019</v>
      </c>
      <c r="L629" s="239">
        <f t="shared" si="350"/>
        <v>2020</v>
      </c>
      <c r="M629" s="239">
        <f t="shared" si="350"/>
        <v>2021</v>
      </c>
      <c r="N629" s="239">
        <f t="shared" si="350"/>
        <v>2022</v>
      </c>
      <c r="O629" s="239">
        <f t="shared" si="350"/>
        <v>2023</v>
      </c>
      <c r="P629" s="239">
        <f t="shared" si="350"/>
        <v>2024</v>
      </c>
      <c r="Q629" s="239">
        <f t="shared" si="350"/>
        <v>2025</v>
      </c>
      <c r="R629" s="239">
        <f t="shared" si="350"/>
        <v>2026</v>
      </c>
      <c r="S629" s="239">
        <f t="shared" si="350"/>
        <v>2027</v>
      </c>
      <c r="T629" s="239">
        <f t="shared" si="350"/>
        <v>2028</v>
      </c>
      <c r="U629" s="239">
        <f t="shared" si="350"/>
        <v>2029</v>
      </c>
      <c r="V629" s="239"/>
    </row>
    <row r="630" spans="1:22">
      <c r="A630" s="269">
        <f>Baseline!A630</f>
        <v>0</v>
      </c>
      <c r="B630" s="225"/>
      <c r="C630" s="226"/>
      <c r="G630" s="239"/>
      <c r="H630" s="239"/>
      <c r="I630" s="239"/>
      <c r="J630" s="239"/>
      <c r="K630" s="239"/>
      <c r="L630" s="239"/>
      <c r="M630" s="239"/>
      <c r="N630" s="239"/>
      <c r="O630" s="239"/>
      <c r="P630" s="239"/>
      <c r="Q630" s="239"/>
      <c r="R630" s="239"/>
      <c r="S630" s="239"/>
      <c r="T630" s="239"/>
      <c r="U630" s="239"/>
      <c r="V630" s="239"/>
    </row>
    <row r="631" ht="15" spans="1:22">
      <c r="A631" s="269" t="str">
        <f>Baseline!A631</f>
        <v>20a</v>
      </c>
      <c r="B631" s="240" t="s">
        <v>169</v>
      </c>
      <c r="C631" s="241"/>
      <c r="D631" s="242"/>
      <c r="E631" s="243"/>
      <c r="F631" s="243"/>
      <c r="G631" s="244">
        <f t="shared" ref="G631:U631" si="351">G582</f>
        <v>3063781.73695474</v>
      </c>
      <c r="H631" s="244">
        <f t="shared" si="351"/>
        <v>4858236.7285235</v>
      </c>
      <c r="I631" s="244">
        <f t="shared" si="351"/>
        <v>6186640.23075644</v>
      </c>
      <c r="J631" s="244">
        <f t="shared" si="351"/>
        <v>5579372.28997433</v>
      </c>
      <c r="K631" s="244">
        <f t="shared" si="351"/>
        <v>3548764.21893016</v>
      </c>
      <c r="L631" s="244">
        <f t="shared" si="351"/>
        <v>5171054.36300881</v>
      </c>
      <c r="M631" s="244">
        <f ca="1" t="shared" si="351"/>
        <v>8201831.50605312</v>
      </c>
      <c r="N631" s="244">
        <f ca="1" t="shared" si="351"/>
        <v>11802817.2782055</v>
      </c>
      <c r="O631" s="244">
        <f ca="1" t="shared" si="351"/>
        <v>16154690.5961213</v>
      </c>
      <c r="P631" s="244">
        <f ca="1" t="shared" si="351"/>
        <v>21308786.7593531</v>
      </c>
      <c r="Q631" s="244">
        <f ca="1" t="shared" si="351"/>
        <v>26969072.4130588</v>
      </c>
      <c r="R631" s="244">
        <f ca="1" t="shared" si="351"/>
        <v>33140228.9848109</v>
      </c>
      <c r="S631" s="244">
        <f ca="1" t="shared" si="351"/>
        <v>39579381.6520256</v>
      </c>
      <c r="T631" s="244">
        <f ca="1" t="shared" si="351"/>
        <v>45949374.9801181</v>
      </c>
      <c r="U631" s="244">
        <f ca="1" t="shared" si="351"/>
        <v>52305088.2627758</v>
      </c>
      <c r="V631" s="256"/>
    </row>
    <row r="632" ht="15" spans="1:22">
      <c r="A632" s="269" t="str">
        <f>Baseline!A632</f>
        <v>20b</v>
      </c>
      <c r="B632" s="265" t="s">
        <v>418</v>
      </c>
      <c r="C632" s="246"/>
      <c r="G632" s="266">
        <v>25</v>
      </c>
      <c r="H632" s="267">
        <f t="shared" ref="H632:U632" si="352">G632</f>
        <v>25</v>
      </c>
      <c r="I632" s="267">
        <f t="shared" si="352"/>
        <v>25</v>
      </c>
      <c r="J632" s="267">
        <f t="shared" si="352"/>
        <v>25</v>
      </c>
      <c r="K632" s="267">
        <f t="shared" si="352"/>
        <v>25</v>
      </c>
      <c r="L632" s="267">
        <f t="shared" si="352"/>
        <v>25</v>
      </c>
      <c r="M632" s="267">
        <f t="shared" si="352"/>
        <v>25</v>
      </c>
      <c r="N632" s="267">
        <f t="shared" si="352"/>
        <v>25</v>
      </c>
      <c r="O632" s="267">
        <f t="shared" si="352"/>
        <v>25</v>
      </c>
      <c r="P632" s="267">
        <f t="shared" si="352"/>
        <v>25</v>
      </c>
      <c r="Q632" s="267">
        <f t="shared" si="352"/>
        <v>25</v>
      </c>
      <c r="R632" s="267">
        <f t="shared" si="352"/>
        <v>25</v>
      </c>
      <c r="S632" s="267">
        <f t="shared" si="352"/>
        <v>25</v>
      </c>
      <c r="T632" s="267">
        <f t="shared" si="352"/>
        <v>25</v>
      </c>
      <c r="U632" s="267">
        <f t="shared" si="352"/>
        <v>25</v>
      </c>
      <c r="V632" s="237"/>
    </row>
    <row r="633" ht="15" spans="1:22">
      <c r="A633" s="269">
        <f>Baseline!A633</f>
        <v>0</v>
      </c>
      <c r="B633" s="249" t="s">
        <v>419</v>
      </c>
      <c r="C633" s="246"/>
      <c r="G633" s="250">
        <f t="shared" ref="G633:U633" si="353">G634*2</f>
        <v>16.6666666666667</v>
      </c>
      <c r="H633" s="250">
        <f t="shared" si="353"/>
        <v>16.6666666666667</v>
      </c>
      <c r="I633" s="250">
        <f t="shared" si="353"/>
        <v>16.6666666666667</v>
      </c>
      <c r="J633" s="250">
        <f t="shared" si="353"/>
        <v>16.6666666666667</v>
      </c>
      <c r="K633" s="250">
        <f t="shared" si="353"/>
        <v>16.6666666666667</v>
      </c>
      <c r="L633" s="255">
        <f t="shared" si="353"/>
        <v>16.6666666666667</v>
      </c>
      <c r="M633" s="250">
        <f t="shared" si="353"/>
        <v>16.6666666666667</v>
      </c>
      <c r="N633" s="250">
        <f t="shared" si="353"/>
        <v>16.6666666666667</v>
      </c>
      <c r="O633" s="250">
        <f t="shared" si="353"/>
        <v>16.6666666666667</v>
      </c>
      <c r="P633" s="250">
        <f t="shared" si="353"/>
        <v>16.6666666666667</v>
      </c>
      <c r="Q633" s="250">
        <f t="shared" si="353"/>
        <v>16.6666666666667</v>
      </c>
      <c r="R633" s="250">
        <f t="shared" si="353"/>
        <v>16.6666666666667</v>
      </c>
      <c r="S633" s="250">
        <f t="shared" si="353"/>
        <v>16.6666666666667</v>
      </c>
      <c r="T633" s="250">
        <f t="shared" si="353"/>
        <v>16.6666666666667</v>
      </c>
      <c r="U633" s="250">
        <f t="shared" si="353"/>
        <v>16.6666666666667</v>
      </c>
      <c r="V633" s="250"/>
    </row>
    <row r="634" ht="15" spans="1:22">
      <c r="A634" s="269">
        <f>Baseline!A634</f>
        <v>0</v>
      </c>
      <c r="B634" s="249" t="s">
        <v>420</v>
      </c>
      <c r="C634" s="246"/>
      <c r="G634" s="250">
        <f t="shared" ref="G634:U634" si="354">G632/3</f>
        <v>8.33333333333333</v>
      </c>
      <c r="H634" s="250">
        <f t="shared" si="354"/>
        <v>8.33333333333333</v>
      </c>
      <c r="I634" s="250">
        <f t="shared" si="354"/>
        <v>8.33333333333333</v>
      </c>
      <c r="J634" s="250">
        <f t="shared" si="354"/>
        <v>8.33333333333333</v>
      </c>
      <c r="K634" s="250">
        <f t="shared" si="354"/>
        <v>8.33333333333333</v>
      </c>
      <c r="L634" s="255">
        <f t="shared" si="354"/>
        <v>8.33333333333333</v>
      </c>
      <c r="M634" s="250">
        <f t="shared" si="354"/>
        <v>8.33333333333333</v>
      </c>
      <c r="N634" s="250">
        <f t="shared" si="354"/>
        <v>8.33333333333333</v>
      </c>
      <c r="O634" s="250">
        <f t="shared" si="354"/>
        <v>8.33333333333333</v>
      </c>
      <c r="P634" s="250">
        <f t="shared" si="354"/>
        <v>8.33333333333333</v>
      </c>
      <c r="Q634" s="250">
        <f t="shared" si="354"/>
        <v>8.33333333333333</v>
      </c>
      <c r="R634" s="250">
        <f t="shared" si="354"/>
        <v>8.33333333333333</v>
      </c>
      <c r="S634" s="250">
        <f t="shared" si="354"/>
        <v>8.33333333333333</v>
      </c>
      <c r="T634" s="250">
        <f t="shared" si="354"/>
        <v>8.33333333333333</v>
      </c>
      <c r="U634" s="250">
        <f t="shared" si="354"/>
        <v>8.33333333333333</v>
      </c>
      <c r="V634" s="250"/>
    </row>
    <row r="635" ht="15" spans="1:22">
      <c r="A635" s="269" t="str">
        <f>Baseline!A635</f>
        <v>21a</v>
      </c>
      <c r="B635" s="240" t="s">
        <v>174</v>
      </c>
      <c r="C635" s="241"/>
      <c r="D635" s="242"/>
      <c r="E635" s="243"/>
      <c r="F635" s="243"/>
      <c r="G635" s="244">
        <f t="shared" ref="G635:U635" si="355">G585</f>
        <v>92.6625189224126</v>
      </c>
      <c r="H635" s="244">
        <f t="shared" si="355"/>
        <v>129.659050890621</v>
      </c>
      <c r="I635" s="244">
        <f t="shared" si="355"/>
        <v>160.622413716242</v>
      </c>
      <c r="J635" s="244">
        <f t="shared" si="355"/>
        <v>132.471737171547</v>
      </c>
      <c r="K635" s="244">
        <f t="shared" si="355"/>
        <v>100.735500727756</v>
      </c>
      <c r="L635" s="244">
        <f t="shared" si="355"/>
        <v>198.363454263185</v>
      </c>
      <c r="M635" s="244">
        <f ca="1" t="shared" si="355"/>
        <v>335.902472623518</v>
      </c>
      <c r="N635" s="244">
        <f ca="1" t="shared" si="355"/>
        <v>469.090716660359</v>
      </c>
      <c r="O635" s="244">
        <f ca="1" t="shared" si="355"/>
        <v>669.320174476685</v>
      </c>
      <c r="P635" s="244">
        <f ca="1" t="shared" si="355"/>
        <v>795.56576028655</v>
      </c>
      <c r="Q635" s="244">
        <f ca="1" t="shared" si="355"/>
        <v>977.686074832345</v>
      </c>
      <c r="R635" s="244">
        <f ca="1" t="shared" si="355"/>
        <v>1169.9454510222</v>
      </c>
      <c r="S635" s="244">
        <f ca="1" t="shared" si="355"/>
        <v>1264.83582200534</v>
      </c>
      <c r="T635" s="244">
        <f ca="1" t="shared" si="355"/>
        <v>1295.09010584467</v>
      </c>
      <c r="U635" s="244">
        <f ca="1" t="shared" si="355"/>
        <v>1435.63844905012</v>
      </c>
      <c r="V635" s="256"/>
    </row>
    <row r="636" ht="15" spans="1:22">
      <c r="A636" s="269" t="str">
        <f>Baseline!A636</f>
        <v>21b</v>
      </c>
      <c r="B636" s="265" t="s">
        <v>421</v>
      </c>
      <c r="C636" s="246"/>
      <c r="G636" s="266">
        <v>200</v>
      </c>
      <c r="H636" s="268">
        <f t="shared" ref="H636:U636" si="356">G636</f>
        <v>200</v>
      </c>
      <c r="I636" s="268">
        <f t="shared" si="356"/>
        <v>200</v>
      </c>
      <c r="J636" s="268">
        <f t="shared" si="356"/>
        <v>200</v>
      </c>
      <c r="K636" s="268">
        <f t="shared" si="356"/>
        <v>200</v>
      </c>
      <c r="L636" s="268">
        <f t="shared" si="356"/>
        <v>200</v>
      </c>
      <c r="M636" s="268">
        <f t="shared" si="356"/>
        <v>200</v>
      </c>
      <c r="N636" s="268">
        <f t="shared" si="356"/>
        <v>200</v>
      </c>
      <c r="O636" s="268">
        <f t="shared" si="356"/>
        <v>200</v>
      </c>
      <c r="P636" s="268">
        <f t="shared" si="356"/>
        <v>200</v>
      </c>
      <c r="Q636" s="268">
        <f t="shared" si="356"/>
        <v>200</v>
      </c>
      <c r="R636" s="268">
        <f t="shared" si="356"/>
        <v>200</v>
      </c>
      <c r="S636" s="268">
        <f t="shared" si="356"/>
        <v>200</v>
      </c>
      <c r="T636" s="268">
        <f t="shared" si="356"/>
        <v>200</v>
      </c>
      <c r="U636" s="268">
        <f t="shared" si="356"/>
        <v>200</v>
      </c>
      <c r="V636" s="257"/>
    </row>
    <row r="637" ht="15" spans="1:22">
      <c r="A637" s="269">
        <f>Baseline!A637</f>
        <v>0</v>
      </c>
      <c r="B637" s="249" t="s">
        <v>419</v>
      </c>
      <c r="C637" s="246"/>
      <c r="G637" s="252">
        <f t="shared" ref="G637:U637" si="357">G638*2</f>
        <v>133.333333333333</v>
      </c>
      <c r="H637" s="253">
        <f t="shared" si="357"/>
        <v>133.333333333333</v>
      </c>
      <c r="I637" s="253">
        <f t="shared" si="357"/>
        <v>133.333333333333</v>
      </c>
      <c r="J637" s="253">
        <f t="shared" si="357"/>
        <v>133.333333333333</v>
      </c>
      <c r="K637" s="253">
        <f t="shared" si="357"/>
        <v>133.333333333333</v>
      </c>
      <c r="L637" s="253">
        <f t="shared" si="357"/>
        <v>133.333333333333</v>
      </c>
      <c r="M637" s="253">
        <f t="shared" si="357"/>
        <v>133.333333333333</v>
      </c>
      <c r="N637" s="253">
        <f t="shared" si="357"/>
        <v>133.333333333333</v>
      </c>
      <c r="O637" s="253">
        <f t="shared" si="357"/>
        <v>133.333333333333</v>
      </c>
      <c r="P637" s="253">
        <f t="shared" si="357"/>
        <v>133.333333333333</v>
      </c>
      <c r="Q637" s="253">
        <f t="shared" si="357"/>
        <v>133.333333333333</v>
      </c>
      <c r="R637" s="253">
        <f t="shared" si="357"/>
        <v>133.333333333333</v>
      </c>
      <c r="S637" s="253">
        <f t="shared" si="357"/>
        <v>133.333333333333</v>
      </c>
      <c r="T637" s="253">
        <f t="shared" si="357"/>
        <v>133.333333333333</v>
      </c>
      <c r="U637" s="253">
        <f t="shared" si="357"/>
        <v>133.333333333333</v>
      </c>
      <c r="V637" s="253"/>
    </row>
    <row r="638" ht="15" spans="1:22">
      <c r="A638" s="269">
        <f>Baseline!A638</f>
        <v>0</v>
      </c>
      <c r="B638" s="249" t="s">
        <v>420</v>
      </c>
      <c r="C638" s="246"/>
      <c r="G638" s="252">
        <f t="shared" ref="G638:U638" si="358">G636/3</f>
        <v>66.6666666666667</v>
      </c>
      <c r="H638" s="253">
        <f t="shared" si="358"/>
        <v>66.6666666666667</v>
      </c>
      <c r="I638" s="253">
        <f t="shared" si="358"/>
        <v>66.6666666666667</v>
      </c>
      <c r="J638" s="253">
        <f t="shared" si="358"/>
        <v>66.6666666666667</v>
      </c>
      <c r="K638" s="253">
        <f t="shared" si="358"/>
        <v>66.6666666666667</v>
      </c>
      <c r="L638" s="253">
        <f t="shared" si="358"/>
        <v>66.6666666666667</v>
      </c>
      <c r="M638" s="253">
        <f t="shared" si="358"/>
        <v>66.6666666666667</v>
      </c>
      <c r="N638" s="253">
        <f t="shared" si="358"/>
        <v>66.6666666666667</v>
      </c>
      <c r="O638" s="253">
        <f t="shared" si="358"/>
        <v>66.6666666666667</v>
      </c>
      <c r="P638" s="253">
        <f t="shared" si="358"/>
        <v>66.6666666666667</v>
      </c>
      <c r="Q638" s="253">
        <f t="shared" si="358"/>
        <v>66.6666666666667</v>
      </c>
      <c r="R638" s="253">
        <f t="shared" si="358"/>
        <v>66.6666666666667</v>
      </c>
      <c r="S638" s="253">
        <f t="shared" si="358"/>
        <v>66.6666666666667</v>
      </c>
      <c r="T638" s="253">
        <f t="shared" si="358"/>
        <v>66.6666666666667</v>
      </c>
      <c r="U638" s="253">
        <f t="shared" si="358"/>
        <v>66.6666666666667</v>
      </c>
      <c r="V638" s="253"/>
    </row>
    <row r="639" ht="15" spans="1:22">
      <c r="A639" s="269" t="str">
        <f>Baseline!A639</f>
        <v>22a</v>
      </c>
      <c r="B639" s="240" t="s">
        <v>177</v>
      </c>
      <c r="C639" s="241"/>
      <c r="D639" s="242"/>
      <c r="E639" s="243"/>
      <c r="F639" s="243"/>
      <c r="G639" s="244">
        <f t="shared" ref="G639:U639" si="359">G588</f>
        <v>21.8113859920551</v>
      </c>
      <c r="H639" s="244">
        <f t="shared" si="359"/>
        <v>35.0580172406519</v>
      </c>
      <c r="I639" s="244">
        <f t="shared" si="359"/>
        <v>77.7721926647335</v>
      </c>
      <c r="J639" s="244">
        <f t="shared" si="359"/>
        <v>72.7790053571128</v>
      </c>
      <c r="K639" s="244">
        <f t="shared" si="359"/>
        <v>102.661087736873</v>
      </c>
      <c r="L639" s="244">
        <f t="shared" si="359"/>
        <v>67.3279654094325</v>
      </c>
      <c r="M639" s="244">
        <f ca="1" t="shared" si="359"/>
        <v>125.060443881593</v>
      </c>
      <c r="N639" s="244">
        <f ca="1" t="shared" si="359"/>
        <v>155.310255221812</v>
      </c>
      <c r="O639" s="244">
        <f ca="1" t="shared" si="359"/>
        <v>197.327812372973</v>
      </c>
      <c r="P639" s="244">
        <f ca="1" t="shared" si="359"/>
        <v>214.391093690706</v>
      </c>
      <c r="Q639" s="244">
        <f ca="1" t="shared" si="359"/>
        <v>-774.971244572633</v>
      </c>
      <c r="R639" s="244">
        <f ca="1" t="shared" si="359"/>
        <v>-2023.63557254699</v>
      </c>
      <c r="S639" s="244">
        <f ca="1" t="shared" si="359"/>
        <v>-1213.29719032893</v>
      </c>
      <c r="T639" s="244">
        <f ca="1" t="shared" si="359"/>
        <v>-510.831829869572</v>
      </c>
      <c r="U639" s="244">
        <f ca="1" t="shared" si="359"/>
        <v>-112.373575227427</v>
      </c>
      <c r="V639" s="256"/>
    </row>
    <row r="640" ht="15" spans="1:22">
      <c r="A640" s="269" t="str">
        <f>Baseline!A640</f>
        <v>22b</v>
      </c>
      <c r="B640" s="265" t="s">
        <v>422</v>
      </c>
      <c r="C640" s="246"/>
      <c r="G640" s="266">
        <v>40</v>
      </c>
      <c r="H640" s="267">
        <f t="shared" ref="H640:U640" si="360">G640</f>
        <v>40</v>
      </c>
      <c r="I640" s="267">
        <f t="shared" si="360"/>
        <v>40</v>
      </c>
      <c r="J640" s="267">
        <f t="shared" si="360"/>
        <v>40</v>
      </c>
      <c r="K640" s="267">
        <f t="shared" si="360"/>
        <v>40</v>
      </c>
      <c r="L640" s="267">
        <f t="shared" si="360"/>
        <v>40</v>
      </c>
      <c r="M640" s="267">
        <f t="shared" si="360"/>
        <v>40</v>
      </c>
      <c r="N640" s="267">
        <f t="shared" si="360"/>
        <v>40</v>
      </c>
      <c r="O640" s="267">
        <f t="shared" si="360"/>
        <v>40</v>
      </c>
      <c r="P640" s="267">
        <f t="shared" si="360"/>
        <v>40</v>
      </c>
      <c r="Q640" s="267">
        <f t="shared" si="360"/>
        <v>40</v>
      </c>
      <c r="R640" s="267">
        <f t="shared" si="360"/>
        <v>40</v>
      </c>
      <c r="S640" s="267">
        <f t="shared" si="360"/>
        <v>40</v>
      </c>
      <c r="T640" s="267">
        <f t="shared" si="360"/>
        <v>40</v>
      </c>
      <c r="U640" s="267">
        <f t="shared" si="360"/>
        <v>40</v>
      </c>
      <c r="V640" s="230"/>
    </row>
    <row r="641" ht="15" spans="1:22">
      <c r="A641" s="269">
        <f>Baseline!A641</f>
        <v>0</v>
      </c>
      <c r="B641" s="249" t="s">
        <v>419</v>
      </c>
      <c r="C641" s="246"/>
      <c r="G641" s="253">
        <f t="shared" ref="G641:U641" si="361">G642*2</f>
        <v>26.6666666666667</v>
      </c>
      <c r="H641" s="253">
        <f t="shared" si="361"/>
        <v>26.6666666666667</v>
      </c>
      <c r="I641" s="253">
        <f t="shared" si="361"/>
        <v>26.6666666666667</v>
      </c>
      <c r="J641" s="253">
        <f t="shared" si="361"/>
        <v>26.6666666666667</v>
      </c>
      <c r="K641" s="253">
        <f t="shared" si="361"/>
        <v>26.6666666666667</v>
      </c>
      <c r="L641" s="259">
        <f t="shared" si="361"/>
        <v>26.6666666666667</v>
      </c>
      <c r="M641" s="253">
        <f t="shared" si="361"/>
        <v>26.6666666666667</v>
      </c>
      <c r="N641" s="253">
        <f t="shared" si="361"/>
        <v>26.6666666666667</v>
      </c>
      <c r="O641" s="253">
        <f t="shared" si="361"/>
        <v>26.6666666666667</v>
      </c>
      <c r="P641" s="253">
        <f t="shared" si="361"/>
        <v>26.6666666666667</v>
      </c>
      <c r="Q641" s="253">
        <f t="shared" si="361"/>
        <v>26.6666666666667</v>
      </c>
      <c r="R641" s="253">
        <f t="shared" si="361"/>
        <v>26.6666666666667</v>
      </c>
      <c r="S641" s="253">
        <f t="shared" si="361"/>
        <v>26.6666666666667</v>
      </c>
      <c r="T641" s="253">
        <f t="shared" si="361"/>
        <v>26.6666666666667</v>
      </c>
      <c r="U641" s="253">
        <f t="shared" si="361"/>
        <v>26.6666666666667</v>
      </c>
      <c r="V641" s="253"/>
    </row>
    <row r="642" ht="15" spans="1:22">
      <c r="A642" s="269">
        <f>Baseline!A642</f>
        <v>0</v>
      </c>
      <c r="B642" s="249" t="s">
        <v>420</v>
      </c>
      <c r="C642" s="246"/>
      <c r="G642" s="253">
        <f t="shared" ref="G642:U642" si="362">G640/3</f>
        <v>13.3333333333333</v>
      </c>
      <c r="H642" s="253">
        <f t="shared" si="362"/>
        <v>13.3333333333333</v>
      </c>
      <c r="I642" s="253">
        <f t="shared" si="362"/>
        <v>13.3333333333333</v>
      </c>
      <c r="J642" s="253">
        <f t="shared" si="362"/>
        <v>13.3333333333333</v>
      </c>
      <c r="K642" s="253">
        <f t="shared" si="362"/>
        <v>13.3333333333333</v>
      </c>
      <c r="L642" s="259">
        <f t="shared" si="362"/>
        <v>13.3333333333333</v>
      </c>
      <c r="M642" s="253">
        <f t="shared" si="362"/>
        <v>13.3333333333333</v>
      </c>
      <c r="N642" s="253">
        <f t="shared" si="362"/>
        <v>13.3333333333333</v>
      </c>
      <c r="O642" s="253">
        <f t="shared" si="362"/>
        <v>13.3333333333333</v>
      </c>
      <c r="P642" s="253">
        <f t="shared" si="362"/>
        <v>13.3333333333333</v>
      </c>
      <c r="Q642" s="253">
        <f t="shared" si="362"/>
        <v>13.3333333333333</v>
      </c>
      <c r="R642" s="253">
        <f t="shared" si="362"/>
        <v>13.3333333333333</v>
      </c>
      <c r="S642" s="253">
        <f t="shared" si="362"/>
        <v>13.3333333333333</v>
      </c>
      <c r="T642" s="253">
        <f t="shared" si="362"/>
        <v>13.3333333333333</v>
      </c>
      <c r="U642" s="253">
        <f t="shared" si="362"/>
        <v>13.3333333333333</v>
      </c>
      <c r="V642" s="253"/>
    </row>
    <row r="643" ht="15" spans="1:22">
      <c r="A643" s="269" t="str">
        <f>Baseline!A643</f>
        <v>23a</v>
      </c>
      <c r="B643" s="240" t="s">
        <v>180</v>
      </c>
      <c r="C643" s="241"/>
      <c r="D643" s="242"/>
      <c r="E643" s="243"/>
      <c r="F643" s="243"/>
      <c r="G643" s="244">
        <f t="shared" ref="G643:U643" si="363">G614</f>
        <v>51.8595802060407</v>
      </c>
      <c r="H643" s="244">
        <f t="shared" si="363"/>
        <v>65.7054489890361</v>
      </c>
      <c r="I643" s="244">
        <f t="shared" si="363"/>
        <v>75.7206863209764</v>
      </c>
      <c r="J643" s="244">
        <f t="shared" si="363"/>
        <v>35.5247800858247</v>
      </c>
      <c r="K643" s="244">
        <f t="shared" si="363"/>
        <v>73.2646236400571</v>
      </c>
      <c r="L643" s="244">
        <f t="shared" si="363"/>
        <v>60.7959243587331</v>
      </c>
      <c r="M643" s="244">
        <f t="shared" si="363"/>
        <v>59.6533697514854</v>
      </c>
      <c r="N643" s="244">
        <f t="shared" si="363"/>
        <v>57.599195767501</v>
      </c>
      <c r="O643" s="244">
        <f t="shared" si="363"/>
        <v>59.4083590675784</v>
      </c>
      <c r="P643" s="244">
        <f t="shared" si="363"/>
        <v>54.9950933505979</v>
      </c>
      <c r="Q643" s="244">
        <f t="shared" si="363"/>
        <v>52.3429408610537</v>
      </c>
      <c r="R643" s="244">
        <f t="shared" si="363"/>
        <v>49.9636126402273</v>
      </c>
      <c r="S643" s="244">
        <f t="shared" si="363"/>
        <v>44.3336155809742</v>
      </c>
      <c r="T643" s="244">
        <f t="shared" si="363"/>
        <v>37.5972200125866</v>
      </c>
      <c r="U643" s="244">
        <f t="shared" si="363"/>
        <v>35.2048403978292</v>
      </c>
      <c r="V643" s="256"/>
    </row>
    <row r="644" ht="15" spans="1:22">
      <c r="A644" s="269" t="str">
        <f>Baseline!A644</f>
        <v>23b</v>
      </c>
      <c r="B644" s="265" t="s">
        <v>423</v>
      </c>
      <c r="C644" s="246"/>
      <c r="G644" s="266">
        <v>60</v>
      </c>
      <c r="H644" s="267">
        <f t="shared" ref="H644:U644" si="364">G644</f>
        <v>60</v>
      </c>
      <c r="I644" s="267">
        <f t="shared" si="364"/>
        <v>60</v>
      </c>
      <c r="J644" s="267">
        <f t="shared" si="364"/>
        <v>60</v>
      </c>
      <c r="K644" s="267">
        <f t="shared" si="364"/>
        <v>60</v>
      </c>
      <c r="L644" s="267">
        <f t="shared" si="364"/>
        <v>60</v>
      </c>
      <c r="M644" s="267">
        <f t="shared" si="364"/>
        <v>60</v>
      </c>
      <c r="N644" s="267">
        <f t="shared" si="364"/>
        <v>60</v>
      </c>
      <c r="O644" s="267">
        <f t="shared" si="364"/>
        <v>60</v>
      </c>
      <c r="P644" s="267">
        <f t="shared" si="364"/>
        <v>60</v>
      </c>
      <c r="Q644" s="267">
        <f t="shared" si="364"/>
        <v>60</v>
      </c>
      <c r="R644" s="267">
        <f t="shared" si="364"/>
        <v>60</v>
      </c>
      <c r="S644" s="267">
        <f t="shared" si="364"/>
        <v>60</v>
      </c>
      <c r="T644" s="267">
        <f t="shared" si="364"/>
        <v>60</v>
      </c>
      <c r="U644" s="267">
        <f t="shared" si="364"/>
        <v>60</v>
      </c>
      <c r="V644" s="230"/>
    </row>
    <row r="645" ht="15" spans="1:22">
      <c r="A645" s="269">
        <f>Baseline!A645</f>
        <v>0</v>
      </c>
      <c r="B645" s="249" t="s">
        <v>419</v>
      </c>
      <c r="C645" s="246"/>
      <c r="G645" s="253">
        <f t="shared" ref="G645:U645" si="365">G646*2</f>
        <v>40</v>
      </c>
      <c r="H645" s="253">
        <f t="shared" si="365"/>
        <v>40</v>
      </c>
      <c r="I645" s="253">
        <f t="shared" si="365"/>
        <v>40</v>
      </c>
      <c r="J645" s="253">
        <f t="shared" si="365"/>
        <v>40</v>
      </c>
      <c r="K645" s="253">
        <f t="shared" si="365"/>
        <v>40</v>
      </c>
      <c r="L645" s="259">
        <f t="shared" si="365"/>
        <v>40</v>
      </c>
      <c r="M645" s="253">
        <f t="shared" si="365"/>
        <v>40</v>
      </c>
      <c r="N645" s="253">
        <f t="shared" si="365"/>
        <v>40</v>
      </c>
      <c r="O645" s="253">
        <f t="shared" si="365"/>
        <v>40</v>
      </c>
      <c r="P645" s="253">
        <f t="shared" si="365"/>
        <v>40</v>
      </c>
      <c r="Q645" s="253">
        <f t="shared" si="365"/>
        <v>40</v>
      </c>
      <c r="R645" s="253">
        <f t="shared" si="365"/>
        <v>40</v>
      </c>
      <c r="S645" s="253">
        <f t="shared" si="365"/>
        <v>40</v>
      </c>
      <c r="T645" s="253">
        <f t="shared" si="365"/>
        <v>40</v>
      </c>
      <c r="U645" s="253">
        <f t="shared" si="365"/>
        <v>40</v>
      </c>
      <c r="V645" s="253"/>
    </row>
    <row r="646" ht="15" spans="1:22">
      <c r="A646" s="269">
        <f>Baseline!A646</f>
        <v>0</v>
      </c>
      <c r="B646" s="249" t="s">
        <v>420</v>
      </c>
      <c r="C646" s="246"/>
      <c r="G646" s="253">
        <f t="shared" ref="G646:U646" si="366">G644/3</f>
        <v>20</v>
      </c>
      <c r="H646" s="253">
        <f t="shared" si="366"/>
        <v>20</v>
      </c>
      <c r="I646" s="253">
        <f t="shared" si="366"/>
        <v>20</v>
      </c>
      <c r="J646" s="253">
        <f t="shared" si="366"/>
        <v>20</v>
      </c>
      <c r="K646" s="253">
        <f t="shared" si="366"/>
        <v>20</v>
      </c>
      <c r="L646" s="259">
        <f t="shared" si="366"/>
        <v>20</v>
      </c>
      <c r="M646" s="253">
        <f t="shared" si="366"/>
        <v>20</v>
      </c>
      <c r="N646" s="253">
        <f t="shared" si="366"/>
        <v>20</v>
      </c>
      <c r="O646" s="253">
        <f t="shared" si="366"/>
        <v>20</v>
      </c>
      <c r="P646" s="253">
        <f t="shared" si="366"/>
        <v>20</v>
      </c>
      <c r="Q646" s="253">
        <f t="shared" si="366"/>
        <v>20</v>
      </c>
      <c r="R646" s="253">
        <f t="shared" si="366"/>
        <v>20</v>
      </c>
      <c r="S646" s="253">
        <f t="shared" si="366"/>
        <v>20</v>
      </c>
      <c r="T646" s="253">
        <f t="shared" si="366"/>
        <v>20</v>
      </c>
      <c r="U646" s="253">
        <f t="shared" si="366"/>
        <v>20</v>
      </c>
      <c r="V646" s="253"/>
    </row>
    <row r="647" ht="15" spans="1:22">
      <c r="A647" s="269">
        <f>Baseline!A647</f>
        <v>29</v>
      </c>
      <c r="B647" s="240" t="s">
        <v>182</v>
      </c>
      <c r="C647" s="241"/>
      <c r="D647" s="242"/>
      <c r="E647" s="243"/>
      <c r="F647" s="243"/>
      <c r="G647" s="244">
        <f t="shared" ref="G647:U647" si="367">G591</f>
        <v>25.2793217128939</v>
      </c>
      <c r="H647" s="244">
        <f t="shared" si="367"/>
        <v>42.0678618117626</v>
      </c>
      <c r="I647" s="244">
        <f t="shared" si="367"/>
        <v>91.6367791708433</v>
      </c>
      <c r="J647" s="244">
        <f t="shared" si="367"/>
        <v>84.0461879994013</v>
      </c>
      <c r="K647" s="244">
        <f t="shared" si="367"/>
        <v>136.713739587856</v>
      </c>
      <c r="L647" s="244">
        <f t="shared" si="367"/>
        <v>98.9266954405508</v>
      </c>
      <c r="M647" s="244">
        <f ca="1" t="shared" si="367"/>
        <v>182.750462903975</v>
      </c>
      <c r="N647" s="244">
        <f ca="1" t="shared" si="367"/>
        <v>224.827618297725</v>
      </c>
      <c r="O647" s="244">
        <f ca="1" t="shared" si="367"/>
        <v>293.088412888618</v>
      </c>
      <c r="P647" s="244">
        <f ca="1" t="shared" si="367"/>
        <v>309.709459409424</v>
      </c>
      <c r="Q647" s="244">
        <f ca="1" t="shared" si="367"/>
        <v>-1122.78686197693</v>
      </c>
      <c r="R647" s="244">
        <f ca="1" t="shared" si="367"/>
        <v>-2931.83790648298</v>
      </c>
      <c r="S647" s="244">
        <f ca="1" t="shared" si="367"/>
        <v>-1751.19520018837</v>
      </c>
      <c r="T647" s="244">
        <f ca="1" t="shared" si="367"/>
        <v>-735.89676757794</v>
      </c>
      <c r="U647" s="244">
        <f ca="1" t="shared" si="367"/>
        <v>-161.884859987109</v>
      </c>
      <c r="V647" s="256"/>
    </row>
    <row r="648" ht="15" spans="1:22">
      <c r="A648" s="269">
        <f>Baseline!A648</f>
        <v>0</v>
      </c>
      <c r="B648" s="265" t="s">
        <v>424</v>
      </c>
      <c r="C648" s="246"/>
      <c r="G648" s="266">
        <v>0</v>
      </c>
      <c r="H648" s="267">
        <f t="shared" ref="H648:U648" si="368">G648</f>
        <v>0</v>
      </c>
      <c r="I648" s="267">
        <f t="shared" si="368"/>
        <v>0</v>
      </c>
      <c r="J648" s="267">
        <f t="shared" si="368"/>
        <v>0</v>
      </c>
      <c r="K648" s="267">
        <f t="shared" si="368"/>
        <v>0</v>
      </c>
      <c r="L648" s="267">
        <f t="shared" si="368"/>
        <v>0</v>
      </c>
      <c r="M648" s="267">
        <f t="shared" si="368"/>
        <v>0</v>
      </c>
      <c r="N648" s="267">
        <f t="shared" si="368"/>
        <v>0</v>
      </c>
      <c r="O648" s="267">
        <f t="shared" si="368"/>
        <v>0</v>
      </c>
      <c r="P648" s="267">
        <f t="shared" si="368"/>
        <v>0</v>
      </c>
      <c r="Q648" s="267">
        <f t="shared" si="368"/>
        <v>0</v>
      </c>
      <c r="R648" s="267">
        <f t="shared" si="368"/>
        <v>0</v>
      </c>
      <c r="S648" s="267">
        <f t="shared" si="368"/>
        <v>0</v>
      </c>
      <c r="T648" s="267">
        <f t="shared" si="368"/>
        <v>0</v>
      </c>
      <c r="U648" s="267">
        <f t="shared" si="368"/>
        <v>0</v>
      </c>
      <c r="V648" s="230"/>
    </row>
    <row r="649" ht="15" spans="1:22">
      <c r="A649" s="269">
        <f>Baseline!A649</f>
        <v>0</v>
      </c>
      <c r="B649" s="249" t="s">
        <v>419</v>
      </c>
      <c r="C649" s="246"/>
      <c r="G649" s="253">
        <f t="shared" ref="G649:U649" si="369">G650*2</f>
        <v>0</v>
      </c>
      <c r="H649" s="253">
        <f t="shared" si="369"/>
        <v>0</v>
      </c>
      <c r="I649" s="253">
        <f t="shared" si="369"/>
        <v>0</v>
      </c>
      <c r="J649" s="253">
        <f t="shared" si="369"/>
        <v>0</v>
      </c>
      <c r="K649" s="253">
        <f t="shared" si="369"/>
        <v>0</v>
      </c>
      <c r="L649" s="259">
        <f t="shared" si="369"/>
        <v>0</v>
      </c>
      <c r="M649" s="253">
        <f t="shared" si="369"/>
        <v>0</v>
      </c>
      <c r="N649" s="253">
        <f t="shared" si="369"/>
        <v>0</v>
      </c>
      <c r="O649" s="253">
        <f t="shared" si="369"/>
        <v>0</v>
      </c>
      <c r="P649" s="253">
        <f t="shared" si="369"/>
        <v>0</v>
      </c>
      <c r="Q649" s="253">
        <f t="shared" si="369"/>
        <v>0</v>
      </c>
      <c r="R649" s="253">
        <f t="shared" si="369"/>
        <v>0</v>
      </c>
      <c r="S649" s="253">
        <f t="shared" si="369"/>
        <v>0</v>
      </c>
      <c r="T649" s="253">
        <f t="shared" si="369"/>
        <v>0</v>
      </c>
      <c r="U649" s="253">
        <f t="shared" si="369"/>
        <v>0</v>
      </c>
      <c r="V649" s="253"/>
    </row>
    <row r="650" ht="15" spans="1:22">
      <c r="A650" s="269">
        <f>Baseline!A650</f>
        <v>0</v>
      </c>
      <c r="B650" s="249" t="s">
        <v>420</v>
      </c>
      <c r="C650" s="246"/>
      <c r="G650" s="253">
        <f t="shared" ref="G650:U650" si="370">G648/3</f>
        <v>0</v>
      </c>
      <c r="H650" s="253">
        <f t="shared" si="370"/>
        <v>0</v>
      </c>
      <c r="I650" s="253">
        <f t="shared" si="370"/>
        <v>0</v>
      </c>
      <c r="J650" s="253">
        <f t="shared" si="370"/>
        <v>0</v>
      </c>
      <c r="K650" s="253">
        <f t="shared" si="370"/>
        <v>0</v>
      </c>
      <c r="L650" s="259">
        <f t="shared" si="370"/>
        <v>0</v>
      </c>
      <c r="M650" s="253">
        <f t="shared" si="370"/>
        <v>0</v>
      </c>
      <c r="N650" s="253">
        <f t="shared" si="370"/>
        <v>0</v>
      </c>
      <c r="O650" s="253">
        <f t="shared" si="370"/>
        <v>0</v>
      </c>
      <c r="P650" s="253">
        <f t="shared" si="370"/>
        <v>0</v>
      </c>
      <c r="Q650" s="253">
        <f t="shared" si="370"/>
        <v>0</v>
      </c>
      <c r="R650" s="253">
        <f t="shared" si="370"/>
        <v>0</v>
      </c>
      <c r="S650" s="253">
        <f t="shared" si="370"/>
        <v>0</v>
      </c>
      <c r="T650" s="253">
        <f t="shared" si="370"/>
        <v>0</v>
      </c>
      <c r="U650" s="253">
        <f t="shared" si="370"/>
        <v>0</v>
      </c>
      <c r="V650" s="253"/>
    </row>
    <row r="651" ht="15" spans="1:22">
      <c r="A651" s="269">
        <f>Baseline!A651</f>
        <v>30</v>
      </c>
      <c r="B651" s="240" t="s">
        <v>183</v>
      </c>
      <c r="C651" s="241"/>
      <c r="D651" s="242"/>
      <c r="E651" s="243"/>
      <c r="F651" s="243"/>
      <c r="G651" s="244">
        <f t="shared" ref="G651:U651" si="371">G605</f>
        <v>1.58205524228807</v>
      </c>
      <c r="H651" s="244">
        <f t="shared" si="371"/>
        <v>5.43665830610695</v>
      </c>
      <c r="I651" s="244">
        <f t="shared" si="371"/>
        <v>6.29866906553002</v>
      </c>
      <c r="J651" s="244">
        <f t="shared" si="371"/>
        <v>5.9859868731488</v>
      </c>
      <c r="K651" s="244">
        <f t="shared" si="371"/>
        <v>9.23262079609655</v>
      </c>
      <c r="L651" s="244">
        <f t="shared" si="371"/>
        <v>40.5504159655585</v>
      </c>
      <c r="M651" s="244">
        <f ca="1" t="shared" si="371"/>
        <v>83.657124286799</v>
      </c>
      <c r="N651" s="244">
        <f ca="1" t="shared" si="371"/>
        <v>123.172634495495</v>
      </c>
      <c r="O651" s="244">
        <f ca="1" t="shared" si="371"/>
        <v>167.260048219567</v>
      </c>
      <c r="P651" s="244">
        <f ca="1" t="shared" si="371"/>
        <v>187.498313112468</v>
      </c>
      <c r="Q651" s="244">
        <f ca="1" t="shared" si="371"/>
        <v>215.604304090886</v>
      </c>
      <c r="R651" s="244">
        <f ca="1" t="shared" si="371"/>
        <v>245.161664242617</v>
      </c>
      <c r="S651" s="244">
        <f ca="1" t="shared" si="371"/>
        <v>251.827023170302</v>
      </c>
      <c r="T651" s="244">
        <f ca="1" t="shared" si="371"/>
        <v>244.342477846821</v>
      </c>
      <c r="U651" s="244">
        <f ca="1" t="shared" si="371"/>
        <v>254.820279990117</v>
      </c>
      <c r="V651" s="256"/>
    </row>
    <row r="652" spans="1:22">
      <c r="A652" s="269">
        <f>Baseline!A652</f>
        <v>0</v>
      </c>
      <c r="B652" s="265" t="s">
        <v>425</v>
      </c>
      <c r="C652" s="5"/>
      <c r="G652" s="266">
        <v>0</v>
      </c>
      <c r="H652" s="267">
        <f t="shared" ref="H652:U652" si="372">G652</f>
        <v>0</v>
      </c>
      <c r="I652" s="267">
        <f t="shared" si="372"/>
        <v>0</v>
      </c>
      <c r="J652" s="267">
        <f t="shared" si="372"/>
        <v>0</v>
      </c>
      <c r="K652" s="267">
        <f t="shared" si="372"/>
        <v>0</v>
      </c>
      <c r="L652" s="267">
        <f t="shared" si="372"/>
        <v>0</v>
      </c>
      <c r="M652" s="267">
        <f t="shared" si="372"/>
        <v>0</v>
      </c>
      <c r="N652" s="267">
        <f t="shared" si="372"/>
        <v>0</v>
      </c>
      <c r="O652" s="267">
        <f t="shared" si="372"/>
        <v>0</v>
      </c>
      <c r="P652" s="267">
        <f t="shared" si="372"/>
        <v>0</v>
      </c>
      <c r="Q652" s="267">
        <f t="shared" si="372"/>
        <v>0</v>
      </c>
      <c r="R652" s="267">
        <f t="shared" si="372"/>
        <v>0</v>
      </c>
      <c r="S652" s="267">
        <f t="shared" si="372"/>
        <v>0</v>
      </c>
      <c r="T652" s="267">
        <f t="shared" si="372"/>
        <v>0</v>
      </c>
      <c r="U652" s="267">
        <f t="shared" si="372"/>
        <v>0</v>
      </c>
      <c r="V652" s="230"/>
    </row>
    <row r="653" ht="13.5" spans="1:22">
      <c r="A653" s="269">
        <f>Baseline!A653</f>
        <v>0</v>
      </c>
      <c r="B653" s="249" t="s">
        <v>419</v>
      </c>
      <c r="C653" s="5"/>
      <c r="G653" s="253">
        <f t="shared" ref="G653:U653" si="373">G654*2</f>
        <v>0</v>
      </c>
      <c r="H653" s="253">
        <f t="shared" si="373"/>
        <v>0</v>
      </c>
      <c r="I653" s="253">
        <f t="shared" si="373"/>
        <v>0</v>
      </c>
      <c r="J653" s="253">
        <f t="shared" si="373"/>
        <v>0</v>
      </c>
      <c r="K653" s="253">
        <f t="shared" si="373"/>
        <v>0</v>
      </c>
      <c r="L653" s="259">
        <f t="shared" si="373"/>
        <v>0</v>
      </c>
      <c r="M653" s="253">
        <f t="shared" si="373"/>
        <v>0</v>
      </c>
      <c r="N653" s="253">
        <f t="shared" si="373"/>
        <v>0</v>
      </c>
      <c r="O653" s="253">
        <f t="shared" si="373"/>
        <v>0</v>
      </c>
      <c r="P653" s="253">
        <f t="shared" si="373"/>
        <v>0</v>
      </c>
      <c r="Q653" s="253">
        <f t="shared" si="373"/>
        <v>0</v>
      </c>
      <c r="R653" s="253">
        <f t="shared" si="373"/>
        <v>0</v>
      </c>
      <c r="S653" s="253">
        <f t="shared" si="373"/>
        <v>0</v>
      </c>
      <c r="T653" s="253">
        <f t="shared" si="373"/>
        <v>0</v>
      </c>
      <c r="U653" s="253">
        <f t="shared" si="373"/>
        <v>0</v>
      </c>
      <c r="V653" s="253"/>
    </row>
    <row r="654" ht="13.5" spans="1:22">
      <c r="A654" s="269">
        <f>Baseline!A654</f>
        <v>0</v>
      </c>
      <c r="B654" s="249" t="s">
        <v>420</v>
      </c>
      <c r="C654" s="5"/>
      <c r="G654" s="253">
        <f t="shared" ref="G654:U654" si="374">G652/3</f>
        <v>0</v>
      </c>
      <c r="H654" s="253">
        <f t="shared" si="374"/>
        <v>0</v>
      </c>
      <c r="I654" s="253">
        <f t="shared" si="374"/>
        <v>0</v>
      </c>
      <c r="J654" s="253">
        <f t="shared" si="374"/>
        <v>0</v>
      </c>
      <c r="K654" s="253">
        <f t="shared" si="374"/>
        <v>0</v>
      </c>
      <c r="L654" s="259">
        <f t="shared" si="374"/>
        <v>0</v>
      </c>
      <c r="M654" s="253">
        <f t="shared" si="374"/>
        <v>0</v>
      </c>
      <c r="N654" s="253">
        <f t="shared" si="374"/>
        <v>0</v>
      </c>
      <c r="O654" s="253">
        <f t="shared" si="374"/>
        <v>0</v>
      </c>
      <c r="P654" s="253">
        <f t="shared" si="374"/>
        <v>0</v>
      </c>
      <c r="Q654" s="253">
        <f t="shared" si="374"/>
        <v>0</v>
      </c>
      <c r="R654" s="253">
        <f t="shared" si="374"/>
        <v>0</v>
      </c>
      <c r="S654" s="253">
        <f t="shared" si="374"/>
        <v>0</v>
      </c>
      <c r="T654" s="253">
        <f t="shared" si="374"/>
        <v>0</v>
      </c>
      <c r="U654" s="253">
        <f t="shared" si="374"/>
        <v>0</v>
      </c>
      <c r="V654" s="253"/>
    </row>
    <row r="655" ht="15" spans="1:22">
      <c r="A655" s="269">
        <f>Baseline!A655</f>
        <v>31</v>
      </c>
      <c r="B655" s="240" t="s">
        <v>184</v>
      </c>
      <c r="C655" s="241"/>
      <c r="D655" s="242"/>
      <c r="E655" s="243"/>
      <c r="F655" s="243"/>
      <c r="G655" s="244">
        <f t="shared" ref="G655:U655" si="375">G597</f>
        <v>0.107084116277752</v>
      </c>
      <c r="H655" s="244">
        <f t="shared" si="375"/>
        <v>0.241609594223057</v>
      </c>
      <c r="I655" s="244">
        <f t="shared" si="375"/>
        <v>0.247239641907799</v>
      </c>
      <c r="J655" s="244">
        <f t="shared" si="375"/>
        <v>0.229473587588905</v>
      </c>
      <c r="K655" s="244">
        <f t="shared" si="375"/>
        <v>0.144251098725628</v>
      </c>
      <c r="L655" s="244">
        <f t="shared" si="375"/>
        <v>45.1853390453461</v>
      </c>
      <c r="M655" s="244">
        <f ca="1" t="shared" si="375"/>
        <v>233.374635917653</v>
      </c>
      <c r="N655" s="244">
        <f ca="1" t="shared" si="375"/>
        <v>560.571605718781</v>
      </c>
      <c r="O655" s="244">
        <f ca="1" t="shared" si="375"/>
        <v>864.590202191609</v>
      </c>
      <c r="P655" s="244">
        <f ca="1" t="shared" si="375"/>
        <v>1001.3237544465</v>
      </c>
      <c r="Q655" s="244">
        <f ca="1" t="shared" si="375"/>
        <v>1159.25244871561</v>
      </c>
      <c r="R655" s="244">
        <f ca="1" t="shared" si="375"/>
        <v>1517.33669920748</v>
      </c>
      <c r="S655" s="244">
        <f ca="1" t="shared" si="375"/>
        <v>1944.91028076938</v>
      </c>
      <c r="T655" s="244">
        <f ca="1" t="shared" si="375"/>
        <v>2128.5049980329</v>
      </c>
      <c r="U655" s="244">
        <f ca="1" t="shared" si="375"/>
        <v>2379.19725149417</v>
      </c>
      <c r="V655" s="256"/>
    </row>
    <row r="656" spans="1:22">
      <c r="A656" s="269">
        <f>Baseline!A656</f>
        <v>0</v>
      </c>
      <c r="B656" s="265" t="s">
        <v>426</v>
      </c>
      <c r="C656" s="5"/>
      <c r="G656" s="266">
        <v>0</v>
      </c>
      <c r="H656" s="267">
        <f t="shared" ref="H656:U656" si="376">G656</f>
        <v>0</v>
      </c>
      <c r="I656" s="267">
        <f t="shared" si="376"/>
        <v>0</v>
      </c>
      <c r="J656" s="267">
        <f t="shared" si="376"/>
        <v>0</v>
      </c>
      <c r="K656" s="267">
        <f t="shared" si="376"/>
        <v>0</v>
      </c>
      <c r="L656" s="267">
        <f t="shared" si="376"/>
        <v>0</v>
      </c>
      <c r="M656" s="267">
        <f t="shared" si="376"/>
        <v>0</v>
      </c>
      <c r="N656" s="267">
        <f t="shared" si="376"/>
        <v>0</v>
      </c>
      <c r="O656" s="267">
        <f t="shared" si="376"/>
        <v>0</v>
      </c>
      <c r="P656" s="267">
        <f t="shared" si="376"/>
        <v>0</v>
      </c>
      <c r="Q656" s="267">
        <f t="shared" si="376"/>
        <v>0</v>
      </c>
      <c r="R656" s="267">
        <f t="shared" si="376"/>
        <v>0</v>
      </c>
      <c r="S656" s="267">
        <f t="shared" si="376"/>
        <v>0</v>
      </c>
      <c r="T656" s="267">
        <f t="shared" si="376"/>
        <v>0</v>
      </c>
      <c r="U656" s="267">
        <f t="shared" si="376"/>
        <v>0</v>
      </c>
      <c r="V656" s="230"/>
    </row>
    <row r="657" ht="13.5" spans="1:22">
      <c r="A657" s="269">
        <f>Baseline!A657</f>
        <v>0</v>
      </c>
      <c r="B657" s="249" t="s">
        <v>419</v>
      </c>
      <c r="C657" s="5"/>
      <c r="G657" s="253">
        <f t="shared" ref="G657:U657" si="377">G658*2</f>
        <v>0</v>
      </c>
      <c r="H657" s="253">
        <f t="shared" si="377"/>
        <v>0</v>
      </c>
      <c r="I657" s="253">
        <f t="shared" si="377"/>
        <v>0</v>
      </c>
      <c r="J657" s="253">
        <f t="shared" si="377"/>
        <v>0</v>
      </c>
      <c r="K657" s="253">
        <f t="shared" si="377"/>
        <v>0</v>
      </c>
      <c r="L657" s="259">
        <f t="shared" si="377"/>
        <v>0</v>
      </c>
      <c r="M657" s="253">
        <f t="shared" si="377"/>
        <v>0</v>
      </c>
      <c r="N657" s="253">
        <f t="shared" si="377"/>
        <v>0</v>
      </c>
      <c r="O657" s="253">
        <f t="shared" si="377"/>
        <v>0</v>
      </c>
      <c r="P657" s="253">
        <f t="shared" si="377"/>
        <v>0</v>
      </c>
      <c r="Q657" s="253">
        <f t="shared" si="377"/>
        <v>0</v>
      </c>
      <c r="R657" s="253">
        <f t="shared" si="377"/>
        <v>0</v>
      </c>
      <c r="S657" s="253">
        <f t="shared" si="377"/>
        <v>0</v>
      </c>
      <c r="T657" s="253">
        <f t="shared" si="377"/>
        <v>0</v>
      </c>
      <c r="U657" s="253">
        <f t="shared" si="377"/>
        <v>0</v>
      </c>
      <c r="V657" s="253"/>
    </row>
    <row r="658" ht="13.5" spans="1:22">
      <c r="A658" s="269">
        <f>Baseline!A658</f>
        <v>0</v>
      </c>
      <c r="B658" s="249" t="s">
        <v>420</v>
      </c>
      <c r="C658" s="5"/>
      <c r="G658" s="253">
        <f t="shared" ref="G658:U658" si="378">G656/3</f>
        <v>0</v>
      </c>
      <c r="H658" s="253">
        <f t="shared" si="378"/>
        <v>0</v>
      </c>
      <c r="I658" s="253">
        <f t="shared" si="378"/>
        <v>0</v>
      </c>
      <c r="J658" s="253">
        <f t="shared" si="378"/>
        <v>0</v>
      </c>
      <c r="K658" s="253">
        <f t="shared" si="378"/>
        <v>0</v>
      </c>
      <c r="L658" s="259">
        <f t="shared" si="378"/>
        <v>0</v>
      </c>
      <c r="M658" s="253">
        <f t="shared" si="378"/>
        <v>0</v>
      </c>
      <c r="N658" s="253">
        <f t="shared" si="378"/>
        <v>0</v>
      </c>
      <c r="O658" s="253">
        <f t="shared" si="378"/>
        <v>0</v>
      </c>
      <c r="P658" s="253">
        <f t="shared" si="378"/>
        <v>0</v>
      </c>
      <c r="Q658" s="253">
        <f t="shared" si="378"/>
        <v>0</v>
      </c>
      <c r="R658" s="253">
        <f t="shared" si="378"/>
        <v>0</v>
      </c>
      <c r="S658" s="253">
        <f t="shared" si="378"/>
        <v>0</v>
      </c>
      <c r="T658" s="253">
        <f t="shared" si="378"/>
        <v>0</v>
      </c>
      <c r="U658" s="253">
        <f t="shared" si="378"/>
        <v>0</v>
      </c>
      <c r="V658" s="253"/>
    </row>
    <row r="663" s="6" customFormat="1" spans="2:22">
      <c r="B663" s="225"/>
      <c r="C663" s="235"/>
      <c r="D663" s="5"/>
      <c r="E663" s="100"/>
      <c r="F663" s="100"/>
      <c r="G663" s="237"/>
      <c r="H663" s="237"/>
      <c r="I663" s="237"/>
      <c r="J663" s="237"/>
      <c r="K663" s="237"/>
      <c r="L663" s="254"/>
      <c r="M663" s="237"/>
      <c r="N663" s="237"/>
      <c r="O663" s="237"/>
      <c r="P663" s="237"/>
      <c r="Q663" s="237"/>
      <c r="R663" s="237"/>
      <c r="S663" s="237"/>
      <c r="T663" s="237"/>
      <c r="U663" s="237"/>
      <c r="V663" s="237"/>
    </row>
    <row r="664" s="6" customFormat="1" spans="2:22">
      <c r="B664" s="225"/>
      <c r="C664" s="235"/>
      <c r="D664" s="5"/>
      <c r="E664" s="100"/>
      <c r="F664" s="100"/>
      <c r="G664" s="237"/>
      <c r="H664" s="237"/>
      <c r="I664" s="237"/>
      <c r="J664" s="237"/>
      <c r="K664" s="237"/>
      <c r="L664" s="254"/>
      <c r="M664" s="237"/>
      <c r="N664" s="237"/>
      <c r="O664" s="237"/>
      <c r="P664" s="237"/>
      <c r="Q664" s="237"/>
      <c r="R664" s="237"/>
      <c r="S664" s="237"/>
      <c r="T664" s="237"/>
      <c r="U664" s="237"/>
      <c r="V664" s="237"/>
    </row>
    <row r="665" s="6" customFormat="1" spans="2:22">
      <c r="B665" s="225"/>
      <c r="C665" s="235"/>
      <c r="D665" s="5"/>
      <c r="E665" s="100"/>
      <c r="F665" s="100"/>
      <c r="G665" s="237"/>
      <c r="H665" s="237"/>
      <c r="I665" s="237"/>
      <c r="J665" s="237"/>
      <c r="K665" s="237"/>
      <c r="L665" s="254"/>
      <c r="M665" s="237"/>
      <c r="N665" s="237"/>
      <c r="O665" s="237"/>
      <c r="P665" s="237"/>
      <c r="Q665" s="237"/>
      <c r="R665" s="237"/>
      <c r="S665" s="237"/>
      <c r="T665" s="237"/>
      <c r="U665" s="237"/>
      <c r="V665" s="237"/>
    </row>
    <row r="666" s="6" customFormat="1" spans="2:22">
      <c r="B666" s="225"/>
      <c r="C666" s="226"/>
      <c r="D666" s="5"/>
      <c r="E666" s="100"/>
      <c r="F666" s="100"/>
      <c r="G666" s="232"/>
      <c r="H666" s="232"/>
      <c r="I666" s="232"/>
      <c r="J666" s="232"/>
      <c r="K666" s="232"/>
      <c r="L666" s="248"/>
      <c r="M666" s="232"/>
      <c r="N666" s="232"/>
      <c r="O666" s="232"/>
      <c r="P666" s="232"/>
      <c r="Q666" s="232"/>
      <c r="R666" s="232"/>
      <c r="S666" s="232"/>
      <c r="T666" s="232"/>
      <c r="U666" s="232"/>
      <c r="V666" s="232"/>
    </row>
    <row r="667" s="6" customFormat="1" spans="2:22">
      <c r="B667" s="228"/>
      <c r="C667" s="229"/>
      <c r="D667" s="5"/>
      <c r="E667" s="100"/>
      <c r="F667" s="100"/>
      <c r="G667" s="237"/>
      <c r="H667" s="237"/>
      <c r="I667" s="237"/>
      <c r="J667" s="237"/>
      <c r="K667" s="237"/>
      <c r="L667" s="254"/>
      <c r="M667" s="237"/>
      <c r="N667" s="237"/>
      <c r="O667" s="237"/>
      <c r="P667" s="237"/>
      <c r="Q667" s="237"/>
      <c r="R667" s="237"/>
      <c r="S667" s="237"/>
      <c r="T667" s="237"/>
      <c r="U667" s="237"/>
      <c r="V667" s="237"/>
    </row>
    <row r="668" s="6" customFormat="1" spans="2:22">
      <c r="B668" s="228"/>
      <c r="C668" s="229"/>
      <c r="D668" s="5"/>
      <c r="E668" s="100"/>
      <c r="F668" s="100"/>
      <c r="G668" s="237"/>
      <c r="H668" s="237"/>
      <c r="I668" s="237"/>
      <c r="J668" s="237"/>
      <c r="K668" s="237"/>
      <c r="L668" s="254"/>
      <c r="M668" s="237"/>
      <c r="N668" s="237"/>
      <c r="O668" s="237"/>
      <c r="P668" s="237"/>
      <c r="Q668" s="237"/>
      <c r="R668" s="237"/>
      <c r="S668" s="237"/>
      <c r="T668" s="237"/>
      <c r="U668" s="237"/>
      <c r="V668" s="237"/>
    </row>
    <row r="669" s="6" customFormat="1" spans="2:22">
      <c r="B669" s="228"/>
      <c r="C669" s="229"/>
      <c r="D669" s="5"/>
      <c r="E669" s="100"/>
      <c r="F669" s="100"/>
      <c r="G669" s="237"/>
      <c r="H669" s="237"/>
      <c r="I669" s="237"/>
      <c r="J669" s="237"/>
      <c r="K669" s="237"/>
      <c r="L669" s="254"/>
      <c r="M669" s="237"/>
      <c r="N669" s="237"/>
      <c r="O669" s="237"/>
      <c r="P669" s="237"/>
      <c r="Q669" s="237"/>
      <c r="R669" s="237"/>
      <c r="S669" s="237"/>
      <c r="T669" s="237"/>
      <c r="U669" s="237"/>
      <c r="V669" s="237"/>
    </row>
    <row r="670" s="6" customFormat="1" spans="2:22">
      <c r="B670" s="231"/>
      <c r="C670" s="231"/>
      <c r="D670" s="5"/>
      <c r="E670" s="100"/>
      <c r="F670" s="100"/>
      <c r="G670" s="232"/>
      <c r="H670" s="232"/>
      <c r="I670" s="232"/>
      <c r="J670" s="232"/>
      <c r="K670" s="232"/>
      <c r="L670" s="248"/>
      <c r="M670" s="232"/>
      <c r="N670" s="232"/>
      <c r="O670" s="232"/>
      <c r="P670" s="232"/>
      <c r="Q670" s="232"/>
      <c r="R670" s="232"/>
      <c r="S670" s="232"/>
      <c r="T670" s="232"/>
      <c r="U670" s="232"/>
      <c r="V670" s="232"/>
    </row>
    <row r="671" s="6" customFormat="1" spans="2:22">
      <c r="B671" s="228"/>
      <c r="C671" s="229"/>
      <c r="D671" s="5"/>
      <c r="E671" s="100"/>
      <c r="F671" s="100"/>
      <c r="G671" s="237"/>
      <c r="H671" s="237"/>
      <c r="I671" s="237"/>
      <c r="J671" s="237"/>
      <c r="K671" s="237"/>
      <c r="L671" s="254"/>
      <c r="M671" s="237"/>
      <c r="N671" s="237"/>
      <c r="O671" s="237"/>
      <c r="P671" s="237"/>
      <c r="Q671" s="237"/>
      <c r="R671" s="237"/>
      <c r="S671" s="237"/>
      <c r="T671" s="237"/>
      <c r="U671" s="237"/>
      <c r="V671" s="237"/>
    </row>
    <row r="672" s="6" customFormat="1" spans="2:22">
      <c r="B672" s="228"/>
      <c r="C672" s="229"/>
      <c r="D672" s="5"/>
      <c r="E672" s="100"/>
      <c r="F672" s="100"/>
      <c r="G672" s="237"/>
      <c r="H672" s="237"/>
      <c r="I672" s="237"/>
      <c r="J672" s="237"/>
      <c r="K672" s="237"/>
      <c r="L672" s="254"/>
      <c r="M672" s="237"/>
      <c r="N672" s="237"/>
      <c r="O672" s="237"/>
      <c r="P672" s="237"/>
      <c r="Q672" s="237"/>
      <c r="R672" s="237"/>
      <c r="S672" s="237"/>
      <c r="T672" s="237"/>
      <c r="U672" s="237"/>
      <c r="V672" s="237"/>
    </row>
    <row r="673" s="6" customFormat="1" spans="2:22">
      <c r="B673" s="228"/>
      <c r="C673" s="229"/>
      <c r="D673" s="5"/>
      <c r="E673" s="100"/>
      <c r="F673" s="100"/>
      <c r="G673" s="237"/>
      <c r="H673" s="237"/>
      <c r="I673" s="237"/>
      <c r="J673" s="237"/>
      <c r="K673" s="237"/>
      <c r="L673" s="254"/>
      <c r="M673" s="237"/>
      <c r="N673" s="237"/>
      <c r="O673" s="237"/>
      <c r="P673" s="237"/>
      <c r="Q673" s="237"/>
      <c r="R673" s="237"/>
      <c r="S673" s="237"/>
      <c r="T673" s="237"/>
      <c r="U673" s="237"/>
      <c r="V673" s="237"/>
    </row>
    <row r="674" s="6" customFormat="1" spans="2:22">
      <c r="B674" s="231"/>
      <c r="C674" s="231"/>
      <c r="D674" s="5"/>
      <c r="E674" s="100"/>
      <c r="F674" s="100"/>
      <c r="G674" s="232"/>
      <c r="H674" s="232"/>
      <c r="I674" s="232"/>
      <c r="J674" s="232"/>
      <c r="K674" s="232"/>
      <c r="L674" s="248"/>
      <c r="M674" s="232"/>
      <c r="N674" s="232"/>
      <c r="O674" s="232"/>
      <c r="P674" s="232"/>
      <c r="Q674" s="232"/>
      <c r="R674" s="232"/>
      <c r="S674" s="232"/>
      <c r="T674" s="232"/>
      <c r="U674" s="232"/>
      <c r="V674" s="232"/>
    </row>
    <row r="675" s="6" customFormat="1" spans="2:22">
      <c r="B675" s="228"/>
      <c r="C675" s="229"/>
      <c r="D675" s="5"/>
      <c r="E675" s="100"/>
      <c r="F675" s="100"/>
      <c r="G675" s="250"/>
      <c r="H675" s="250"/>
      <c r="I675" s="250"/>
      <c r="J675" s="250"/>
      <c r="K675" s="250"/>
      <c r="L675" s="260"/>
      <c r="M675" s="250"/>
      <c r="N675" s="250"/>
      <c r="O675" s="250"/>
      <c r="P675" s="250"/>
      <c r="Q675" s="250"/>
      <c r="R675" s="250"/>
      <c r="S675" s="250"/>
      <c r="T675" s="250"/>
      <c r="U675" s="250"/>
      <c r="V675" s="250"/>
    </row>
    <row r="676" s="6" customFormat="1" spans="2:22">
      <c r="B676" s="228"/>
      <c r="C676" s="229"/>
      <c r="D676" s="5"/>
      <c r="E676" s="100"/>
      <c r="F676" s="100"/>
      <c r="G676" s="258"/>
      <c r="H676" s="258"/>
      <c r="I676" s="258"/>
      <c r="J676" s="258"/>
      <c r="K676" s="258"/>
      <c r="L676" s="261"/>
      <c r="M676" s="258"/>
      <c r="N676" s="258"/>
      <c r="O676" s="258"/>
      <c r="P676" s="258"/>
      <c r="Q676" s="258"/>
      <c r="R676" s="258"/>
      <c r="S676" s="258"/>
      <c r="T676" s="258"/>
      <c r="U676" s="258"/>
      <c r="V676" s="258"/>
    </row>
    <row r="677" s="6" customFormat="1" spans="2:22">
      <c r="B677" s="228"/>
      <c r="C677" s="229"/>
      <c r="D677" s="5"/>
      <c r="E677" s="100"/>
      <c r="F677" s="100"/>
      <c r="G677" s="258"/>
      <c r="H677" s="258"/>
      <c r="I677" s="258"/>
      <c r="J677" s="258"/>
      <c r="K677" s="258"/>
      <c r="L677" s="261"/>
      <c r="M677" s="258"/>
      <c r="N677" s="258"/>
      <c r="O677" s="258"/>
      <c r="P677" s="258"/>
      <c r="Q677" s="258"/>
      <c r="R677" s="258"/>
      <c r="S677" s="258"/>
      <c r="T677" s="258"/>
      <c r="U677" s="258"/>
      <c r="V677" s="258"/>
    </row>
  </sheetData>
  <pageMargins left="0.7" right="0.7" top="0.75" bottom="0.75" header="0.3" footer="0.3"/>
  <pageSetup paperSize="1" orientation="portrait" horizontalDpi="300" verticalDpi="3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sheetPr>
  <dimension ref="A2:V677"/>
  <sheetViews>
    <sheetView zoomScale="70" zoomScaleNormal="70" workbookViewId="0">
      <pane xSplit="6" ySplit="2" topLeftCell="G3" activePane="bottomRight" state="frozen"/>
      <selection/>
      <selection pane="topRight"/>
      <selection pane="bottomLeft"/>
      <selection pane="bottomRight" activeCell="A1" sqref="A1"/>
    </sheetView>
  </sheetViews>
  <sheetFormatPr defaultColWidth="8.71428571428571" defaultRowHeight="12.75"/>
  <cols>
    <col min="1" max="1" width="4.14285714285714" style="8" customWidth="1"/>
    <col min="2" max="2" width="67.1428571428571" style="9" customWidth="1"/>
    <col min="3" max="4" width="8.71428571428571" style="10"/>
    <col min="5" max="5" width="13.4285714285714" style="9" customWidth="1"/>
    <col min="6" max="6" width="8.42857142857143" style="9" customWidth="1"/>
    <col min="7" max="8" width="11.4285714285714" style="9" customWidth="1"/>
    <col min="9" max="9" width="14.8571428571429" style="9" customWidth="1"/>
    <col min="10" max="10" width="14.2857142857143" style="9" customWidth="1"/>
    <col min="11" max="11" width="13.8571428571429" style="9" customWidth="1"/>
    <col min="12" max="21" width="11.4285714285714" style="8" customWidth="1"/>
    <col min="22" max="22" width="13.1428571428571" style="11" customWidth="1"/>
    <col min="23" max="26" width="14" style="8" customWidth="1"/>
    <col min="27" max="27" width="8.28571428571429" style="8" customWidth="1"/>
    <col min="28" max="16384" width="8.71428571428571" style="8"/>
  </cols>
  <sheetData>
    <row r="2" s="1" customFormat="1" spans="2:22">
      <c r="B2" s="12"/>
      <c r="C2" s="13" t="s">
        <v>43</v>
      </c>
      <c r="D2" s="13" t="s">
        <v>39</v>
      </c>
      <c r="E2" s="12" t="s">
        <v>427</v>
      </c>
      <c r="F2" s="12"/>
      <c r="G2" s="14">
        <f>DataInput!G10</f>
        <v>2015</v>
      </c>
      <c r="H2" s="14">
        <f>DataInput!H10</f>
        <v>2016</v>
      </c>
      <c r="I2" s="14">
        <f>DataInput!I10</f>
        <v>2017</v>
      </c>
      <c r="J2" s="14">
        <f>DataInput!J10</f>
        <v>2018</v>
      </c>
      <c r="K2" s="14">
        <f>DataInput!K10</f>
        <v>2019</v>
      </c>
      <c r="L2" s="14">
        <f>DataInput!L10</f>
        <v>2020</v>
      </c>
      <c r="M2" s="14">
        <f>DataInput!M10</f>
        <v>2021</v>
      </c>
      <c r="N2" s="14">
        <f>DataInput!N10</f>
        <v>2022</v>
      </c>
      <c r="O2" s="14">
        <f>DataInput!O10</f>
        <v>2023</v>
      </c>
      <c r="P2" s="14">
        <f>DataInput!P10</f>
        <v>2024</v>
      </c>
      <c r="Q2" s="14">
        <f>DataInput!Q10</f>
        <v>2025</v>
      </c>
      <c r="R2" s="14">
        <f>DataInput!R10</f>
        <v>2026</v>
      </c>
      <c r="S2" s="14">
        <f>DataInput!S10</f>
        <v>2027</v>
      </c>
      <c r="T2" s="14">
        <f>DataInput!T10</f>
        <v>2028</v>
      </c>
      <c r="U2" s="14">
        <f>DataInput!U10</f>
        <v>2029</v>
      </c>
      <c r="V2" s="97"/>
    </row>
    <row r="3" s="1" customFormat="1" spans="2:22">
      <c r="B3" s="12"/>
      <c r="C3" s="13"/>
      <c r="D3" s="13"/>
      <c r="E3" s="12"/>
      <c r="F3" s="12"/>
      <c r="G3" s="12"/>
      <c r="H3" s="12"/>
      <c r="I3" s="12"/>
      <c r="J3" s="12"/>
      <c r="K3" s="12"/>
      <c r="L3" s="14"/>
      <c r="M3" s="14"/>
      <c r="N3" s="14"/>
      <c r="O3" s="14"/>
      <c r="P3" s="14"/>
      <c r="Q3" s="14"/>
      <c r="R3" s="14"/>
      <c r="S3" s="14"/>
      <c r="T3" s="14"/>
      <c r="U3" s="14"/>
      <c r="V3" s="97"/>
    </row>
    <row r="4" s="2" customFormat="1" ht="15" spans="1:21">
      <c r="A4" s="15"/>
      <c r="B4" s="16" t="str">
        <f>DataInput!B12</f>
        <v>1. Information on State's Gross Dometic Product (See Note 1 in Guidance for Completing Data Request for State DSA)</v>
      </c>
      <c r="C4" s="16"/>
      <c r="D4" s="17"/>
      <c r="E4" s="18"/>
      <c r="F4" s="19"/>
      <c r="G4" s="19"/>
      <c r="H4" s="19"/>
      <c r="I4" s="19"/>
      <c r="J4" s="19"/>
      <c r="K4" s="19"/>
      <c r="L4" s="19"/>
      <c r="M4" s="19"/>
      <c r="N4" s="19"/>
      <c r="O4" s="19"/>
      <c r="P4" s="19"/>
      <c r="Q4" s="19"/>
      <c r="R4" s="19"/>
      <c r="S4" s="19"/>
      <c r="T4" s="19"/>
      <c r="U4" s="19"/>
    </row>
    <row r="5" s="2" customFormat="1" ht="15" spans="1:21">
      <c r="A5" s="15"/>
      <c r="B5" s="15"/>
      <c r="C5" s="20"/>
      <c r="D5" s="20"/>
      <c r="E5" s="15"/>
      <c r="F5" s="21"/>
      <c r="G5" s="21"/>
      <c r="H5" s="21"/>
      <c r="I5" s="21"/>
      <c r="J5" s="21"/>
      <c r="K5" s="21"/>
      <c r="L5" s="21"/>
      <c r="M5" s="21"/>
      <c r="N5" s="21"/>
      <c r="O5" s="21"/>
      <c r="P5" s="21"/>
      <c r="Q5" s="21"/>
      <c r="R5" s="21"/>
      <c r="S5" s="21"/>
      <c r="T5" s="21"/>
      <c r="U5" s="21"/>
    </row>
    <row r="6" s="2" customFormat="1" ht="15" spans="1:22">
      <c r="A6" s="15"/>
      <c r="B6" s="22" t="str">
        <f>DataInput!B14</f>
        <v>State GDP (at current prices)</v>
      </c>
      <c r="C6" s="20" t="str">
        <f>DataInput!C14</f>
        <v>Naira</v>
      </c>
      <c r="D6" s="22" t="str">
        <f>DataInput!D14</f>
        <v>Million</v>
      </c>
      <c r="E6" s="20"/>
      <c r="F6" s="20"/>
      <c r="G6" s="24">
        <f>DataInput!G14</f>
        <v>1.58774</v>
      </c>
      <c r="H6" s="24">
        <f>DataInput!H14</f>
        <v>1.635779</v>
      </c>
      <c r="I6" s="24">
        <f>DataInput!I14</f>
        <v>1.817777</v>
      </c>
      <c r="J6" s="24">
        <f>DataInput!J14</f>
        <v>2.036732</v>
      </c>
      <c r="K6" s="24">
        <f>DataInput!K14</f>
        <v>2.2994</v>
      </c>
      <c r="L6" s="24">
        <f>DataInput!L14</f>
        <v>2.410201</v>
      </c>
      <c r="M6" s="24">
        <f>DataInput!M14</f>
        <v>2.648707</v>
      </c>
      <c r="N6" s="24">
        <f>DataInput!N14</f>
        <v>2.928273</v>
      </c>
      <c r="O6" s="24">
        <f>DataInput!O14</f>
        <v>3.241757</v>
      </c>
      <c r="P6" s="24">
        <f>DataInput!P14</f>
        <v>3.47257</v>
      </c>
      <c r="Q6" s="24">
        <f>DataInput!Q14</f>
        <v>3.719817</v>
      </c>
      <c r="R6" s="24">
        <f>DataInput!R14</f>
        <v>3.984667</v>
      </c>
      <c r="S6" s="24">
        <f>DataInput!S14</f>
        <v>4.268376</v>
      </c>
      <c r="T6" s="24">
        <f>DataInput!T14</f>
        <v>4.572284</v>
      </c>
      <c r="U6" s="24">
        <f>DataInput!U14</f>
        <v>4.897831</v>
      </c>
      <c r="V6" s="26"/>
    </row>
    <row r="7" s="2" customFormat="1" ht="15" spans="1:22">
      <c r="A7" s="15"/>
      <c r="B7" s="22" t="str">
        <f>DataInput!B15</f>
        <v>Nation GDP (at current prices)</v>
      </c>
      <c r="C7" s="20" t="str">
        <f>DataInput!C15</f>
        <v>Naira</v>
      </c>
      <c r="D7" s="22" t="str">
        <f>DataInput!D15</f>
        <v>Million</v>
      </c>
      <c r="E7" s="20"/>
      <c r="F7" s="20"/>
      <c r="G7" s="24">
        <f>DataInput!G15</f>
        <v>93497948.264582</v>
      </c>
      <c r="H7" s="24">
        <f>DataInput!H15</f>
        <v>101253015.601811</v>
      </c>
      <c r="I7" s="24">
        <f>DataInput!I15</f>
        <v>114004749.647597</v>
      </c>
      <c r="J7" s="24">
        <f>DataInput!J15</f>
        <v>127736827.809308</v>
      </c>
      <c r="K7" s="24">
        <f>DataInput!K15</f>
        <v>144210492.067008</v>
      </c>
      <c r="L7" s="24">
        <f>DataInput!L15</f>
        <v>139517515.936044</v>
      </c>
      <c r="M7" s="24">
        <f>DataInput!M15</f>
        <v>142694417.135112</v>
      </c>
      <c r="N7" s="24">
        <f>DataInput!N15</f>
        <v>146794565.467177</v>
      </c>
      <c r="O7" s="24">
        <f>DataInput!O15</f>
        <v>151464431.638719</v>
      </c>
      <c r="P7" s="24">
        <f>DataInput!P15</f>
        <v>151464431.638719</v>
      </c>
      <c r="Q7" s="24">
        <f>DataInput!Q15</f>
        <v>151464431.638719</v>
      </c>
      <c r="R7" s="24">
        <f>DataInput!R15</f>
        <v>151464431.638719</v>
      </c>
      <c r="S7" s="24">
        <f>DataInput!S15</f>
        <v>151464431.638719</v>
      </c>
      <c r="T7" s="24">
        <f>DataInput!T15</f>
        <v>151464431.638719</v>
      </c>
      <c r="U7" s="24">
        <f>DataInput!U15</f>
        <v>151464431.638719</v>
      </c>
      <c r="V7" s="26"/>
    </row>
    <row r="8" s="2" customFormat="1" ht="15" spans="1:22">
      <c r="A8" s="15"/>
      <c r="B8" s="22" t="s">
        <v>49</v>
      </c>
      <c r="C8" s="20"/>
      <c r="D8" s="20"/>
      <c r="E8" s="20"/>
      <c r="F8" s="20"/>
      <c r="G8" s="25">
        <f>DataInput!G16</f>
        <v>196.4865</v>
      </c>
      <c r="H8" s="25">
        <f>DataInput!H16</f>
        <v>253.1897</v>
      </c>
      <c r="I8" s="25">
        <f>DataInput!I16</f>
        <v>305.7862</v>
      </c>
      <c r="J8" s="25">
        <f>DataInput!J16</f>
        <v>306.5</v>
      </c>
      <c r="K8" s="25">
        <f>DataInput!K16</f>
        <v>326</v>
      </c>
      <c r="L8" s="25">
        <f>DataInput!L16</f>
        <v>379</v>
      </c>
      <c r="M8" s="25">
        <f>DataInput!M16</f>
        <v>379</v>
      </c>
      <c r="N8" s="25">
        <f>DataInput!N16</f>
        <v>379</v>
      </c>
      <c r="O8" s="25">
        <f>DataInput!O16</f>
        <v>379</v>
      </c>
      <c r="P8" s="25">
        <f>DataInput!P16</f>
        <v>379</v>
      </c>
      <c r="Q8" s="25">
        <f>DataInput!Q16</f>
        <v>379</v>
      </c>
      <c r="R8" s="25">
        <f>DataInput!R16</f>
        <v>379</v>
      </c>
      <c r="S8" s="25">
        <f>DataInput!S16</f>
        <v>379</v>
      </c>
      <c r="T8" s="25">
        <f>DataInput!T16</f>
        <v>379</v>
      </c>
      <c r="U8" s="25">
        <f>DataInput!U16</f>
        <v>379</v>
      </c>
      <c r="V8" s="26"/>
    </row>
    <row r="9" s="2" customFormat="1" ht="15" spans="1:22">
      <c r="A9" s="15"/>
      <c r="B9" s="22" t="s">
        <v>51</v>
      </c>
      <c r="C9" s="20"/>
      <c r="D9" s="20"/>
      <c r="E9" s="20"/>
      <c r="F9" s="20"/>
      <c r="G9" s="26">
        <f>DataInput!G17</f>
        <v>0</v>
      </c>
      <c r="H9" s="26">
        <f>DataInput!H17</f>
        <v>0</v>
      </c>
      <c r="I9" s="26">
        <f>DataInput!I17</f>
        <v>0</v>
      </c>
      <c r="J9" s="26">
        <f>DataInput!J17</f>
        <v>0</v>
      </c>
      <c r="K9" s="26">
        <f>DataInput!K17</f>
        <v>0</v>
      </c>
      <c r="L9" s="26">
        <f>DataInput!L17</f>
        <v>1</v>
      </c>
      <c r="M9" s="26">
        <f>DataInput!M17</f>
        <v>1</v>
      </c>
      <c r="N9" s="26">
        <f>DataInput!N17</f>
        <v>1</v>
      </c>
      <c r="O9" s="26">
        <f>DataInput!O17</f>
        <v>1</v>
      </c>
      <c r="P9" s="26">
        <f>DataInput!P17</f>
        <v>1</v>
      </c>
      <c r="Q9" s="26">
        <f>DataInput!Q17</f>
        <v>1</v>
      </c>
      <c r="R9" s="26">
        <f>DataInput!R17</f>
        <v>1</v>
      </c>
      <c r="S9" s="26">
        <f>DataInput!S17</f>
        <v>1</v>
      </c>
      <c r="T9" s="26">
        <f>DataInput!T17</f>
        <v>1</v>
      </c>
      <c r="U9" s="26">
        <f>DataInput!U17</f>
        <v>1</v>
      </c>
      <c r="V9" s="26"/>
    </row>
    <row r="10" s="2" customFormat="1" ht="15" spans="2:22">
      <c r="B10" s="22"/>
      <c r="C10" s="20"/>
      <c r="D10" s="20"/>
      <c r="E10" s="20"/>
      <c r="F10" s="20"/>
      <c r="G10" s="27"/>
      <c r="H10" s="27"/>
      <c r="I10" s="27"/>
      <c r="J10" s="27"/>
      <c r="K10" s="27"/>
      <c r="L10" s="76"/>
      <c r="M10" s="76"/>
      <c r="N10" s="76"/>
      <c r="O10" s="76"/>
      <c r="P10" s="76"/>
      <c r="Q10" s="76"/>
      <c r="R10" s="76"/>
      <c r="S10" s="76"/>
      <c r="T10" s="76"/>
      <c r="U10" s="76"/>
      <c r="V10" s="76"/>
    </row>
    <row r="11" s="3" customFormat="1" spans="2:22">
      <c r="B11" s="28" t="str">
        <f>DataInput!B117</f>
        <v>3. Information on Revenues, Expenditure, and Financing Needs and Sources (See Note 3 in Guidance for Completing Data Request for State DSA)</v>
      </c>
      <c r="C11" s="29"/>
      <c r="D11" s="29"/>
      <c r="E11" s="28"/>
      <c r="F11" s="28"/>
      <c r="G11" s="28"/>
      <c r="H11" s="28"/>
      <c r="I11" s="28"/>
      <c r="J11" s="28"/>
      <c r="K11" s="28"/>
      <c r="L11" s="77"/>
      <c r="M11" s="77"/>
      <c r="N11" s="77"/>
      <c r="O11" s="77"/>
      <c r="P11" s="77"/>
      <c r="Q11" s="77"/>
      <c r="R11" s="77"/>
      <c r="S11" s="77"/>
      <c r="T11" s="77"/>
      <c r="U11" s="77"/>
      <c r="V11" s="78"/>
    </row>
    <row r="12" s="3" customFormat="1" spans="2:22">
      <c r="B12" s="30"/>
      <c r="C12" s="31"/>
      <c r="D12" s="31"/>
      <c r="E12" s="30"/>
      <c r="F12" s="30"/>
      <c r="G12" s="30"/>
      <c r="H12" s="30"/>
      <c r="I12" s="30"/>
      <c r="J12" s="30"/>
      <c r="K12" s="30"/>
      <c r="L12" s="78"/>
      <c r="M12" s="78"/>
      <c r="N12" s="78"/>
      <c r="O12" s="78"/>
      <c r="P12" s="78"/>
      <c r="Q12" s="78"/>
      <c r="R12" s="78"/>
      <c r="S12" s="78"/>
      <c r="T12" s="78"/>
      <c r="U12" s="78"/>
      <c r="V12" s="78"/>
    </row>
    <row r="13" s="1" customFormat="1" spans="2:22">
      <c r="B13" s="32" t="str">
        <f>DataInput!B119</f>
        <v>Revenue</v>
      </c>
      <c r="C13" s="20" t="str">
        <f>DataInput!C119</f>
        <v>Naira</v>
      </c>
      <c r="D13" s="20" t="str">
        <f>DataInput!D119</f>
        <v>Million</v>
      </c>
      <c r="E13" s="12"/>
      <c r="F13" s="12"/>
      <c r="G13" s="33">
        <f>DataInput!G119</f>
        <v>59667.04942855</v>
      </c>
      <c r="H13" s="33">
        <f>DataInput!H119</f>
        <v>81291.530078</v>
      </c>
      <c r="I13" s="33">
        <f>DataInput!I119</f>
        <v>76433.49753731</v>
      </c>
      <c r="J13" s="33">
        <f>DataInput!J119</f>
        <v>107869.95199021</v>
      </c>
      <c r="K13" s="33">
        <f>DataInput!K119</f>
        <v>103201.2201011</v>
      </c>
      <c r="L13" s="79">
        <f>L14+L17+L18+L19+L20+L21</f>
        <v>122657.259140301</v>
      </c>
      <c r="M13" s="79">
        <f ca="1" t="shared" ref="M13:U13" si="0">M14+M17+M18+M19+M20+M21</f>
        <v>194184.155246277</v>
      </c>
      <c r="N13" s="79">
        <f ca="1" t="shared" si="0"/>
        <v>237116.341973724</v>
      </c>
      <c r="O13" s="79">
        <f ca="1" t="shared" si="0"/>
        <v>292579.794098929</v>
      </c>
      <c r="P13" s="79">
        <f ca="1" t="shared" si="0"/>
        <v>348574.170319671</v>
      </c>
      <c r="Q13" s="79">
        <f ca="1" t="shared" si="0"/>
        <v>-634888.327256812</v>
      </c>
      <c r="R13" s="79">
        <f ca="1" t="shared" si="0"/>
        <v>-2110655.43341807</v>
      </c>
      <c r="S13" s="79">
        <f ca="1" t="shared" si="0"/>
        <v>-1432841.32627127</v>
      </c>
      <c r="T13" s="79">
        <f ca="1" t="shared" si="0"/>
        <v>-627598.398898432</v>
      </c>
      <c r="U13" s="79">
        <f ca="1" t="shared" si="0"/>
        <v>8842.8345349243</v>
      </c>
      <c r="V13" s="98"/>
    </row>
    <row r="14" s="1" customFormat="1" spans="2:22">
      <c r="B14" s="34" t="str">
        <f>DataInput!B120</f>
        <v>1. Gross Statutory Allocation  ('gross' means with no deductions; do not include VAT Allocation here)</v>
      </c>
      <c r="C14" s="20" t="str">
        <f>DataInput!C120</f>
        <v>Naira</v>
      </c>
      <c r="D14" s="20" t="str">
        <f>DataInput!D120</f>
        <v>Million</v>
      </c>
      <c r="E14" s="12"/>
      <c r="F14" s="12"/>
      <c r="G14" s="26">
        <f>DataInput!G120</f>
        <v>32826.44959462</v>
      </c>
      <c r="H14" s="26">
        <f>DataInput!H120</f>
        <v>23974.675189</v>
      </c>
      <c r="I14" s="26">
        <f>DataInput!I120</f>
        <v>31338.35611266</v>
      </c>
      <c r="J14" s="26">
        <f>DataInput!J120</f>
        <v>46996.00020615</v>
      </c>
      <c r="K14" s="26">
        <f>DataInput!K120</f>
        <v>45509.546427</v>
      </c>
      <c r="L14" s="26">
        <f>DataInput!L120</f>
        <v>29189.5577833762</v>
      </c>
      <c r="M14" s="26">
        <f>DataInput!M120</f>
        <v>33567.9914508827</v>
      </c>
      <c r="N14" s="26">
        <f>DataInput!N120</f>
        <v>38603.1901685151</v>
      </c>
      <c r="O14" s="26">
        <f>DataInput!O120</f>
        <v>39954.6686937923</v>
      </c>
      <c r="P14" s="26">
        <f>DataInput!P120</f>
        <v>48833.7189978612</v>
      </c>
      <c r="Q14" s="26">
        <f>DataInput!Q120</f>
        <v>53716.6268475403</v>
      </c>
      <c r="R14" s="26">
        <f>DataInput!R120</f>
        <v>59088.2208746714</v>
      </c>
      <c r="S14" s="26">
        <f>DataInput!S120</f>
        <v>69880.8040058721</v>
      </c>
      <c r="T14" s="26">
        <f>DataInput!T120</f>
        <v>85409.524606752</v>
      </c>
      <c r="U14" s="26">
        <f>DataInput!U120</f>
        <v>93950.253297766</v>
      </c>
      <c r="V14" s="98"/>
    </row>
    <row r="15" s="1" customFormat="1" spans="2:22">
      <c r="B15" s="35" t="str">
        <f>DataInput!B121</f>
        <v>of which Net Statutory Allocation  ('net' means of deductions) </v>
      </c>
      <c r="C15" s="20" t="str">
        <f>DataInput!C121</f>
        <v>Naira</v>
      </c>
      <c r="D15" s="20" t="str">
        <f>DataInput!D121</f>
        <v>Million</v>
      </c>
      <c r="E15" s="12"/>
      <c r="F15" s="12"/>
      <c r="G15" s="26">
        <f>DataInput!G121</f>
        <v>0</v>
      </c>
      <c r="H15" s="26">
        <f>DataInput!H121</f>
        <v>0</v>
      </c>
      <c r="I15" s="26">
        <f>DataInput!I121</f>
        <v>0</v>
      </c>
      <c r="J15" s="26">
        <f>DataInput!J121</f>
        <v>0</v>
      </c>
      <c r="K15" s="26">
        <f>DataInput!K121</f>
        <v>0</v>
      </c>
      <c r="L15" s="26">
        <f>DataInput!L121</f>
        <v>0</v>
      </c>
      <c r="M15" s="26">
        <f>DataInput!M121</f>
        <v>0</v>
      </c>
      <c r="N15" s="26">
        <f>DataInput!N121</f>
        <v>0</v>
      </c>
      <c r="O15" s="26">
        <f>DataInput!O121</f>
        <v>0</v>
      </c>
      <c r="P15" s="26">
        <f>DataInput!P121</f>
        <v>0</v>
      </c>
      <c r="Q15" s="26">
        <f>DataInput!Q121</f>
        <v>0</v>
      </c>
      <c r="R15" s="26">
        <f>DataInput!R121</f>
        <v>0</v>
      </c>
      <c r="S15" s="26">
        <f>DataInput!S121</f>
        <v>0</v>
      </c>
      <c r="T15" s="26">
        <f>DataInput!T121</f>
        <v>0</v>
      </c>
      <c r="U15" s="26">
        <f>DataInput!U121</f>
        <v>0</v>
      </c>
      <c r="V15" s="98"/>
    </row>
    <row r="16" s="1" customFormat="1" spans="2:22">
      <c r="B16" s="35" t="str">
        <f>DataInput!B122</f>
        <v>of which Deductions</v>
      </c>
      <c r="C16" s="20" t="str">
        <f>DataInput!C122</f>
        <v>Naira</v>
      </c>
      <c r="D16" s="20" t="str">
        <f>DataInput!D122</f>
        <v>Million</v>
      </c>
      <c r="E16" s="12"/>
      <c r="F16" s="12"/>
      <c r="G16" s="26">
        <f>DataInput!G122</f>
        <v>0</v>
      </c>
      <c r="H16" s="26">
        <f>DataInput!H122</f>
        <v>0</v>
      </c>
      <c r="I16" s="26">
        <f>DataInput!I122</f>
        <v>0</v>
      </c>
      <c r="J16" s="26">
        <f>DataInput!J122</f>
        <v>0</v>
      </c>
      <c r="K16" s="26">
        <f>DataInput!K122</f>
        <v>0</v>
      </c>
      <c r="L16" s="26">
        <f>DataInput!L122</f>
        <v>0</v>
      </c>
      <c r="M16" s="26">
        <f>DataInput!M122</f>
        <v>0</v>
      </c>
      <c r="N16" s="26">
        <f>DataInput!N122</f>
        <v>0</v>
      </c>
      <c r="O16" s="26">
        <f>DataInput!O122</f>
        <v>0</v>
      </c>
      <c r="P16" s="26">
        <f>DataInput!P122</f>
        <v>0</v>
      </c>
      <c r="Q16" s="26">
        <f>DataInput!Q122</f>
        <v>0</v>
      </c>
      <c r="R16" s="26">
        <f>DataInput!R122</f>
        <v>0</v>
      </c>
      <c r="S16" s="26">
        <f>DataInput!S122</f>
        <v>0</v>
      </c>
      <c r="T16" s="26">
        <f>DataInput!T122</f>
        <v>0</v>
      </c>
      <c r="U16" s="26">
        <f>DataInput!U122</f>
        <v>0</v>
      </c>
      <c r="V16" s="98"/>
    </row>
    <row r="17" s="1" customFormat="1" spans="2:22">
      <c r="B17" s="34" t="str">
        <f>DataInput!B123</f>
        <v>2. Derivation (if applicable to the State)</v>
      </c>
      <c r="C17" s="20" t="str">
        <f>DataInput!C123</f>
        <v>Naira</v>
      </c>
      <c r="D17" s="20" t="str">
        <f>DataInput!D123</f>
        <v>Million</v>
      </c>
      <c r="E17" s="12"/>
      <c r="F17" s="12"/>
      <c r="G17" s="26">
        <f>DataInput!G123</f>
        <v>0</v>
      </c>
      <c r="H17" s="26">
        <f>DataInput!H123</f>
        <v>0</v>
      </c>
      <c r="I17" s="26">
        <f>DataInput!I123</f>
        <v>0</v>
      </c>
      <c r="J17" s="26">
        <f>DataInput!J123</f>
        <v>0</v>
      </c>
      <c r="K17" s="26">
        <f>DataInput!K123</f>
        <v>0</v>
      </c>
      <c r="L17" s="26">
        <f>DataInput!L123</f>
        <v>0</v>
      </c>
      <c r="M17" s="26">
        <f>DataInput!M123</f>
        <v>0</v>
      </c>
      <c r="N17" s="26">
        <f>DataInput!N123</f>
        <v>0</v>
      </c>
      <c r="O17" s="26">
        <f>DataInput!O123</f>
        <v>0</v>
      </c>
      <c r="P17" s="26">
        <f>DataInput!P123</f>
        <v>0</v>
      </c>
      <c r="Q17" s="26">
        <f>DataInput!Q123</f>
        <v>0</v>
      </c>
      <c r="R17" s="26">
        <f>DataInput!R123</f>
        <v>0</v>
      </c>
      <c r="S17" s="26">
        <f>DataInput!S123</f>
        <v>0</v>
      </c>
      <c r="T17" s="26">
        <f>DataInput!T123</f>
        <v>0</v>
      </c>
      <c r="U17" s="26">
        <f>DataInput!U123</f>
        <v>0</v>
      </c>
      <c r="V17" s="98"/>
    </row>
    <row r="18" s="1" customFormat="1" spans="2:22">
      <c r="B18" s="34" t="str">
        <f>DataInput!B124</f>
        <v>3. Other FAAC transfers (exchange rate gain, augmentation, others)</v>
      </c>
      <c r="C18" s="20" t="str">
        <f>DataInput!C124</f>
        <v>Naira</v>
      </c>
      <c r="D18" s="20" t="str">
        <f>DataInput!D124</f>
        <v>Million</v>
      </c>
      <c r="E18" s="12"/>
      <c r="F18" s="12"/>
      <c r="G18" s="26">
        <f>DataInput!G124</f>
        <v>4424.49278956</v>
      </c>
      <c r="H18" s="26">
        <f>DataInput!H124</f>
        <v>19409.246875</v>
      </c>
      <c r="I18" s="26">
        <f>DataInput!I124</f>
        <v>18069.17347683</v>
      </c>
      <c r="J18" s="26">
        <f>DataInput!J124</f>
        <v>16026.94724276</v>
      </c>
      <c r="K18" s="26">
        <f>DataInput!K124</f>
        <v>3231.488448</v>
      </c>
      <c r="L18" s="26">
        <f>DataInput!L124</f>
        <v>1771.55523766505</v>
      </c>
      <c r="M18" s="26">
        <f>DataInput!M124</f>
        <v>2037.28852331481</v>
      </c>
      <c r="N18" s="26">
        <f>DataInput!N124</f>
        <v>2342.88180181203</v>
      </c>
      <c r="O18" s="26">
        <f>DataInput!O124</f>
        <v>2424.31407208383</v>
      </c>
      <c r="P18" s="26">
        <f>DataInput!P124</f>
        <v>2963.46118289641</v>
      </c>
      <c r="Q18" s="26">
        <f>DataInput!Q124</f>
        <v>3260.23036033087</v>
      </c>
      <c r="R18" s="26">
        <f>DataInput!R124</f>
        <v>3586.7149143805</v>
      </c>
      <c r="S18" s="26">
        <f>DataInput!S124</f>
        <v>4241.37215153757</v>
      </c>
      <c r="T18" s="26">
        <f>DataInput!T124</f>
        <v>5183.22797426821</v>
      </c>
      <c r="U18" s="26">
        <f>DataInput!U124</f>
        <v>5701.11217040844</v>
      </c>
      <c r="V18" s="98"/>
    </row>
    <row r="19" s="1" customFormat="1" spans="2:22">
      <c r="B19" s="34" t="str">
        <f>DataInput!B125</f>
        <v>4. VAT Allocation</v>
      </c>
      <c r="C19" s="20" t="str">
        <f>DataInput!C125</f>
        <v>Naira</v>
      </c>
      <c r="D19" s="20" t="str">
        <f>DataInput!D125</f>
        <v>Million</v>
      </c>
      <c r="E19" s="12"/>
      <c r="F19" s="12"/>
      <c r="G19" s="26">
        <f>DataInput!G125</f>
        <v>8044.1295677</v>
      </c>
      <c r="H19" s="26">
        <f>DataInput!H125</f>
        <v>7694.488524</v>
      </c>
      <c r="I19" s="26">
        <f>DataInput!I125</f>
        <v>10014.00242719</v>
      </c>
      <c r="J19" s="26">
        <f>DataInput!J125</f>
        <v>11259.13871752</v>
      </c>
      <c r="K19" s="26">
        <f>DataInput!K125</f>
        <v>12086.864902</v>
      </c>
      <c r="L19" s="26">
        <f>DataInput!L125</f>
        <v>11800.3634352115</v>
      </c>
      <c r="M19" s="26">
        <f>DataInput!M125</f>
        <v>13570.4179504932</v>
      </c>
      <c r="N19" s="26">
        <f>DataInput!N125</f>
        <v>15605.9806430672</v>
      </c>
      <c r="O19" s="26">
        <f>DataInput!O125</f>
        <v>16152.8777395273</v>
      </c>
      <c r="P19" s="26">
        <f>DataInput!P125</f>
        <v>19741.9094004564</v>
      </c>
      <c r="Q19" s="26">
        <f>DataInput!Q125</f>
        <v>21715.7458105248</v>
      </c>
      <c r="R19" s="26">
        <f>DataInput!R125</f>
        <v>23887.9576821036</v>
      </c>
      <c r="S19" s="26">
        <f>DataInput!S125</f>
        <v>28700.2013344191</v>
      </c>
      <c r="T19" s="26">
        <f>DataInput!T125</f>
        <v>34528.5815345819</v>
      </c>
      <c r="U19" s="26">
        <f>DataInput!U125</f>
        <v>37980.2187647692</v>
      </c>
      <c r="V19" s="98"/>
    </row>
    <row r="20" s="1" customFormat="1" spans="2:22">
      <c r="B20" s="34" t="str">
        <f>DataInput!B126</f>
        <v>5. IGR</v>
      </c>
      <c r="C20" s="20" t="str">
        <f>DataInput!C126</f>
        <v>Naira</v>
      </c>
      <c r="D20" s="20" t="str">
        <f>DataInput!D126</f>
        <v>Million</v>
      </c>
      <c r="E20" s="12"/>
      <c r="F20" s="12"/>
      <c r="G20" s="26">
        <f>DataInput!G126</f>
        <v>7201.76141292</v>
      </c>
      <c r="H20" s="26">
        <f>DataInput!H126</f>
        <v>10213.11949</v>
      </c>
      <c r="I20" s="26">
        <f>DataInput!I126</f>
        <v>10493.18173685</v>
      </c>
      <c r="J20" s="26">
        <f>DataInput!J126</f>
        <v>11463.18880975</v>
      </c>
      <c r="K20" s="26">
        <f>DataInput!K126</f>
        <v>17199.206405</v>
      </c>
      <c r="L20" s="26">
        <f>DataInput!L126</f>
        <v>17032.1132800668</v>
      </c>
      <c r="M20" s="26">
        <f>DataInput!M126</f>
        <v>19586.9302720768</v>
      </c>
      <c r="N20" s="26">
        <f>DataInput!N126</f>
        <v>22524.9698128883</v>
      </c>
      <c r="O20" s="26">
        <f>DataInput!O126</f>
        <v>25644.7152848215</v>
      </c>
      <c r="P20" s="26">
        <f>DataInput!P126</f>
        <v>28494.2725775448</v>
      </c>
      <c r="Q20" s="26">
        <f>DataInput!Q126</f>
        <v>31343.6634641765</v>
      </c>
      <c r="R20" s="26">
        <f>DataInput!R126</f>
        <v>34477.3129838029</v>
      </c>
      <c r="S20" s="26">
        <f>DataInput!S126</f>
        <v>40775.7599313734</v>
      </c>
      <c r="T20" s="26">
        <f>DataInput!T126</f>
        <v>49836.6239210794</v>
      </c>
      <c r="U20" s="26">
        <f>DataInput!U126</f>
        <v>54820.8675092413</v>
      </c>
      <c r="V20" s="98"/>
    </row>
    <row r="21" s="1" customFormat="1" spans="2:22">
      <c r="B21" s="36" t="str">
        <f>DataInput!B127</f>
        <v>6. Capital Receipts</v>
      </c>
      <c r="C21" s="37" t="str">
        <f>DataInput!C127</f>
        <v>Naira</v>
      </c>
      <c r="D21" s="37" t="str">
        <f>DataInput!D127</f>
        <v>Million</v>
      </c>
      <c r="E21" s="12"/>
      <c r="F21" s="12"/>
      <c r="G21" s="26">
        <f>DataInput!G127</f>
        <v>0</v>
      </c>
      <c r="H21" s="26">
        <f>DataInput!H127</f>
        <v>0</v>
      </c>
      <c r="I21" s="26">
        <f>DataInput!I127</f>
        <v>0</v>
      </c>
      <c r="J21" s="26">
        <f>DataInput!J127</f>
        <v>0</v>
      </c>
      <c r="K21" s="26">
        <f>DataInput!K127</f>
        <v>0</v>
      </c>
      <c r="L21" s="81">
        <f>L22+L23+L24+L25</f>
        <v>62863.6694039819</v>
      </c>
      <c r="M21" s="81">
        <f ca="1" t="shared" ref="M21:U21" si="1">M22+M23+M24+M25</f>
        <v>125421.52704951</v>
      </c>
      <c r="N21" s="81">
        <f ca="1" t="shared" si="1"/>
        <v>158039.319547441</v>
      </c>
      <c r="O21" s="81">
        <f ca="1" t="shared" si="1"/>
        <v>208403.218308704</v>
      </c>
      <c r="P21" s="81">
        <f ca="1" t="shared" si="1"/>
        <v>248540.808160912</v>
      </c>
      <c r="Q21" s="81">
        <f ca="1" t="shared" si="1"/>
        <v>-744924.593739384</v>
      </c>
      <c r="R21" s="81">
        <f ca="1" t="shared" si="1"/>
        <v>-2231695.63987303</v>
      </c>
      <c r="S21" s="81">
        <f ca="1" t="shared" si="1"/>
        <v>-1576439.46369447</v>
      </c>
      <c r="T21" s="81">
        <f ca="1" t="shared" si="1"/>
        <v>-802556.356935114</v>
      </c>
      <c r="U21" s="81">
        <f ca="1" t="shared" si="1"/>
        <v>-183609.617207261</v>
      </c>
      <c r="V21" s="98"/>
    </row>
    <row r="22" s="1" customFormat="1" spans="2:22">
      <c r="B22" s="35" t="str">
        <f>DataInput!B128</f>
        <v>Grants</v>
      </c>
      <c r="C22" s="20" t="str">
        <f>DataInput!C128</f>
        <v>Naira</v>
      </c>
      <c r="D22" s="20" t="str">
        <f>DataInput!D128</f>
        <v>Million</v>
      </c>
      <c r="E22" s="12"/>
      <c r="F22" s="12"/>
      <c r="G22" s="26">
        <f>DataInput!G128</f>
        <v>0</v>
      </c>
      <c r="H22" s="26">
        <f>DataInput!H128</f>
        <v>0</v>
      </c>
      <c r="I22" s="26">
        <f>DataInput!I128</f>
        <v>100</v>
      </c>
      <c r="J22" s="26">
        <f>DataInput!J128</f>
        <v>36.69124193</v>
      </c>
      <c r="K22" s="26">
        <f>DataInput!K128</f>
        <v>2977.389612</v>
      </c>
      <c r="L22" s="26">
        <f>DataInput!L128</f>
        <v>3036.93740424</v>
      </c>
      <c r="M22" s="26">
        <f>DataInput!M128</f>
        <v>3097.67615232</v>
      </c>
      <c r="N22" s="26">
        <f>DataInput!N128</f>
        <v>2787.9083908</v>
      </c>
      <c r="O22" s="26">
        <f>DataInput!O128</f>
        <v>2760.02930689</v>
      </c>
      <c r="P22" s="26">
        <f>DataInput!P128</f>
        <v>3312.03516826</v>
      </c>
      <c r="Q22" s="26">
        <f>DataInput!Q128</f>
        <v>3974.44220191</v>
      </c>
      <c r="R22" s="26">
        <f>DataInput!R128</f>
        <v>4371.8864221</v>
      </c>
      <c r="S22" s="26">
        <f>DataInput!S128</f>
        <v>4809.07506431</v>
      </c>
      <c r="T22" s="26">
        <f>DataInput!T128</f>
        <v>5289.98257074</v>
      </c>
      <c r="U22" s="26">
        <f>DataInput!U128</f>
        <v>5818.98082781</v>
      </c>
      <c r="V22" s="98"/>
    </row>
    <row r="23" s="1" customFormat="1" spans="2:22">
      <c r="B23" s="35" t="str">
        <f>DataInput!B129</f>
        <v>Sales of Government Assets and Privatization Proceeds</v>
      </c>
      <c r="C23" s="37" t="str">
        <f>DataInput!C129</f>
        <v>Naira</v>
      </c>
      <c r="D23" s="37" t="str">
        <f>DataInput!D129</f>
        <v>Million</v>
      </c>
      <c r="E23" s="12"/>
      <c r="F23" s="12"/>
      <c r="G23" s="26">
        <f>DataInput!G129</f>
        <v>0</v>
      </c>
      <c r="H23" s="26">
        <f>DataInput!H129</f>
        <v>0</v>
      </c>
      <c r="I23" s="26">
        <f>DataInput!I129</f>
        <v>0</v>
      </c>
      <c r="J23" s="26">
        <f>DataInput!J129</f>
        <v>0</v>
      </c>
      <c r="K23" s="26">
        <f>DataInput!K129</f>
        <v>0</v>
      </c>
      <c r="L23" s="26">
        <f>DataInput!L129</f>
        <v>0</v>
      </c>
      <c r="M23" s="26">
        <f>DataInput!M129</f>
        <v>0</v>
      </c>
      <c r="N23" s="26">
        <f>DataInput!N129</f>
        <v>0</v>
      </c>
      <c r="O23" s="26">
        <f>DataInput!O129</f>
        <v>0</v>
      </c>
      <c r="P23" s="26">
        <f>DataInput!P129</f>
        <v>0</v>
      </c>
      <c r="Q23" s="26">
        <f>DataInput!Q129</f>
        <v>0</v>
      </c>
      <c r="R23" s="26">
        <f>DataInput!R129</f>
        <v>0</v>
      </c>
      <c r="S23" s="26">
        <f>DataInput!S129</f>
        <v>0</v>
      </c>
      <c r="T23" s="26">
        <f>DataInput!T129</f>
        <v>0</v>
      </c>
      <c r="U23" s="26">
        <f>DataInput!U129</f>
        <v>0</v>
      </c>
      <c r="V23" s="98"/>
    </row>
    <row r="24" s="1" customFormat="1" spans="2:22">
      <c r="B24" s="35" t="str">
        <f>DataInput!B130</f>
        <v>Other Non-Debt Creating Capital Receipts</v>
      </c>
      <c r="C24" s="20" t="str">
        <f>DataInput!C130</f>
        <v>Naira</v>
      </c>
      <c r="D24" s="20" t="str">
        <f>DataInput!D130</f>
        <v>Million</v>
      </c>
      <c r="E24" s="12"/>
      <c r="F24" s="12"/>
      <c r="G24" s="26">
        <f>DataInput!G130</f>
        <v>0</v>
      </c>
      <c r="H24" s="26">
        <f>DataInput!H130</f>
        <v>0</v>
      </c>
      <c r="I24" s="26">
        <f>DataInput!I130</f>
        <v>0</v>
      </c>
      <c r="J24" s="26">
        <f>DataInput!J130</f>
        <v>0</v>
      </c>
      <c r="K24" s="26">
        <f>DataInput!K130</f>
        <v>0</v>
      </c>
      <c r="L24" s="26">
        <f>DataInput!L130</f>
        <v>0</v>
      </c>
      <c r="M24" s="26">
        <f>DataInput!M130</f>
        <v>0</v>
      </c>
      <c r="N24" s="26">
        <f>DataInput!N130</f>
        <v>0</v>
      </c>
      <c r="O24" s="26">
        <f>DataInput!O130</f>
        <v>0</v>
      </c>
      <c r="P24" s="26">
        <f>DataInput!P130</f>
        <v>0</v>
      </c>
      <c r="Q24" s="26">
        <f>DataInput!Q130</f>
        <v>0</v>
      </c>
      <c r="R24" s="26">
        <f>DataInput!R130</f>
        <v>0</v>
      </c>
      <c r="S24" s="26">
        <f>DataInput!S130</f>
        <v>0</v>
      </c>
      <c r="T24" s="26">
        <f>DataInput!T130</f>
        <v>0</v>
      </c>
      <c r="U24" s="26">
        <f>DataInput!U130</f>
        <v>0</v>
      </c>
      <c r="V24" s="98"/>
    </row>
    <row r="25" s="1" customFormat="1" spans="2:22">
      <c r="B25" s="35" t="str">
        <f>DataInput!B131</f>
        <v>Proceeds from Debt-Creating Borrowings (bond issuance, loan disbursements, etc.)</v>
      </c>
      <c r="C25" s="37" t="str">
        <f>DataInput!C131</f>
        <v>Naira</v>
      </c>
      <c r="D25" s="37" t="str">
        <f>DataInput!D131</f>
        <v>Million</v>
      </c>
      <c r="E25" s="12"/>
      <c r="F25" s="12"/>
      <c r="G25" s="26">
        <f>DataInput!G131</f>
        <v>0</v>
      </c>
      <c r="H25" s="26">
        <f>DataInput!H131</f>
        <v>0</v>
      </c>
      <c r="I25" s="26">
        <f>DataInput!I131</f>
        <v>0</v>
      </c>
      <c r="J25" s="26">
        <f>DataInput!J131</f>
        <v>0</v>
      </c>
      <c r="K25" s="26">
        <f>DataInput!K131</f>
        <v>0</v>
      </c>
      <c r="L25" s="81">
        <f>L101</f>
        <v>59826.7319997419</v>
      </c>
      <c r="M25" s="81">
        <f ca="1" t="shared" ref="M25:U25" si="2">M101</f>
        <v>122323.85089719</v>
      </c>
      <c r="N25" s="81">
        <f ca="1" t="shared" si="2"/>
        <v>155251.411156641</v>
      </c>
      <c r="O25" s="81">
        <f ca="1" t="shared" si="2"/>
        <v>205643.189001814</v>
      </c>
      <c r="P25" s="81">
        <f ca="1" t="shared" si="2"/>
        <v>245228.772992652</v>
      </c>
      <c r="Q25" s="81">
        <f ca="1" t="shared" si="2"/>
        <v>-748899.035941294</v>
      </c>
      <c r="R25" s="81">
        <f ca="1" t="shared" si="2"/>
        <v>-2236067.52629513</v>
      </c>
      <c r="S25" s="81">
        <f ca="1" t="shared" si="2"/>
        <v>-1581248.53875878</v>
      </c>
      <c r="T25" s="81">
        <f ca="1" t="shared" si="2"/>
        <v>-807846.339505854</v>
      </c>
      <c r="U25" s="81">
        <f ca="1" t="shared" si="2"/>
        <v>-189428.598035071</v>
      </c>
      <c r="V25" s="98"/>
    </row>
    <row r="26" s="1" customFormat="1" spans="2:22">
      <c r="B26" s="38" t="str">
        <f>DataInput!B132</f>
        <v>of which Borrowings from Domestic bonds</v>
      </c>
      <c r="C26" s="37" t="str">
        <f>DataInput!C132</f>
        <v>Naira</v>
      </c>
      <c r="D26" s="37" t="str">
        <f>DataInput!D132</f>
        <v>Million</v>
      </c>
      <c r="E26" s="12"/>
      <c r="F26" s="12"/>
      <c r="G26" s="26">
        <f>DataInput!G132</f>
        <v>0</v>
      </c>
      <c r="H26" s="26">
        <f>DataInput!H132</f>
        <v>0</v>
      </c>
      <c r="I26" s="26">
        <f>DataInput!I132</f>
        <v>0</v>
      </c>
      <c r="J26" s="26">
        <f>DataInput!J132</f>
        <v>0</v>
      </c>
      <c r="K26" s="26">
        <f>DataInput!K132</f>
        <v>0</v>
      </c>
      <c r="L26" s="82"/>
      <c r="M26" s="82"/>
      <c r="N26" s="82"/>
      <c r="O26" s="82"/>
      <c r="P26" s="83"/>
      <c r="Q26" s="83"/>
      <c r="R26" s="83"/>
      <c r="S26" s="83"/>
      <c r="T26" s="83"/>
      <c r="U26" s="83"/>
      <c r="V26" s="98"/>
    </row>
    <row r="27" s="1" customFormat="1" spans="2:22">
      <c r="B27" s="38" t="str">
        <f>DataInput!B133</f>
        <v>of which Borrowings from Commercial bank loans </v>
      </c>
      <c r="C27" s="37" t="str">
        <f>DataInput!C133</f>
        <v>Naira</v>
      </c>
      <c r="D27" s="37" t="str">
        <f>DataInput!D133</f>
        <v>Million</v>
      </c>
      <c r="E27" s="12"/>
      <c r="F27" s="12"/>
      <c r="G27" s="26">
        <f>DataInput!G133</f>
        <v>7170.21606375</v>
      </c>
      <c r="H27" s="26">
        <f>DataInput!H133</f>
        <v>20000</v>
      </c>
      <c r="I27" s="26">
        <f>DataInput!I133</f>
        <v>6418.78378378</v>
      </c>
      <c r="J27" s="26">
        <f>DataInput!J133</f>
        <v>22087.9857721</v>
      </c>
      <c r="K27" s="26">
        <f>DataInput!K133</f>
        <v>22196.7243071</v>
      </c>
      <c r="L27" s="82"/>
      <c r="M27" s="82"/>
      <c r="N27" s="82"/>
      <c r="O27" s="82"/>
      <c r="P27" s="83"/>
      <c r="Q27" s="83"/>
      <c r="R27" s="83"/>
      <c r="S27" s="83"/>
      <c r="T27" s="83"/>
      <c r="U27" s="83"/>
      <c r="V27" s="98"/>
    </row>
    <row r="28" s="1" customFormat="1" spans="2:22">
      <c r="B28" s="38" t="str">
        <f>DataInput!B134</f>
        <v>of which Borrowings from External loans</v>
      </c>
      <c r="C28" s="37" t="str">
        <f>DataInput!C134</f>
        <v>Naira</v>
      </c>
      <c r="D28" s="37" t="str">
        <f>DataInput!D134</f>
        <v>Million</v>
      </c>
      <c r="E28" s="12"/>
      <c r="F28" s="12"/>
      <c r="G28" s="26">
        <f>DataInput!G134</f>
        <v>0</v>
      </c>
      <c r="H28" s="26">
        <f>DataInput!H134</f>
        <v>0</v>
      </c>
      <c r="I28" s="26">
        <f>DataInput!I134</f>
        <v>0</v>
      </c>
      <c r="J28" s="26">
        <f>DataInput!J134</f>
        <v>0</v>
      </c>
      <c r="K28" s="26">
        <f>DataInput!K134</f>
        <v>0</v>
      </c>
      <c r="L28" s="82"/>
      <c r="M28" s="82"/>
      <c r="N28" s="82"/>
      <c r="O28" s="82"/>
      <c r="P28" s="83"/>
      <c r="Q28" s="83"/>
      <c r="R28" s="83"/>
      <c r="S28" s="83"/>
      <c r="T28" s="83"/>
      <c r="U28" s="83"/>
      <c r="V28" s="98"/>
    </row>
    <row r="29" s="1" customFormat="1" spans="2:22">
      <c r="B29" s="39"/>
      <c r="C29" s="20"/>
      <c r="D29" s="20"/>
      <c r="E29" s="12"/>
      <c r="F29" s="12"/>
      <c r="G29" s="40"/>
      <c r="H29" s="40"/>
      <c r="I29" s="40"/>
      <c r="J29" s="40"/>
      <c r="K29" s="40"/>
      <c r="L29" s="76"/>
      <c r="M29" s="76"/>
      <c r="N29" s="76"/>
      <c r="O29" s="76"/>
      <c r="P29" s="76"/>
      <c r="Q29" s="76"/>
      <c r="R29" s="76"/>
      <c r="S29" s="76"/>
      <c r="T29" s="76"/>
      <c r="U29" s="76"/>
      <c r="V29" s="98"/>
    </row>
    <row r="30" s="1" customFormat="1" spans="2:22">
      <c r="B30" s="32" t="str">
        <f>DataInput!B136</f>
        <v>Expenditure</v>
      </c>
      <c r="C30" s="20" t="str">
        <f>DataInput!C136</f>
        <v>Naira</v>
      </c>
      <c r="D30" s="20" t="str">
        <f>DataInput!D136</f>
        <v>Million</v>
      </c>
      <c r="E30" s="12"/>
      <c r="F30" s="12"/>
      <c r="G30" s="33">
        <f>DataInput!G136</f>
        <v>38244.17165711</v>
      </c>
      <c r="H30" s="33">
        <f>DataInput!H136</f>
        <v>78333.509732</v>
      </c>
      <c r="I30" s="33">
        <f>DataInput!I136</f>
        <v>104223.90715275</v>
      </c>
      <c r="J30" s="33">
        <f>DataInput!J136</f>
        <v>72210.64198858</v>
      </c>
      <c r="K30" s="33">
        <f>DataInput!K136</f>
        <v>125225.922828</v>
      </c>
      <c r="L30" s="84">
        <f>L31+L32+L33+L36+L37+L38</f>
        <v>140027.941911301</v>
      </c>
      <c r="M30" s="84">
        <f ca="1" t="shared" ref="M30:U30" si="3">M31+M32+M33+M36+M37+M38</f>
        <v>192233.875246277</v>
      </c>
      <c r="N30" s="84">
        <f ca="1" t="shared" si="3"/>
        <v>237295.661973724</v>
      </c>
      <c r="O30" s="84">
        <f ca="1" t="shared" si="3"/>
        <v>289560.524098929</v>
      </c>
      <c r="P30" s="84">
        <f ca="1" t="shared" si="3"/>
        <v>348385.220319671</v>
      </c>
      <c r="Q30" s="84">
        <f ca="1" t="shared" si="3"/>
        <v>-633898.707256812</v>
      </c>
      <c r="R30" s="84">
        <f ca="1" t="shared" si="3"/>
        <v>-2108660.65341807</v>
      </c>
      <c r="S30" s="84">
        <f ca="1" t="shared" si="3"/>
        <v>-1432819.07627127</v>
      </c>
      <c r="T30" s="84">
        <f ca="1" t="shared" si="3"/>
        <v>-629507.248898432</v>
      </c>
      <c r="U30" s="84">
        <f ca="1" t="shared" si="3"/>
        <v>9797.25453492429</v>
      </c>
      <c r="V30" s="98"/>
    </row>
    <row r="31" s="1" customFormat="1" spans="2:22">
      <c r="B31" s="34" t="str">
        <f>DataInput!B137</f>
        <v>1. Personnel costs (Salaries, Pensions, Civil Servant Social Benefits, other)</v>
      </c>
      <c r="C31" s="20" t="str">
        <f>DataInput!C137</f>
        <v>Naira</v>
      </c>
      <c r="D31" s="20" t="str">
        <f>DataInput!D137</f>
        <v>Million</v>
      </c>
      <c r="E31" s="23">
        <v>10</v>
      </c>
      <c r="F31" s="12"/>
      <c r="G31" s="26">
        <f>DataInput!G137</f>
        <v>27224.63740445</v>
      </c>
      <c r="H31" s="26">
        <f>DataInput!H137</f>
        <v>40271.87503</v>
      </c>
      <c r="I31" s="26">
        <f>DataInput!I137</f>
        <v>53015.62177984</v>
      </c>
      <c r="J31" s="26">
        <f>DataInput!J137</f>
        <v>30473.85485228</v>
      </c>
      <c r="K31" s="26">
        <f>DataInput!K137</f>
        <v>59347.638975</v>
      </c>
      <c r="L31" s="26">
        <f>DataInput!L137</f>
        <v>38198.3997545678</v>
      </c>
      <c r="M31" s="80">
        <f>DataInput!M137*(1+$E31/100)</f>
        <v>42438.4221273249</v>
      </c>
      <c r="N31" s="80">
        <f>DataInput!N137*(1+$E31/100)</f>
        <v>46682.0063485981</v>
      </c>
      <c r="O31" s="80">
        <f>DataInput!O137*(1+$E31/100)</f>
        <v>51131.1344120841</v>
      </c>
      <c r="P31" s="80">
        <f>DataInput!P137*(1+$E31/100)</f>
        <v>56266.5487562049</v>
      </c>
      <c r="Q31" s="80">
        <f>DataInput!Q137*(1+$E31/100)</f>
        <v>59079.792243767</v>
      </c>
      <c r="R31" s="80">
        <f>DataInput!R137*(1+$E31/100)</f>
        <v>62033.8081662046</v>
      </c>
      <c r="S31" s="80">
        <f>DataInput!S137*(1+$E31/100)</f>
        <v>65136.3402478667</v>
      </c>
      <c r="T31" s="80">
        <f>DataInput!T137*(1+$E31/100)</f>
        <v>67090.5326503454</v>
      </c>
      <c r="U31" s="80">
        <f>DataInput!U137*(1+$E31/100)</f>
        <v>69103.1299768488</v>
      </c>
      <c r="V31" s="98"/>
    </row>
    <row r="32" s="1" customFormat="1" spans="2:22">
      <c r="B32" s="34" t="str">
        <f>DataInput!B138</f>
        <v>2. Overhead costs</v>
      </c>
      <c r="C32" s="20" t="str">
        <f>DataInput!C138</f>
        <v>Naira</v>
      </c>
      <c r="D32" s="20" t="str">
        <f>DataInput!D138</f>
        <v>Million</v>
      </c>
      <c r="E32" s="23">
        <f>E31</f>
        <v>10</v>
      </c>
      <c r="F32" s="12"/>
      <c r="G32" s="26">
        <f>DataInput!G138</f>
        <v>11017.94651266</v>
      </c>
      <c r="H32" s="26">
        <f>DataInput!H138</f>
        <v>19737.962449</v>
      </c>
      <c r="I32" s="26">
        <f>DataInput!I138</f>
        <v>27320.68478619</v>
      </c>
      <c r="J32" s="26">
        <f>DataInput!J138</f>
        <v>25045.0828298</v>
      </c>
      <c r="K32" s="26">
        <f>DataInput!K138</f>
        <v>29826.174501</v>
      </c>
      <c r="L32" s="26">
        <f>DataInput!L138</f>
        <v>27320.4543859247</v>
      </c>
      <c r="M32" s="80">
        <f>DataInput!M138*(1+$E32/100)</f>
        <v>30112.6048241662</v>
      </c>
      <c r="N32" s="80">
        <f>DataInput!N138*(1+$E32/100)</f>
        <v>33124.1308724079</v>
      </c>
      <c r="O32" s="80">
        <f>DataInput!O138*(1+$E32/100)</f>
        <v>36436.7681811319</v>
      </c>
      <c r="P32" s="80">
        <f>DataInput!P138*(1+$E32/100)</f>
        <v>40080.2468629432</v>
      </c>
      <c r="Q32" s="80">
        <f>DataInput!Q138*(1+$E32/100)</f>
        <v>44087.5973315726</v>
      </c>
      <c r="R32" s="80">
        <f>DataInput!R138*(1+$E32/100)</f>
        <v>46291.8503048884</v>
      </c>
      <c r="S32" s="80">
        <f>DataInput!S138*(1+$E32/100)</f>
        <v>48605.9368079373</v>
      </c>
      <c r="T32" s="80">
        <f>DataInput!T138*(1+$E32/100)</f>
        <v>50064.0881760166</v>
      </c>
      <c r="U32" s="80">
        <f>DataInput!U138*(1+$E32/100)</f>
        <v>51566.1360577768</v>
      </c>
      <c r="V32" s="98"/>
    </row>
    <row r="33" s="1" customFormat="1" spans="2:22">
      <c r="B33" s="34" t="str">
        <f>DataInput!B139</f>
        <v>3. Interest Payments (Public Debt Charges, including interests deducted from FAAC Allocation)</v>
      </c>
      <c r="C33" s="20" t="str">
        <f>DataInput!C139</f>
        <v>Naira</v>
      </c>
      <c r="D33" s="20" t="str">
        <f>DataInput!D139</f>
        <v>Million</v>
      </c>
      <c r="E33" s="12"/>
      <c r="F33" s="12"/>
      <c r="G33" s="26">
        <f>DataInput!G139</f>
        <v>0</v>
      </c>
      <c r="H33" s="26">
        <f>DataInput!H139</f>
        <v>0</v>
      </c>
      <c r="I33" s="26">
        <f>DataInput!I139</f>
        <v>0</v>
      </c>
      <c r="J33" s="26">
        <f>DataInput!J139</f>
        <v>0</v>
      </c>
      <c r="K33" s="26">
        <f>DataInput!K139</f>
        <v>1995.309979</v>
      </c>
      <c r="L33" s="84">
        <f>L95</f>
        <v>25478.04010885</v>
      </c>
      <c r="M33" s="84">
        <f ca="1" t="shared" ref="M33:U33" si="4">M95</f>
        <v>54104.6377099693</v>
      </c>
      <c r="N33" s="84">
        <f ca="1" t="shared" si="4"/>
        <v>90986.6226787145</v>
      </c>
      <c r="O33" s="84">
        <f ca="1" t="shared" si="4"/>
        <v>131359.871743206</v>
      </c>
      <c r="P33" s="84">
        <f ca="1" t="shared" si="4"/>
        <v>175207.688564731</v>
      </c>
      <c r="Q33" s="84">
        <f ca="1" t="shared" si="4"/>
        <v>222360.602627763</v>
      </c>
      <c r="R33" s="84">
        <f ca="1" t="shared" si="4"/>
        <v>278189.09116473</v>
      </c>
      <c r="S33" s="84">
        <f ca="1" t="shared" si="4"/>
        <v>338187.830206484</v>
      </c>
      <c r="T33" s="84">
        <f ca="1" t="shared" si="4"/>
        <v>398499.424743181</v>
      </c>
      <c r="U33" s="84">
        <f ca="1" t="shared" si="4"/>
        <v>456962.959133758</v>
      </c>
      <c r="V33" s="98"/>
    </row>
    <row r="34" s="1" customFormat="1" spans="2:22">
      <c r="B34" s="35" t="str">
        <f>DataInput!B140</f>
        <v>of which Interest Payments (Public Debt Charges, excluding interests deducted from FAAC Allocation)</v>
      </c>
      <c r="C34" s="20" t="str">
        <f>DataInput!C140</f>
        <v>Naira</v>
      </c>
      <c r="D34" s="20" t="str">
        <f>DataInput!D140</f>
        <v>Million</v>
      </c>
      <c r="E34" s="12"/>
      <c r="F34" s="12"/>
      <c r="G34" s="26">
        <f>DataInput!G140</f>
        <v>0</v>
      </c>
      <c r="H34" s="26">
        <f>DataInput!H140</f>
        <v>0</v>
      </c>
      <c r="I34" s="26">
        <f>DataInput!I140</f>
        <v>0</v>
      </c>
      <c r="J34" s="26">
        <f>DataInput!J140</f>
        <v>0</v>
      </c>
      <c r="K34" s="26">
        <f>DataInput!K140</f>
        <v>0</v>
      </c>
      <c r="L34" s="82"/>
      <c r="M34" s="82"/>
      <c r="N34" s="82"/>
      <c r="O34" s="82"/>
      <c r="P34" s="83"/>
      <c r="Q34" s="83"/>
      <c r="R34" s="83"/>
      <c r="S34" s="83"/>
      <c r="T34" s="83"/>
      <c r="U34" s="83"/>
      <c r="V34" s="98"/>
    </row>
    <row r="35" s="1" customFormat="1" spans="2:22">
      <c r="B35" s="35" t="str">
        <f>DataInput!B141</f>
        <v>of which Interest deducted from FAAC Allocation</v>
      </c>
      <c r="C35" s="20" t="str">
        <f>DataInput!C141</f>
        <v>Naira</v>
      </c>
      <c r="D35" s="20" t="str">
        <f>DataInput!D141</f>
        <v>Million</v>
      </c>
      <c r="E35" s="12"/>
      <c r="F35" s="12"/>
      <c r="G35" s="26">
        <f>DataInput!G141</f>
        <v>0</v>
      </c>
      <c r="H35" s="26">
        <f>DataInput!H141</f>
        <v>0</v>
      </c>
      <c r="I35" s="26">
        <f>DataInput!I141</f>
        <v>0</v>
      </c>
      <c r="J35" s="26">
        <f>DataInput!J141</f>
        <v>0</v>
      </c>
      <c r="K35" s="26">
        <f>DataInput!K141</f>
        <v>0</v>
      </c>
      <c r="L35" s="82"/>
      <c r="M35" s="82"/>
      <c r="N35" s="82"/>
      <c r="O35" s="82"/>
      <c r="P35" s="83"/>
      <c r="Q35" s="83"/>
      <c r="R35" s="83"/>
      <c r="S35" s="83"/>
      <c r="T35" s="83"/>
      <c r="U35" s="83"/>
      <c r="V35" s="98"/>
    </row>
    <row r="36" s="1" customFormat="1" spans="2:22">
      <c r="B36" s="34" t="str">
        <f>DataInput!B142</f>
        <v>4. Other Recurrent Expenditure (Excluding Personnel Costs, Overhead Costs and Interest Payments)</v>
      </c>
      <c r="C36" s="20" t="str">
        <f>DataInput!C142</f>
        <v>Naira</v>
      </c>
      <c r="D36" s="20" t="str">
        <f>DataInput!D142</f>
        <v>Million</v>
      </c>
      <c r="E36" s="23">
        <f>E31</f>
        <v>10</v>
      </c>
      <c r="F36" s="12"/>
      <c r="G36" s="26">
        <f>DataInput!G142</f>
        <v>0</v>
      </c>
      <c r="H36" s="26">
        <f>DataInput!H142</f>
        <v>0</v>
      </c>
      <c r="I36" s="26">
        <f>DataInput!I142</f>
        <v>0</v>
      </c>
      <c r="J36" s="26">
        <f>DataInput!J142</f>
        <v>0</v>
      </c>
      <c r="K36" s="26">
        <f>DataInput!K142</f>
        <v>0</v>
      </c>
      <c r="L36" s="26">
        <f>DataInput!L142</f>
        <v>0</v>
      </c>
      <c r="M36" s="80">
        <f>DataInput!M142*(1+$E36/100)</f>
        <v>0</v>
      </c>
      <c r="N36" s="80">
        <f>DataInput!N142*(1+$E36/100)</f>
        <v>0</v>
      </c>
      <c r="O36" s="80">
        <f>DataInput!O142*(1+$E36/100)</f>
        <v>0</v>
      </c>
      <c r="P36" s="80">
        <f>DataInput!P142*(1+$E36/100)</f>
        <v>0</v>
      </c>
      <c r="Q36" s="80">
        <f>DataInput!Q142*(1+$E36/100)</f>
        <v>0</v>
      </c>
      <c r="R36" s="80">
        <f>DataInput!R142*(1+$E36/100)</f>
        <v>0</v>
      </c>
      <c r="S36" s="80">
        <f>DataInput!S142*(1+$E36/100)</f>
        <v>0</v>
      </c>
      <c r="T36" s="80">
        <f>DataInput!T142*(1+$E36/100)</f>
        <v>0</v>
      </c>
      <c r="U36" s="80">
        <f>DataInput!U142*(1+$E36/100)</f>
        <v>0</v>
      </c>
      <c r="V36" s="98"/>
    </row>
    <row r="37" s="1" customFormat="1" spans="2:22">
      <c r="B37" s="34" t="str">
        <f>DataInput!B143</f>
        <v>5. Capital Expenditure</v>
      </c>
      <c r="C37" s="20" t="str">
        <f>DataInput!C143</f>
        <v>Naira</v>
      </c>
      <c r="D37" s="20" t="str">
        <f>DataInput!D143</f>
        <v>Million</v>
      </c>
      <c r="E37" s="23">
        <f>E31</f>
        <v>10</v>
      </c>
      <c r="F37" s="12"/>
      <c r="G37" s="26">
        <f>DataInput!G143</f>
        <v>0</v>
      </c>
      <c r="H37" s="26">
        <f>DataInput!H143</f>
        <v>15828.823277</v>
      </c>
      <c r="I37" s="26">
        <f>DataInput!I143</f>
        <v>19888.11981084</v>
      </c>
      <c r="J37" s="26">
        <f>DataInput!J143</f>
        <v>16169.14040033</v>
      </c>
      <c r="K37" s="26">
        <f>DataInput!K143</f>
        <v>28589.764955</v>
      </c>
      <c r="L37" s="26">
        <f>DataInput!L143</f>
        <v>32206.5721910489</v>
      </c>
      <c r="M37" s="80">
        <f>DataInput!M143*(1+$E37/100)</f>
        <v>38800.9142605169</v>
      </c>
      <c r="N37" s="80">
        <f>DataInput!N143*(1+$E37/100)</f>
        <v>42824.4051975334</v>
      </c>
      <c r="O37" s="80">
        <f>DataInput!O143*(1+$E37/100)</f>
        <v>47106.8457172868</v>
      </c>
      <c r="P37" s="80">
        <f>DataInput!P143*(1+$E37/100)</f>
        <v>51817.5302890154</v>
      </c>
      <c r="Q37" s="80">
        <f>DataInput!Q143*(1+$E37/100)</f>
        <v>56999.283317917</v>
      </c>
      <c r="R37" s="80">
        <f>DataInput!R143*(1+$E37/100)</f>
        <v>62699.2116497087</v>
      </c>
      <c r="S37" s="80">
        <f>DataInput!S143*(1+$E37/100)</f>
        <v>68969.1328146795</v>
      </c>
      <c r="T37" s="80">
        <f>DataInput!T143*(1+$E37/100)</f>
        <v>75866.0460961475</v>
      </c>
      <c r="U37" s="80">
        <f>DataInput!U143*(1+$E37/100)</f>
        <v>83452.6507057623</v>
      </c>
      <c r="V37" s="98"/>
    </row>
    <row r="38" s="1" customFormat="1" spans="2:22">
      <c r="B38" s="34" t="str">
        <f>DataInput!B144</f>
        <v>6. Amortization (principal) payments</v>
      </c>
      <c r="C38" s="37" t="str">
        <f>DataInput!C144</f>
        <v>Naira</v>
      </c>
      <c r="D38" s="37" t="str">
        <f>DataInput!D144</f>
        <v>Million</v>
      </c>
      <c r="E38" s="12"/>
      <c r="F38" s="12"/>
      <c r="G38" s="26">
        <f>DataInput!G144</f>
        <v>0</v>
      </c>
      <c r="H38" s="26">
        <f>DataInput!H144</f>
        <v>2493.213197</v>
      </c>
      <c r="I38" s="26">
        <f>DataInput!I144</f>
        <v>3997.66299888</v>
      </c>
      <c r="J38" s="26">
        <f>DataInput!J144</f>
        <v>520.52717417</v>
      </c>
      <c r="K38" s="26">
        <f>DataInput!K144</f>
        <v>5464.735018</v>
      </c>
      <c r="L38" s="81">
        <f>L92</f>
        <v>16824.47547091</v>
      </c>
      <c r="M38" s="81">
        <f ca="1" t="shared" ref="M38:U38" si="5">M92</f>
        <v>26777.2963243</v>
      </c>
      <c r="N38" s="81">
        <f ca="1" t="shared" si="5"/>
        <v>23678.49687647</v>
      </c>
      <c r="O38" s="81">
        <f ca="1" t="shared" si="5"/>
        <v>23525.90404522</v>
      </c>
      <c r="P38" s="81">
        <f ca="1" t="shared" si="5"/>
        <v>25013.2058467767</v>
      </c>
      <c r="Q38" s="81">
        <f ca="1" t="shared" si="5"/>
        <v>-1016425.98277783</v>
      </c>
      <c r="R38" s="81">
        <f ca="1" t="shared" si="5"/>
        <v>-2557874.6147036</v>
      </c>
      <c r="S38" s="81">
        <f ca="1" t="shared" si="5"/>
        <v>-1953718.31634824</v>
      </c>
      <c r="T38" s="81">
        <f ca="1" t="shared" si="5"/>
        <v>-1221027.34056412</v>
      </c>
      <c r="U38" s="81">
        <f ca="1" t="shared" si="5"/>
        <v>-651287.621339221</v>
      </c>
      <c r="V38" s="98"/>
    </row>
    <row r="39" s="1" customFormat="1" spans="2:22">
      <c r="B39" s="41" t="str">
        <f>DataInput!B145</f>
        <v>of which Amortization of Domestic bonds</v>
      </c>
      <c r="C39" s="37" t="str">
        <f>DataInput!C145</f>
        <v>Naira</v>
      </c>
      <c r="D39" s="37" t="str">
        <f>DataInput!D145</f>
        <v>Million</v>
      </c>
      <c r="E39" s="12"/>
      <c r="F39" s="12"/>
      <c r="G39" s="26">
        <f>DataInput!G145</f>
        <v>0</v>
      </c>
      <c r="H39" s="26">
        <f>DataInput!H145</f>
        <v>0</v>
      </c>
      <c r="I39" s="26">
        <f>DataInput!I145</f>
        <v>0</v>
      </c>
      <c r="J39" s="26">
        <f>DataInput!J145</f>
        <v>0</v>
      </c>
      <c r="K39" s="26">
        <f>DataInput!K145</f>
        <v>0</v>
      </c>
      <c r="L39" s="82"/>
      <c r="M39" s="82"/>
      <c r="N39" s="82"/>
      <c r="O39" s="82"/>
      <c r="P39" s="83"/>
      <c r="Q39" s="83"/>
      <c r="R39" s="83"/>
      <c r="S39" s="83"/>
      <c r="T39" s="83"/>
      <c r="U39" s="83"/>
      <c r="V39" s="98"/>
    </row>
    <row r="40" s="1" customFormat="1" spans="2:22">
      <c r="B40" s="41" t="str">
        <f>DataInput!B146</f>
        <v>of which Amortization of Commercial bank loans </v>
      </c>
      <c r="C40" s="37" t="str">
        <f>DataInput!C146</f>
        <v>Naira</v>
      </c>
      <c r="D40" s="37" t="str">
        <f>DataInput!D146</f>
        <v>Million</v>
      </c>
      <c r="E40" s="12"/>
      <c r="F40" s="12"/>
      <c r="G40" s="26">
        <f>DataInput!G146</f>
        <v>0</v>
      </c>
      <c r="H40" s="26">
        <f>DataInput!H146</f>
        <v>0</v>
      </c>
      <c r="I40" s="26">
        <f>DataInput!I146</f>
        <v>0</v>
      </c>
      <c r="J40" s="26">
        <f>DataInput!J146</f>
        <v>0</v>
      </c>
      <c r="K40" s="26">
        <f>DataInput!K146</f>
        <v>0</v>
      </c>
      <c r="L40" s="82"/>
      <c r="M40" s="82"/>
      <c r="N40" s="82"/>
      <c r="O40" s="82"/>
      <c r="P40" s="83"/>
      <c r="Q40" s="83"/>
      <c r="R40" s="83"/>
      <c r="S40" s="83"/>
      <c r="T40" s="83"/>
      <c r="U40" s="83"/>
      <c r="V40" s="98"/>
    </row>
    <row r="41" s="1" customFormat="1" spans="2:22">
      <c r="B41" s="41" t="str">
        <f>DataInput!B147</f>
        <v>of which Amortization of External loans</v>
      </c>
      <c r="C41" s="37" t="str">
        <f>DataInput!C147</f>
        <v>Naira</v>
      </c>
      <c r="D41" s="37" t="str">
        <f>DataInput!D147</f>
        <v>Million</v>
      </c>
      <c r="E41" s="12"/>
      <c r="F41" s="12"/>
      <c r="G41" s="26">
        <f>DataInput!G147</f>
        <v>0</v>
      </c>
      <c r="H41" s="26">
        <f>DataInput!H147</f>
        <v>0</v>
      </c>
      <c r="I41" s="26">
        <f>DataInput!I147</f>
        <v>0</v>
      </c>
      <c r="J41" s="26">
        <f>DataInput!J147</f>
        <v>0</v>
      </c>
      <c r="K41" s="26">
        <f>DataInput!K147</f>
        <v>0</v>
      </c>
      <c r="L41" s="82"/>
      <c r="M41" s="82"/>
      <c r="N41" s="82"/>
      <c r="O41" s="82"/>
      <c r="P41" s="83"/>
      <c r="Q41" s="83"/>
      <c r="R41" s="83"/>
      <c r="S41" s="83"/>
      <c r="T41" s="83"/>
      <c r="U41" s="83"/>
      <c r="V41" s="98"/>
    </row>
    <row r="42" s="1" customFormat="1" spans="2:22">
      <c r="B42" s="42"/>
      <c r="C42" s="20"/>
      <c r="D42" s="20"/>
      <c r="E42" s="12"/>
      <c r="F42" s="12"/>
      <c r="G42" s="43"/>
      <c r="H42" s="43"/>
      <c r="I42" s="43"/>
      <c r="J42" s="43"/>
      <c r="K42" s="43"/>
      <c r="L42" s="76"/>
      <c r="M42" s="76"/>
      <c r="N42" s="76"/>
      <c r="O42" s="76"/>
      <c r="P42" s="76"/>
      <c r="Q42" s="76"/>
      <c r="R42" s="76"/>
      <c r="S42" s="76"/>
      <c r="T42" s="76"/>
      <c r="U42" s="76"/>
      <c r="V42" s="98"/>
    </row>
    <row r="43" s="1" customFormat="1" spans="2:22">
      <c r="B43" s="32" t="str">
        <f>DataInput!B149</f>
        <v>Budget Balance (' + ' means surplus,  ' - ' means deficit)</v>
      </c>
      <c r="C43" s="20" t="str">
        <f>DataInput!C149</f>
        <v>Naira</v>
      </c>
      <c r="D43" s="20" t="str">
        <f>DataInput!D149</f>
        <v>Million</v>
      </c>
      <c r="E43" s="12"/>
      <c r="F43" s="12"/>
      <c r="G43" s="33">
        <f>DataInput!G149</f>
        <v>21422.87777144</v>
      </c>
      <c r="H43" s="33">
        <f>DataInput!H149</f>
        <v>2958.02034599999</v>
      </c>
      <c r="I43" s="33">
        <f>DataInput!I149</f>
        <v>-27790.40961544</v>
      </c>
      <c r="J43" s="33">
        <f>DataInput!J149</f>
        <v>35659.31000163</v>
      </c>
      <c r="K43" s="33">
        <f>DataInput!K149</f>
        <v>-22024.7027269</v>
      </c>
      <c r="L43" s="84">
        <f>L13-L30</f>
        <v>-17370.682771</v>
      </c>
      <c r="M43" s="84">
        <f ca="1" t="shared" ref="M43:U43" si="6">M13-M30</f>
        <v>1950.28</v>
      </c>
      <c r="N43" s="84">
        <f ca="1" t="shared" si="6"/>
        <v>-179.320000000007</v>
      </c>
      <c r="O43" s="84">
        <f ca="1" t="shared" si="6"/>
        <v>3019.27000000002</v>
      </c>
      <c r="P43" s="84">
        <f ca="1" t="shared" si="6"/>
        <v>188.949999999953</v>
      </c>
      <c r="Q43" s="84">
        <f ca="1" t="shared" si="6"/>
        <v>-989.620000000112</v>
      </c>
      <c r="R43" s="84">
        <f ca="1" t="shared" si="6"/>
        <v>-1994.78000000026</v>
      </c>
      <c r="S43" s="84">
        <f ca="1" t="shared" si="6"/>
        <v>-22.2499999997672</v>
      </c>
      <c r="T43" s="84">
        <f ca="1" t="shared" si="6"/>
        <v>1908.84999999998</v>
      </c>
      <c r="U43" s="84">
        <f ca="1" t="shared" si="6"/>
        <v>-954.419999999984</v>
      </c>
      <c r="V43" s="98"/>
    </row>
    <row r="44" s="1" customFormat="1" spans="2:22">
      <c r="B44" s="32" t="str">
        <f>DataInput!B150</f>
        <v>Opening Cash and Bank Balance</v>
      </c>
      <c r="C44" s="37" t="str">
        <f>DataInput!C150</f>
        <v>Naira</v>
      </c>
      <c r="D44" s="37" t="str">
        <f>DataInput!D150</f>
        <v>Million</v>
      </c>
      <c r="E44" s="12"/>
      <c r="F44" s="12"/>
      <c r="G44" s="33">
        <f>DataInput!G150</f>
        <v>4635.9537166</v>
      </c>
      <c r="H44" s="33">
        <f>DataInput!H150</f>
        <v>2029.3089658</v>
      </c>
      <c r="I44" s="33">
        <f>DataInput!I150</f>
        <v>20398.489309</v>
      </c>
      <c r="J44" s="33">
        <f>DataInput!J150</f>
        <v>13673.27865207</v>
      </c>
      <c r="K44" s="33">
        <f>DataInput!K150</f>
        <v>16497.91689551</v>
      </c>
      <c r="L44" s="26">
        <f>DataInput!L150</f>
        <v>32456.282771</v>
      </c>
      <c r="M44" s="26">
        <f>DataInput!M150</f>
        <v>15085.6</v>
      </c>
      <c r="N44" s="26">
        <f>DataInput!N150</f>
        <v>17035.88</v>
      </c>
      <c r="O44" s="26">
        <f>DataInput!O150</f>
        <v>16856.56</v>
      </c>
      <c r="P44" s="26">
        <f>DataInput!P150</f>
        <v>19875.83</v>
      </c>
      <c r="Q44" s="26">
        <f>DataInput!Q150</f>
        <v>20064.78</v>
      </c>
      <c r="R44" s="26">
        <f>DataInput!R150</f>
        <v>19075.16</v>
      </c>
      <c r="S44" s="26">
        <f>DataInput!S150</f>
        <v>17080.38</v>
      </c>
      <c r="T44" s="26">
        <f>DataInput!T150</f>
        <v>17058.13</v>
      </c>
      <c r="U44" s="26">
        <f>DataInput!U150</f>
        <v>18966.98</v>
      </c>
      <c r="V44" s="98"/>
    </row>
    <row r="45" s="1" customFormat="1" spans="2:22">
      <c r="B45" s="32" t="str">
        <f>DataInput!B151</f>
        <v>Closing Cash and Bank Balance</v>
      </c>
      <c r="C45" s="37" t="str">
        <f>DataInput!C151</f>
        <v>Naira</v>
      </c>
      <c r="D45" s="37" t="str">
        <f>DataInput!D151</f>
        <v>Million</v>
      </c>
      <c r="E45" s="12"/>
      <c r="F45" s="12"/>
      <c r="G45" s="33">
        <f>DataInput!G151</f>
        <v>2029.3099658</v>
      </c>
      <c r="H45" s="33">
        <f>DataInput!H151</f>
        <v>20398.489309</v>
      </c>
      <c r="I45" s="33">
        <f>DataInput!I151</f>
        <v>13673.27865207</v>
      </c>
      <c r="J45" s="33">
        <f>DataInput!J151</f>
        <v>16497.91689551</v>
      </c>
      <c r="K45" s="33">
        <f>DataInput!K151</f>
        <v>32456.282771</v>
      </c>
      <c r="L45" s="26">
        <f>DataInput!L151</f>
        <v>15085.6</v>
      </c>
      <c r="M45" s="26">
        <f>DataInput!M151</f>
        <v>17035.88</v>
      </c>
      <c r="N45" s="26">
        <f>DataInput!N151</f>
        <v>16856.56</v>
      </c>
      <c r="O45" s="26">
        <f>DataInput!O151</f>
        <v>19875.83</v>
      </c>
      <c r="P45" s="26">
        <f>DataInput!P151</f>
        <v>20064.78</v>
      </c>
      <c r="Q45" s="26">
        <f>DataInput!Q151</f>
        <v>19075.16</v>
      </c>
      <c r="R45" s="26">
        <f>DataInput!R151</f>
        <v>17080.38</v>
      </c>
      <c r="S45" s="26">
        <f>DataInput!S151</f>
        <v>17058.13</v>
      </c>
      <c r="T45" s="26">
        <f>DataInput!T151</f>
        <v>18966.98</v>
      </c>
      <c r="U45" s="26">
        <f>DataInput!U151</f>
        <v>18012.56</v>
      </c>
      <c r="V45" s="98"/>
    </row>
    <row r="46" s="1" customFormat="1" spans="2:22">
      <c r="B46" s="12"/>
      <c r="C46" s="20"/>
      <c r="D46" s="20"/>
      <c r="E46" s="12"/>
      <c r="F46" s="12"/>
      <c r="G46" s="12"/>
      <c r="H46" s="12"/>
      <c r="I46" s="12"/>
      <c r="J46" s="12"/>
      <c r="K46" s="21"/>
      <c r="L46" s="21"/>
      <c r="M46" s="21"/>
      <c r="N46" s="21"/>
      <c r="O46" s="21"/>
      <c r="P46" s="21"/>
      <c r="Q46" s="21"/>
      <c r="R46" s="21"/>
      <c r="S46" s="21"/>
      <c r="T46" s="21"/>
      <c r="U46" s="21"/>
      <c r="V46" s="97"/>
    </row>
    <row r="47" s="3" customFormat="1" spans="2:22">
      <c r="B47" s="44" t="s">
        <v>292</v>
      </c>
      <c r="C47" s="29"/>
      <c r="D47" s="29"/>
      <c r="E47" s="28"/>
      <c r="F47" s="28"/>
      <c r="G47" s="28"/>
      <c r="H47" s="28"/>
      <c r="I47" s="28"/>
      <c r="J47" s="28"/>
      <c r="K47" s="28"/>
      <c r="L47" s="77"/>
      <c r="M47" s="77"/>
      <c r="N47" s="77"/>
      <c r="O47" s="77"/>
      <c r="P47" s="77"/>
      <c r="Q47" s="77"/>
      <c r="R47" s="77"/>
      <c r="S47" s="77"/>
      <c r="T47" s="77"/>
      <c r="U47" s="77"/>
      <c r="V47" s="78"/>
    </row>
    <row r="48" s="1" customFormat="1" spans="2:22">
      <c r="B48" s="12"/>
      <c r="C48" s="13"/>
      <c r="D48" s="13"/>
      <c r="E48" s="12"/>
      <c r="F48" s="12"/>
      <c r="G48" s="12"/>
      <c r="H48" s="12"/>
      <c r="I48" s="12"/>
      <c r="J48" s="12"/>
      <c r="K48" s="12"/>
      <c r="L48" s="14"/>
      <c r="M48" s="14"/>
      <c r="N48" s="14"/>
      <c r="O48" s="14"/>
      <c r="P48" s="14"/>
      <c r="Q48" s="14"/>
      <c r="R48" s="14"/>
      <c r="S48" s="14"/>
      <c r="T48" s="14"/>
      <c r="U48" s="14"/>
      <c r="V48" s="97"/>
    </row>
    <row r="49" ht="15" spans="1:21">
      <c r="A49" s="45"/>
      <c r="B49" s="46" t="s">
        <v>230</v>
      </c>
      <c r="C49" s="20" t="str">
        <f>'Data Request'!$C$6</f>
        <v>Naira</v>
      </c>
      <c r="D49" s="20" t="str">
        <f>'Data Request'!$C$7</f>
        <v>Million</v>
      </c>
      <c r="E49" s="47"/>
      <c r="F49" s="48"/>
      <c r="G49" s="49"/>
      <c r="H49" s="49"/>
      <c r="I49" s="49"/>
      <c r="J49" s="49"/>
      <c r="K49" s="85"/>
      <c r="L49" s="86">
        <f t="shared" ref="L49:U49" si="7">-L50+L51+L54</f>
        <v>59826.7319997419</v>
      </c>
      <c r="M49" s="86">
        <f ca="1" t="shared" si="7"/>
        <v>122323.85089719</v>
      </c>
      <c r="N49" s="86">
        <f ca="1" t="shared" si="7"/>
        <v>155251.411156641</v>
      </c>
      <c r="O49" s="86">
        <f ca="1" t="shared" si="7"/>
        <v>205643.189001814</v>
      </c>
      <c r="P49" s="86">
        <f ca="1" t="shared" si="7"/>
        <v>245228.772992652</v>
      </c>
      <c r="Q49" s="86">
        <f ca="1" t="shared" si="7"/>
        <v>-748899.035941294</v>
      </c>
      <c r="R49" s="86">
        <f ca="1" t="shared" si="7"/>
        <v>-2236067.52629513</v>
      </c>
      <c r="S49" s="86">
        <f ca="1" t="shared" si="7"/>
        <v>-1581248.53875878</v>
      </c>
      <c r="T49" s="86">
        <f ca="1" t="shared" si="7"/>
        <v>-807846.339505854</v>
      </c>
      <c r="U49" s="86">
        <f ca="1" t="shared" si="7"/>
        <v>-189428.598035071</v>
      </c>
    </row>
    <row r="50" ht="15" spans="1:21">
      <c r="A50" s="45"/>
      <c r="B50" s="50" t="s">
        <v>231</v>
      </c>
      <c r="C50" s="20" t="str">
        <f>'Data Request'!$C$6</f>
        <v>Naira</v>
      </c>
      <c r="D50" s="20" t="str">
        <f>'Data Request'!$C$7</f>
        <v>Million</v>
      </c>
      <c r="E50" s="51" t="s">
        <v>293</v>
      </c>
      <c r="F50" s="52"/>
      <c r="G50" s="52"/>
      <c r="H50" s="52"/>
      <c r="I50" s="52"/>
      <c r="J50" s="52"/>
      <c r="K50" s="87"/>
      <c r="L50" s="88">
        <f t="shared" ref="L50:U50" si="8">(L14+L17+L18+L19+L20+L22)-(L31+L32+L36+L37)</f>
        <v>-34894.8991909819</v>
      </c>
      <c r="M50" s="88">
        <f t="shared" si="8"/>
        <v>-39491.6368629205</v>
      </c>
      <c r="N50" s="88">
        <f t="shared" si="8"/>
        <v>-40765.6116014568</v>
      </c>
      <c r="O50" s="88">
        <f t="shared" si="8"/>
        <v>-47738.1432133878</v>
      </c>
      <c r="P50" s="88">
        <f t="shared" si="8"/>
        <v>-44818.9285811448</v>
      </c>
      <c r="Q50" s="88">
        <f t="shared" si="8"/>
        <v>-46155.9642087742</v>
      </c>
      <c r="R50" s="88">
        <f t="shared" si="8"/>
        <v>-45612.7772437433</v>
      </c>
      <c r="S50" s="88">
        <f t="shared" si="8"/>
        <v>-34304.1973829714</v>
      </c>
      <c r="T50" s="88">
        <f t="shared" si="8"/>
        <v>-12772.726315088</v>
      </c>
      <c r="U50" s="88">
        <f t="shared" si="8"/>
        <v>-5850.48417039288</v>
      </c>
    </row>
    <row r="51" ht="15" spans="1:21">
      <c r="A51" s="53"/>
      <c r="B51" s="50" t="s">
        <v>232</v>
      </c>
      <c r="C51" s="20" t="str">
        <f>'Data Request'!$C$6</f>
        <v>Naira</v>
      </c>
      <c r="D51" s="20" t="str">
        <f>'Data Request'!$C$7</f>
        <v>Million</v>
      </c>
      <c r="E51" s="54"/>
      <c r="F51" s="52"/>
      <c r="G51" s="52"/>
      <c r="H51" s="52"/>
      <c r="I51" s="52"/>
      <c r="J51" s="52"/>
      <c r="K51" s="87"/>
      <c r="L51" s="87">
        <f t="shared" ref="L51:U51" si="9">L52+L53</f>
        <v>42302.51557976</v>
      </c>
      <c r="M51" s="87">
        <f ca="1" t="shared" si="9"/>
        <v>80881.9340342693</v>
      </c>
      <c r="N51" s="87">
        <f ca="1" t="shared" si="9"/>
        <v>114665.119555184</v>
      </c>
      <c r="O51" s="87">
        <f ca="1" t="shared" si="9"/>
        <v>154885.775788426</v>
      </c>
      <c r="P51" s="87">
        <f ca="1" t="shared" si="9"/>
        <v>200220.894411508</v>
      </c>
      <c r="Q51" s="87">
        <f ca="1" t="shared" si="9"/>
        <v>-794065.380150068</v>
      </c>
      <c r="R51" s="87">
        <f ca="1" t="shared" si="9"/>
        <v>-2279685.52353887</v>
      </c>
      <c r="S51" s="87">
        <f ca="1" t="shared" si="9"/>
        <v>-1615530.48614175</v>
      </c>
      <c r="T51" s="87">
        <f ca="1" t="shared" si="9"/>
        <v>-822527.915820942</v>
      </c>
      <c r="U51" s="87">
        <f ca="1" t="shared" si="9"/>
        <v>-194324.662205464</v>
      </c>
    </row>
    <row r="52" ht="15" spans="1:21">
      <c r="A52" s="53"/>
      <c r="B52" s="55" t="s">
        <v>233</v>
      </c>
      <c r="C52" s="20" t="str">
        <f>'Data Request'!$C$6</f>
        <v>Naira</v>
      </c>
      <c r="D52" s="20" t="str">
        <f>'Data Request'!$C$7</f>
        <v>Million</v>
      </c>
      <c r="E52" s="54"/>
      <c r="F52" s="48"/>
      <c r="G52" s="48"/>
      <c r="H52" s="48"/>
      <c r="I52" s="48"/>
      <c r="J52" s="48"/>
      <c r="K52" s="89"/>
      <c r="L52" s="90">
        <f t="shared" ref="L52:U52" si="10">L38</f>
        <v>16824.47547091</v>
      </c>
      <c r="M52" s="90">
        <f ca="1" t="shared" si="10"/>
        <v>26777.2963243</v>
      </c>
      <c r="N52" s="90">
        <f ca="1" t="shared" si="10"/>
        <v>23678.49687647</v>
      </c>
      <c r="O52" s="90">
        <f ca="1" t="shared" si="10"/>
        <v>23525.90404522</v>
      </c>
      <c r="P52" s="90">
        <f ca="1" t="shared" si="10"/>
        <v>25013.2058467767</v>
      </c>
      <c r="Q52" s="90">
        <f ca="1" t="shared" si="10"/>
        <v>-1016425.98277783</v>
      </c>
      <c r="R52" s="90">
        <f ca="1" t="shared" si="10"/>
        <v>-2557874.6147036</v>
      </c>
      <c r="S52" s="90">
        <f ca="1" t="shared" si="10"/>
        <v>-1953718.31634824</v>
      </c>
      <c r="T52" s="90">
        <f ca="1" t="shared" si="10"/>
        <v>-1221027.34056412</v>
      </c>
      <c r="U52" s="90">
        <f ca="1" t="shared" si="10"/>
        <v>-651287.621339221</v>
      </c>
    </row>
    <row r="53" ht="15" spans="1:21">
      <c r="A53" s="53"/>
      <c r="B53" s="55" t="s">
        <v>234</v>
      </c>
      <c r="C53" s="20" t="str">
        <f>'Data Request'!$C$6</f>
        <v>Naira</v>
      </c>
      <c r="D53" s="20" t="str">
        <f>'Data Request'!$C$7</f>
        <v>Million</v>
      </c>
      <c r="E53" s="54"/>
      <c r="F53" s="56"/>
      <c r="G53" s="56"/>
      <c r="H53" s="56"/>
      <c r="I53" s="56"/>
      <c r="J53" s="56"/>
      <c r="K53" s="91"/>
      <c r="L53" s="90">
        <f t="shared" ref="L53:U53" si="11">L33</f>
        <v>25478.04010885</v>
      </c>
      <c r="M53" s="90">
        <f ca="1" t="shared" si="11"/>
        <v>54104.6377099693</v>
      </c>
      <c r="N53" s="90">
        <f ca="1" t="shared" si="11"/>
        <v>90986.6226787145</v>
      </c>
      <c r="O53" s="90">
        <f ca="1" t="shared" si="11"/>
        <v>131359.871743206</v>
      </c>
      <c r="P53" s="90">
        <f ca="1" t="shared" si="11"/>
        <v>175207.688564731</v>
      </c>
      <c r="Q53" s="90">
        <f ca="1" t="shared" si="11"/>
        <v>222360.602627763</v>
      </c>
      <c r="R53" s="90">
        <f ca="1" t="shared" si="11"/>
        <v>278189.09116473</v>
      </c>
      <c r="S53" s="90">
        <f ca="1" t="shared" si="11"/>
        <v>338187.830206484</v>
      </c>
      <c r="T53" s="90">
        <f ca="1" t="shared" si="11"/>
        <v>398499.424743181</v>
      </c>
      <c r="U53" s="90">
        <f ca="1" t="shared" si="11"/>
        <v>456962.959133758</v>
      </c>
    </row>
    <row r="54" ht="15" spans="1:21">
      <c r="A54" s="53"/>
      <c r="B54" s="50" t="s">
        <v>235</v>
      </c>
      <c r="C54" s="20" t="str">
        <f>'Data Request'!$C$6</f>
        <v>Naira</v>
      </c>
      <c r="D54" s="20" t="str">
        <f>'Data Request'!$C$7</f>
        <v>Million</v>
      </c>
      <c r="E54" s="54"/>
      <c r="F54" s="56"/>
      <c r="G54" s="56"/>
      <c r="H54" s="56"/>
      <c r="I54" s="56"/>
      <c r="J54" s="56"/>
      <c r="K54" s="91"/>
      <c r="L54" s="88">
        <f t="shared" ref="L54:U54" si="12">L45-L44</f>
        <v>-17370.682771</v>
      </c>
      <c r="M54" s="88">
        <f t="shared" si="12"/>
        <v>1950.28</v>
      </c>
      <c r="N54" s="88">
        <f t="shared" si="12"/>
        <v>-179.32</v>
      </c>
      <c r="O54" s="88">
        <f t="shared" si="12"/>
        <v>3019.27</v>
      </c>
      <c r="P54" s="88">
        <f t="shared" si="12"/>
        <v>188.949999999997</v>
      </c>
      <c r="Q54" s="88">
        <f t="shared" si="12"/>
        <v>-989.619999999999</v>
      </c>
      <c r="R54" s="88">
        <f t="shared" si="12"/>
        <v>-1994.78</v>
      </c>
      <c r="S54" s="88">
        <f t="shared" si="12"/>
        <v>-22.25</v>
      </c>
      <c r="T54" s="88">
        <f t="shared" si="12"/>
        <v>1908.85</v>
      </c>
      <c r="U54" s="88">
        <f t="shared" si="12"/>
        <v>-954.419999999998</v>
      </c>
    </row>
    <row r="55" ht="15" spans="1:21">
      <c r="A55" s="45"/>
      <c r="B55" s="46" t="s">
        <v>236</v>
      </c>
      <c r="C55" s="20" t="str">
        <f>'Data Request'!$C$6</f>
        <v>Naira</v>
      </c>
      <c r="D55" s="20" t="str">
        <f>'Data Request'!$C$7</f>
        <v>Million</v>
      </c>
      <c r="E55" s="47"/>
      <c r="F55" s="48"/>
      <c r="G55" s="49"/>
      <c r="H55" s="49"/>
      <c r="I55" s="49"/>
      <c r="J55" s="49"/>
      <c r="K55" s="85"/>
      <c r="L55" s="86">
        <f>L56+L57</f>
        <v>59826.7319997419</v>
      </c>
      <c r="M55" s="86">
        <f ca="1" t="shared" ref="M55:U55" si="13">M56+M57</f>
        <v>122323.85089719</v>
      </c>
      <c r="N55" s="86">
        <f ca="1" t="shared" si="13"/>
        <v>155251.411156641</v>
      </c>
      <c r="O55" s="86">
        <f ca="1" t="shared" si="13"/>
        <v>205643.189001814</v>
      </c>
      <c r="P55" s="86">
        <f ca="1" t="shared" si="13"/>
        <v>245228.772992652</v>
      </c>
      <c r="Q55" s="86">
        <f ca="1" t="shared" si="13"/>
        <v>-748899.035941294</v>
      </c>
      <c r="R55" s="86">
        <f ca="1" t="shared" si="13"/>
        <v>-2236067.52629513</v>
      </c>
      <c r="S55" s="86">
        <f ca="1" t="shared" si="13"/>
        <v>-1581248.53875878</v>
      </c>
      <c r="T55" s="86">
        <f ca="1" t="shared" si="13"/>
        <v>-807846.339505854</v>
      </c>
      <c r="U55" s="86">
        <f ca="1" t="shared" si="13"/>
        <v>-189428.598035071</v>
      </c>
    </row>
    <row r="56" ht="15" spans="1:21">
      <c r="A56" s="53"/>
      <c r="B56" s="50" t="s">
        <v>237</v>
      </c>
      <c r="C56" s="20" t="str">
        <f>'Data Request'!$C$6</f>
        <v>Naira</v>
      </c>
      <c r="D56" s="20" t="str">
        <f>'Data Request'!$C$7</f>
        <v>Million</v>
      </c>
      <c r="E56" s="54"/>
      <c r="F56" s="48"/>
      <c r="G56" s="48"/>
      <c r="H56" s="48"/>
      <c r="I56" s="48"/>
      <c r="J56" s="48"/>
      <c r="K56" s="89"/>
      <c r="L56" s="88">
        <f t="shared" ref="L56:U56" si="14">L23+L24</f>
        <v>0</v>
      </c>
      <c r="M56" s="88">
        <f t="shared" si="14"/>
        <v>0</v>
      </c>
      <c r="N56" s="88">
        <f t="shared" si="14"/>
        <v>0</v>
      </c>
      <c r="O56" s="88">
        <f t="shared" si="14"/>
        <v>0</v>
      </c>
      <c r="P56" s="88">
        <f t="shared" si="14"/>
        <v>0</v>
      </c>
      <c r="Q56" s="88">
        <f t="shared" si="14"/>
        <v>0</v>
      </c>
      <c r="R56" s="88">
        <f t="shared" si="14"/>
        <v>0</v>
      </c>
      <c r="S56" s="88">
        <f t="shared" si="14"/>
        <v>0</v>
      </c>
      <c r="T56" s="88">
        <f t="shared" si="14"/>
        <v>0</v>
      </c>
      <c r="U56" s="88">
        <f t="shared" si="14"/>
        <v>0</v>
      </c>
    </row>
    <row r="57" ht="15" spans="1:21">
      <c r="A57" s="53"/>
      <c r="B57" s="50" t="s">
        <v>238</v>
      </c>
      <c r="C57" s="20" t="str">
        <f>'Data Request'!$C$6</f>
        <v>Naira</v>
      </c>
      <c r="D57" s="20" t="str">
        <f>'Data Request'!$C$7</f>
        <v>Million</v>
      </c>
      <c r="E57" s="51" t="s">
        <v>294</v>
      </c>
      <c r="F57" s="48"/>
      <c r="G57" s="48"/>
      <c r="H57" s="48"/>
      <c r="I57" s="48"/>
      <c r="J57" s="48"/>
      <c r="K57" s="89"/>
      <c r="L57" s="92">
        <f t="shared" ref="L57:U57" si="15">(-L50+L51+L54)-(L56)</f>
        <v>59826.7319997419</v>
      </c>
      <c r="M57" s="92">
        <f ca="1" t="shared" si="15"/>
        <v>122323.85089719</v>
      </c>
      <c r="N57" s="92">
        <f ca="1" t="shared" si="15"/>
        <v>155251.411156641</v>
      </c>
      <c r="O57" s="92">
        <f ca="1" t="shared" si="15"/>
        <v>205643.189001814</v>
      </c>
      <c r="P57" s="92">
        <f ca="1" t="shared" si="15"/>
        <v>245228.772992652</v>
      </c>
      <c r="Q57" s="92">
        <f ca="1" t="shared" si="15"/>
        <v>-748899.035941294</v>
      </c>
      <c r="R57" s="92">
        <f ca="1" t="shared" si="15"/>
        <v>-2236067.52629513</v>
      </c>
      <c r="S57" s="92">
        <f ca="1" t="shared" si="15"/>
        <v>-1581248.53875878</v>
      </c>
      <c r="T57" s="92">
        <f ca="1" t="shared" si="15"/>
        <v>-807846.339505854</v>
      </c>
      <c r="U57" s="92">
        <f ca="1" t="shared" si="15"/>
        <v>-189428.598035071</v>
      </c>
    </row>
    <row r="58" ht="15" spans="1:21">
      <c r="A58" s="53"/>
      <c r="B58" s="57" t="s">
        <v>295</v>
      </c>
      <c r="C58" s="47"/>
      <c r="D58" s="58"/>
      <c r="E58" s="59"/>
      <c r="F58" s="60"/>
      <c r="G58" s="60"/>
      <c r="H58" s="60"/>
      <c r="I58" s="60"/>
      <c r="J58" s="60"/>
      <c r="K58" s="93"/>
      <c r="L58" s="94" t="str">
        <f t="shared" ref="L58:U58" si="16">IF(L49=L55,"OK","Check")</f>
        <v>OK</v>
      </c>
      <c r="M58" s="94" t="str">
        <f ca="1" t="shared" si="16"/>
        <v>OK</v>
      </c>
      <c r="N58" s="94" t="str">
        <f ca="1" t="shared" si="16"/>
        <v>OK</v>
      </c>
      <c r="O58" s="94" t="str">
        <f ca="1" t="shared" si="16"/>
        <v>OK</v>
      </c>
      <c r="P58" s="94" t="str">
        <f ca="1" t="shared" si="16"/>
        <v>OK</v>
      </c>
      <c r="Q58" s="94" t="str">
        <f ca="1" t="shared" si="16"/>
        <v>OK</v>
      </c>
      <c r="R58" s="94" t="str">
        <f ca="1" t="shared" si="16"/>
        <v>OK</v>
      </c>
      <c r="S58" s="94" t="str">
        <f ca="1" t="shared" si="16"/>
        <v>OK</v>
      </c>
      <c r="T58" s="94" t="str">
        <f ca="1" t="shared" si="16"/>
        <v>OK</v>
      </c>
      <c r="U58" s="94" t="str">
        <f ca="1" t="shared" si="16"/>
        <v>OK</v>
      </c>
    </row>
    <row r="59" ht="15" spans="1:21">
      <c r="A59" s="61"/>
      <c r="B59" s="57"/>
      <c r="C59" s="62"/>
      <c r="D59" s="62"/>
      <c r="E59" s="62"/>
      <c r="F59" s="63"/>
      <c r="G59" s="63"/>
      <c r="H59" s="63"/>
      <c r="I59" s="63"/>
      <c r="J59" s="63"/>
      <c r="K59" s="94"/>
      <c r="L59" s="94"/>
      <c r="M59" s="94"/>
      <c r="N59" s="94"/>
      <c r="O59" s="94"/>
      <c r="P59" s="94"/>
      <c r="Q59" s="94"/>
      <c r="R59" s="94"/>
      <c r="S59" s="89"/>
      <c r="T59" s="89"/>
      <c r="U59" s="89"/>
    </row>
    <row r="60" spans="1:22">
      <c r="A60" s="64"/>
      <c r="B60" s="16" t="str">
        <f>'Data Request'!B153</f>
        <v>4. Information on Planned Borrowings Creating New Debt (new bonds, new loans, etc.) (See Note 4 in Guidance for Completing Data Request for State DSA)</v>
      </c>
      <c r="C60" s="16"/>
      <c r="D60" s="17"/>
      <c r="E60" s="18"/>
      <c r="F60" s="19"/>
      <c r="G60" s="19"/>
      <c r="H60" s="19"/>
      <c r="I60" s="19"/>
      <c r="J60" s="19"/>
      <c r="K60" s="19"/>
      <c r="L60" s="19"/>
      <c r="M60" s="19"/>
      <c r="N60" s="19"/>
      <c r="O60" s="19"/>
      <c r="P60" s="19"/>
      <c r="Q60" s="19"/>
      <c r="R60" s="19"/>
      <c r="S60" s="19"/>
      <c r="T60" s="19"/>
      <c r="U60" s="19"/>
      <c r="V60" s="99"/>
    </row>
    <row r="61" s="1" customFormat="1" spans="2:22">
      <c r="B61" s="12"/>
      <c r="C61" s="13"/>
      <c r="D61" s="13"/>
      <c r="E61" s="12"/>
      <c r="F61" s="12"/>
      <c r="G61" s="12"/>
      <c r="H61" s="12"/>
      <c r="I61" s="12"/>
      <c r="J61" s="12"/>
      <c r="K61" s="12"/>
      <c r="L61" s="14"/>
      <c r="M61" s="14"/>
      <c r="N61" s="14"/>
      <c r="O61" s="14"/>
      <c r="P61" s="14"/>
      <c r="Q61" s="14"/>
      <c r="R61" s="14"/>
      <c r="S61" s="14"/>
      <c r="T61" s="14"/>
      <c r="U61" s="14"/>
      <c r="V61" s="97"/>
    </row>
    <row r="62" s="4" customFormat="1" spans="2:16">
      <c r="B62" s="65" t="str">
        <f>DataInput!B155</f>
        <v>Insert planned Borrowings (new bonds, new loans, etc.) as nominal amounts in million naira or million US dollars. Total Planned Borrowings (row 167) must equal the Gross Borrowing Requirement (row 168, calculated by the Template in the Baseline Scenario)</v>
      </c>
      <c r="C62" s="37"/>
      <c r="D62" s="37"/>
      <c r="E62" s="66"/>
      <c r="F62" s="67"/>
      <c r="G62" s="67"/>
      <c r="H62" s="67"/>
      <c r="I62" s="67"/>
      <c r="J62" s="67"/>
      <c r="K62" s="67"/>
      <c r="L62" s="67"/>
      <c r="M62" s="67"/>
      <c r="N62" s="67"/>
      <c r="O62" s="67"/>
      <c r="P62" s="67"/>
    </row>
    <row r="63" s="4" customFormat="1" ht="52.9" customHeight="1" spans="2:21">
      <c r="B63" s="68" t="str">
        <f>DataInput!B156</f>
        <v>New Domestic Financing in Million Naira</v>
      </c>
      <c r="C63" s="20"/>
      <c r="E63" s="69" t="s">
        <v>296</v>
      </c>
      <c r="F63" s="69" t="s">
        <v>297</v>
      </c>
      <c r="G63" s="69" t="str">
        <f>DataInput!C171</f>
        <v>Interest Rate (%)</v>
      </c>
      <c r="H63" s="69" t="str">
        <f>DataInput!D171</f>
        <v>Maturity (# of years)</v>
      </c>
      <c r="I63" s="69" t="str">
        <f>DataInput!E171</f>
        <v>Grace (# of years)</v>
      </c>
      <c r="L63" s="95"/>
      <c r="M63" s="95"/>
      <c r="N63" s="95"/>
      <c r="O63" s="95"/>
      <c r="P63" s="95"/>
      <c r="Q63" s="95"/>
      <c r="R63" s="95"/>
      <c r="S63" s="95"/>
      <c r="T63" s="95"/>
      <c r="U63" s="95"/>
    </row>
    <row r="64" s="4" customFormat="1" spans="1:21">
      <c r="A64" s="31"/>
      <c r="B64" s="34" t="str">
        <f>DataInput!B157</f>
        <v>Commercial Bank Loans (maturity 1 to 5 years, including Agric Loans, Infrastructure Loans, and MSMEDF)</v>
      </c>
      <c r="C64" s="70" t="str">
        <f>DataInput!C157</f>
        <v>Naira</v>
      </c>
      <c r="E64" s="71" t="s">
        <v>298</v>
      </c>
      <c r="F64" s="72" t="s">
        <v>163</v>
      </c>
      <c r="G64" s="73">
        <f>DataInput!C172</f>
        <v>0.09</v>
      </c>
      <c r="H64" s="74">
        <f>DataInput!D172</f>
        <v>5</v>
      </c>
      <c r="I64" s="74">
        <f>DataInput!E172</f>
        <v>4</v>
      </c>
      <c r="L64" s="96">
        <f>DataInput!L157</f>
        <v>0</v>
      </c>
      <c r="M64" s="96">
        <f>DataInput!M157</f>
        <v>1000</v>
      </c>
      <c r="N64" s="96">
        <f>DataInput!N157</f>
        <v>1000</v>
      </c>
      <c r="O64" s="96">
        <f>DataInput!O157</f>
        <v>1000</v>
      </c>
      <c r="P64" s="96">
        <f>DataInput!P157</f>
        <v>1200</v>
      </c>
      <c r="Q64" s="96">
        <f>DataInput!Q157</f>
        <v>1200</v>
      </c>
      <c r="R64" s="96">
        <f>DataInput!R157</f>
        <v>1300</v>
      </c>
      <c r="S64" s="96">
        <f>DataInput!S157</f>
        <v>1300</v>
      </c>
      <c r="T64" s="96">
        <f>DataInput!T157</f>
        <v>1500</v>
      </c>
      <c r="U64" s="96">
        <f>DataInput!U157</f>
        <v>1500</v>
      </c>
    </row>
    <row r="65" s="4" customFormat="1" spans="1:21">
      <c r="A65" s="31"/>
      <c r="B65" s="34" t="str">
        <f>DataInput!B158</f>
        <v>Commercial Bank Loans (maturity 6 years or longer, including Agric Loans, Infrastructure Loans, and MSMEDF)</v>
      </c>
      <c r="C65" s="70" t="str">
        <f>DataInput!C158</f>
        <v>Naira</v>
      </c>
      <c r="E65" s="71" t="s">
        <v>299</v>
      </c>
      <c r="F65" s="72" t="s">
        <v>163</v>
      </c>
      <c r="G65" s="73">
        <f>DataInput!C173</f>
        <v>0.09</v>
      </c>
      <c r="H65" s="74">
        <f>DataInput!D173</f>
        <v>6</v>
      </c>
      <c r="I65" s="74">
        <f>DataInput!E173</f>
        <v>3</v>
      </c>
      <c r="L65" s="96">
        <f>DataInput!L158</f>
        <v>2000</v>
      </c>
      <c r="M65" s="96">
        <f>DataInput!M158</f>
        <v>15000</v>
      </c>
      <c r="N65" s="96">
        <f>DataInput!N158</f>
        <v>12000</v>
      </c>
      <c r="O65" s="96">
        <f>DataInput!O158</f>
        <v>12000</v>
      </c>
      <c r="P65" s="96">
        <f>DataInput!P158</f>
        <v>13000</v>
      </c>
      <c r="Q65" s="96">
        <f>DataInput!Q158</f>
        <v>13000</v>
      </c>
      <c r="R65" s="96">
        <f>DataInput!R158</f>
        <v>13200</v>
      </c>
      <c r="S65" s="96">
        <f>DataInput!S158</f>
        <v>13200</v>
      </c>
      <c r="T65" s="96">
        <f>DataInput!T158</f>
        <v>13500</v>
      </c>
      <c r="U65" s="96">
        <f>DataInput!U158</f>
        <v>13500</v>
      </c>
    </row>
    <row r="66" s="4" customFormat="1" spans="1:21">
      <c r="A66" s="31"/>
      <c r="B66" s="34" t="str">
        <f>DataInput!B159</f>
        <v>State Bonds (maturity 1 to 5 years)</v>
      </c>
      <c r="C66" s="70" t="str">
        <f>DataInput!C159</f>
        <v>Naira</v>
      </c>
      <c r="E66" s="71" t="s">
        <v>300</v>
      </c>
      <c r="F66" s="72" t="s">
        <v>163</v>
      </c>
      <c r="G66" s="73">
        <f>DataInput!C174</f>
        <v>0.09</v>
      </c>
      <c r="H66" s="74">
        <f>DataInput!D174</f>
        <v>5</v>
      </c>
      <c r="I66" s="74">
        <f>DataInput!E174</f>
        <v>2</v>
      </c>
      <c r="L66" s="96">
        <f>DataInput!L159</f>
        <v>847.128</v>
      </c>
      <c r="M66" s="96">
        <f>DataInput!M159</f>
        <v>847.128</v>
      </c>
      <c r="N66" s="96">
        <f>DataInput!N159</f>
        <v>0</v>
      </c>
      <c r="O66" s="96">
        <f>DataInput!O159</f>
        <v>0</v>
      </c>
      <c r="P66" s="96">
        <f>DataInput!P159</f>
        <v>0</v>
      </c>
      <c r="Q66" s="96">
        <f>DataInput!Q159</f>
        <v>0</v>
      </c>
      <c r="R66" s="96">
        <f>DataInput!R159</f>
        <v>0</v>
      </c>
      <c r="S66" s="96">
        <f>DataInput!S159</f>
        <v>0</v>
      </c>
      <c r="T66" s="96">
        <f>DataInput!T159</f>
        <v>0</v>
      </c>
      <c r="U66" s="96">
        <f>DataInput!U159</f>
        <v>0</v>
      </c>
    </row>
    <row r="67" s="4" customFormat="1" spans="1:21">
      <c r="A67" s="31"/>
      <c r="B67" s="34" t="str">
        <f>DataInput!B160</f>
        <v>State Bonds (maturity 6 years or longer)</v>
      </c>
      <c r="C67" s="70" t="str">
        <f>DataInput!C160</f>
        <v>Naira</v>
      </c>
      <c r="E67" s="71" t="s">
        <v>301</v>
      </c>
      <c r="F67" s="72" t="s">
        <v>163</v>
      </c>
      <c r="G67" s="73">
        <f>DataInput!C175</f>
        <v>0.09</v>
      </c>
      <c r="H67" s="74">
        <f>DataInput!D175</f>
        <v>4</v>
      </c>
      <c r="I67" s="74">
        <f>DataInput!E175</f>
        <v>3</v>
      </c>
      <c r="L67" s="96">
        <f>DataInput!L160</f>
        <v>564</v>
      </c>
      <c r="M67" s="96">
        <f>DataInput!M160</f>
        <v>564</v>
      </c>
      <c r="N67" s="96">
        <f>DataInput!N160</f>
        <v>564</v>
      </c>
      <c r="O67" s="96">
        <f>DataInput!O160</f>
        <v>0</v>
      </c>
      <c r="P67" s="96">
        <f>DataInput!P160</f>
        <v>0</v>
      </c>
      <c r="Q67" s="96">
        <f>DataInput!Q160</f>
        <v>0</v>
      </c>
      <c r="R67" s="96">
        <f>DataInput!R160</f>
        <v>0</v>
      </c>
      <c r="S67" s="96">
        <f>DataInput!S160</f>
        <v>0</v>
      </c>
      <c r="T67" s="96">
        <f>DataInput!T160</f>
        <v>0</v>
      </c>
      <c r="U67" s="96">
        <f>DataInput!U160</f>
        <v>0</v>
      </c>
    </row>
    <row r="68" s="4" customFormat="1" spans="1:21">
      <c r="A68" s="31"/>
      <c r="B68" s="34" t="str">
        <f>DataInput!B161</f>
        <v>Other Domestic Financing</v>
      </c>
      <c r="C68" s="70" t="str">
        <f>DataInput!C161</f>
        <v>Naira</v>
      </c>
      <c r="E68" s="71" t="s">
        <v>302</v>
      </c>
      <c r="F68" s="72" t="s">
        <v>163</v>
      </c>
      <c r="G68" s="73">
        <f>DataInput!C176</f>
        <v>0.09</v>
      </c>
      <c r="H68" s="74">
        <f>DataInput!D176</f>
        <v>5</v>
      </c>
      <c r="I68" s="74">
        <f>DataInput!E176</f>
        <v>4</v>
      </c>
      <c r="L68" s="96">
        <f>DataInput!L161</f>
        <v>1400</v>
      </c>
      <c r="M68" s="96">
        <f>DataInput!M161</f>
        <v>1400</v>
      </c>
      <c r="N68" s="96">
        <f>DataInput!N161</f>
        <v>1400</v>
      </c>
      <c r="O68" s="96">
        <f>DataInput!O161</f>
        <v>1400</v>
      </c>
      <c r="P68" s="96">
        <f>DataInput!P161</f>
        <v>1500</v>
      </c>
      <c r="Q68" s="96">
        <f>DataInput!Q161</f>
        <v>1700</v>
      </c>
      <c r="R68" s="96">
        <f>DataInput!R161</f>
        <v>1700</v>
      </c>
      <c r="S68" s="96">
        <f>DataInput!S161</f>
        <v>2000</v>
      </c>
      <c r="T68" s="96">
        <f>DataInput!T161</f>
        <v>2000</v>
      </c>
      <c r="U68" s="96">
        <f>DataInput!U161</f>
        <v>2000</v>
      </c>
    </row>
    <row r="69" s="4" customFormat="1" ht="52.9" customHeight="1" spans="1:21">
      <c r="A69" s="37"/>
      <c r="B69" s="68" t="str">
        <f>DataInput!B162</f>
        <v>New External Financing in Million US Dollars</v>
      </c>
      <c r="C69" s="70"/>
      <c r="E69" s="69" t="s">
        <v>296</v>
      </c>
      <c r="F69" s="69" t="s">
        <v>297</v>
      </c>
      <c r="G69" s="69" t="str">
        <f>DataInput!C177</f>
        <v>Interest Rate (%)</v>
      </c>
      <c r="H69" s="69" t="str">
        <f>DataInput!D177</f>
        <v>Maturity (# of years)</v>
      </c>
      <c r="I69" s="69" t="str">
        <f>DataInput!E177</f>
        <v>Grace (# of years)</v>
      </c>
      <c r="J69" s="11"/>
      <c r="K69" s="11"/>
      <c r="L69" s="95"/>
      <c r="M69" s="95"/>
      <c r="N69" s="95"/>
      <c r="O69" s="95"/>
      <c r="P69" s="95"/>
      <c r="Q69" s="95"/>
      <c r="R69" s="95"/>
      <c r="S69" s="95"/>
      <c r="T69" s="95"/>
      <c r="U69" s="95"/>
    </row>
    <row r="70" s="4" customFormat="1" spans="1:21">
      <c r="A70" s="31"/>
      <c r="B70" s="34" t="str">
        <f>DataInput!B163</f>
        <v>External Financing - Concessional Loans (e.g., World Bank, African Development Bank)</v>
      </c>
      <c r="C70" s="70" t="str">
        <f>DataInput!C163</f>
        <v>US Dollars</v>
      </c>
      <c r="E70" s="71" t="s">
        <v>303</v>
      </c>
      <c r="F70" s="72" t="s">
        <v>162</v>
      </c>
      <c r="G70" s="73">
        <f>DataInput!C178</f>
        <v>0.09</v>
      </c>
      <c r="H70" s="74">
        <f>DataInput!D178</f>
        <v>10</v>
      </c>
      <c r="I70" s="74">
        <f>DataInput!E178</f>
        <v>5</v>
      </c>
      <c r="L70" s="96">
        <f>DataInput!L163</f>
        <v>2910</v>
      </c>
      <c r="M70" s="96">
        <f>DataInput!M163</f>
        <v>7700</v>
      </c>
      <c r="N70" s="96">
        <f>DataInput!N163</f>
        <v>7750</v>
      </c>
      <c r="O70" s="96">
        <f>DataInput!O163</f>
        <v>7500</v>
      </c>
      <c r="P70" s="96">
        <f>DataInput!P163</f>
        <v>7600</v>
      </c>
      <c r="Q70" s="96">
        <f>DataInput!Q163</f>
        <v>8900</v>
      </c>
      <c r="R70" s="96">
        <f>DataInput!R163</f>
        <v>9450</v>
      </c>
      <c r="S70" s="96">
        <f>DataInput!S163</f>
        <v>10000</v>
      </c>
      <c r="T70" s="96">
        <f>DataInput!T163</f>
        <v>10280</v>
      </c>
      <c r="U70" s="96">
        <f>DataInput!U163</f>
        <v>11450</v>
      </c>
    </row>
    <row r="71" s="4" customFormat="1" spans="1:21">
      <c r="A71" s="31"/>
      <c r="B71" s="34" t="str">
        <f>DataInput!B164</f>
        <v>External Financing - Bilateral Loans</v>
      </c>
      <c r="C71" s="70" t="str">
        <f>DataInput!C164</f>
        <v>US Dollars</v>
      </c>
      <c r="E71" s="71" t="s">
        <v>304</v>
      </c>
      <c r="F71" s="72" t="s">
        <v>162</v>
      </c>
      <c r="G71" s="73">
        <f>DataInput!C179</f>
        <v>0.09</v>
      </c>
      <c r="H71" s="74">
        <f>DataInput!D179</f>
        <v>15</v>
      </c>
      <c r="I71" s="74">
        <f>DataInput!E179</f>
        <v>5</v>
      </c>
      <c r="L71" s="96">
        <f>DataInput!L164</f>
        <v>0</v>
      </c>
      <c r="M71" s="96">
        <f>DataInput!M164</f>
        <v>0</v>
      </c>
      <c r="N71" s="96">
        <f>DataInput!N164</f>
        <v>0</v>
      </c>
      <c r="O71" s="96">
        <f>DataInput!O164</f>
        <v>0</v>
      </c>
      <c r="P71" s="96">
        <f>DataInput!P164</f>
        <v>0</v>
      </c>
      <c r="Q71" s="96">
        <f>DataInput!Q164</f>
        <v>0</v>
      </c>
      <c r="R71" s="96">
        <f>DataInput!R164</f>
        <v>0</v>
      </c>
      <c r="S71" s="96">
        <f>DataInput!S164</f>
        <v>0</v>
      </c>
      <c r="T71" s="96">
        <f>DataInput!T164</f>
        <v>0</v>
      </c>
      <c r="U71" s="96">
        <f>DataInput!U164</f>
        <v>0</v>
      </c>
    </row>
    <row r="72" s="4" customFormat="1" spans="1:21">
      <c r="A72" s="31"/>
      <c r="B72" s="34" t="str">
        <f>DataInput!B165</f>
        <v>Other External Financing</v>
      </c>
      <c r="C72" s="70" t="str">
        <f>DataInput!C165</f>
        <v>US Dollars</v>
      </c>
      <c r="E72" s="71" t="s">
        <v>305</v>
      </c>
      <c r="F72" s="72" t="s">
        <v>162</v>
      </c>
      <c r="G72" s="73">
        <f>DataInput!C180</f>
        <v>0.09</v>
      </c>
      <c r="H72" s="74">
        <f>DataInput!D180</f>
        <v>7</v>
      </c>
      <c r="I72" s="74">
        <f>DataInput!E180</f>
        <v>10</v>
      </c>
      <c r="L72" s="96">
        <f>DataInput!L165</f>
        <v>0</v>
      </c>
      <c r="M72" s="96">
        <f>DataInput!M165</f>
        <v>0</v>
      </c>
      <c r="N72" s="96">
        <f>DataInput!N165</f>
        <v>0</v>
      </c>
      <c r="O72" s="96">
        <f>DataInput!O165</f>
        <v>0</v>
      </c>
      <c r="P72" s="96">
        <f>DataInput!P165</f>
        <v>0</v>
      </c>
      <c r="Q72" s="96">
        <f>DataInput!Q165</f>
        <v>0</v>
      </c>
      <c r="R72" s="96">
        <f>DataInput!R165</f>
        <v>0</v>
      </c>
      <c r="S72" s="96">
        <f>DataInput!S165</f>
        <v>0</v>
      </c>
      <c r="T72" s="96">
        <f>DataInput!T165</f>
        <v>0</v>
      </c>
      <c r="U72" s="96">
        <f>DataInput!U165</f>
        <v>0</v>
      </c>
    </row>
    <row r="73" s="4" customFormat="1" spans="1:21">
      <c r="A73" s="10"/>
      <c r="B73" s="22"/>
      <c r="C73" s="31"/>
      <c r="D73" s="10"/>
      <c r="E73" s="9"/>
      <c r="F73" s="6"/>
      <c r="G73" s="8"/>
      <c r="H73" s="8"/>
      <c r="I73" s="8"/>
      <c r="J73" s="8"/>
      <c r="K73" s="8"/>
      <c r="L73" s="8"/>
      <c r="M73" s="8"/>
      <c r="N73" s="8"/>
      <c r="O73" s="8"/>
      <c r="P73" s="5"/>
      <c r="Q73" s="5"/>
      <c r="R73" s="5"/>
      <c r="S73" s="5"/>
      <c r="T73" s="5"/>
      <c r="U73" s="5"/>
    </row>
    <row r="74" spans="2:22">
      <c r="B74" s="44" t="s">
        <v>306</v>
      </c>
      <c r="C74" s="29"/>
      <c r="D74" s="29"/>
      <c r="E74" s="28"/>
      <c r="F74" s="28"/>
      <c r="G74" s="28"/>
      <c r="H74" s="28"/>
      <c r="I74" s="28"/>
      <c r="J74" s="28"/>
      <c r="K74" s="28"/>
      <c r="L74" s="77"/>
      <c r="M74" s="77"/>
      <c r="N74" s="77"/>
      <c r="O74" s="77"/>
      <c r="P74" s="77"/>
      <c r="Q74" s="77"/>
      <c r="R74" s="77"/>
      <c r="S74" s="77"/>
      <c r="T74" s="77"/>
      <c r="U74" s="77"/>
      <c r="V74" s="78"/>
    </row>
    <row r="75" spans="2:21">
      <c r="B75" s="100"/>
      <c r="C75" s="5"/>
      <c r="D75" s="5"/>
      <c r="E75" s="100"/>
      <c r="F75" s="100"/>
      <c r="G75" s="100"/>
      <c r="H75" s="100"/>
      <c r="I75" s="100"/>
      <c r="J75" s="100"/>
      <c r="K75" s="100"/>
      <c r="L75" s="6"/>
      <c r="M75" s="6"/>
      <c r="N75" s="6"/>
      <c r="O75" s="6"/>
      <c r="P75" s="6"/>
      <c r="Q75" s="6"/>
      <c r="R75" s="6"/>
      <c r="S75" s="6"/>
      <c r="T75" s="6"/>
      <c r="U75" s="6"/>
    </row>
    <row r="76" ht="15" spans="2:21">
      <c r="B76" s="101" t="s">
        <v>307</v>
      </c>
      <c r="C76" s="102">
        <f>DataInput!L10</f>
        <v>2020</v>
      </c>
      <c r="D76" s="47"/>
      <c r="E76" s="47"/>
      <c r="F76" s="103"/>
      <c r="G76" s="103"/>
      <c r="H76" s="103"/>
      <c r="I76" s="103"/>
      <c r="J76" s="103"/>
      <c r="K76" s="103"/>
      <c r="L76" s="103"/>
      <c r="M76" s="103"/>
      <c r="N76" s="103"/>
      <c r="O76" s="103"/>
      <c r="P76" s="103"/>
      <c r="Q76" s="103"/>
      <c r="R76" s="103"/>
      <c r="S76" s="103"/>
      <c r="T76" s="103"/>
      <c r="U76" s="103"/>
    </row>
    <row r="77" ht="30" spans="1:21">
      <c r="A77" s="104"/>
      <c r="B77" s="105" t="s">
        <v>308</v>
      </c>
      <c r="C77" s="106" t="s">
        <v>43</v>
      </c>
      <c r="D77" s="106" t="s">
        <v>309</v>
      </c>
      <c r="E77" s="106"/>
      <c r="F77" s="106"/>
      <c r="G77" s="106" t="str">
        <f t="shared" ref="G77:U77" si="17">IF(G78&lt;$C$76,"Historical data","Forecast")</f>
        <v>Historical data</v>
      </c>
      <c r="H77" s="106" t="str">
        <f t="shared" si="17"/>
        <v>Historical data</v>
      </c>
      <c r="I77" s="106" t="str">
        <f t="shared" si="17"/>
        <v>Historical data</v>
      </c>
      <c r="J77" s="106" t="str">
        <f t="shared" si="17"/>
        <v>Historical data</v>
      </c>
      <c r="K77" s="106" t="str">
        <f t="shared" si="17"/>
        <v>Historical data</v>
      </c>
      <c r="L77" s="106" t="str">
        <f t="shared" si="17"/>
        <v>Forecast</v>
      </c>
      <c r="M77" s="106" t="str">
        <f t="shared" si="17"/>
        <v>Forecast</v>
      </c>
      <c r="N77" s="106" t="str">
        <f t="shared" si="17"/>
        <v>Forecast</v>
      </c>
      <c r="O77" s="106" t="str">
        <f t="shared" si="17"/>
        <v>Forecast</v>
      </c>
      <c r="P77" s="106" t="str">
        <f t="shared" si="17"/>
        <v>Forecast</v>
      </c>
      <c r="Q77" s="106" t="str">
        <f t="shared" si="17"/>
        <v>Forecast</v>
      </c>
      <c r="R77" s="106" t="str">
        <f t="shared" si="17"/>
        <v>Forecast</v>
      </c>
      <c r="S77" s="106" t="str">
        <f t="shared" si="17"/>
        <v>Forecast</v>
      </c>
      <c r="T77" s="106" t="str">
        <f t="shared" si="17"/>
        <v>Forecast</v>
      </c>
      <c r="U77" s="106" t="str">
        <f t="shared" si="17"/>
        <v>Forecast</v>
      </c>
    </row>
    <row r="78" ht="15" spans="1:21">
      <c r="A78" s="101"/>
      <c r="B78" s="103"/>
      <c r="C78" s="47"/>
      <c r="D78" s="47"/>
      <c r="E78" s="47"/>
      <c r="F78" s="106"/>
      <c r="G78" s="106">
        <f>H78-1</f>
        <v>2015</v>
      </c>
      <c r="H78" s="106">
        <f>I78-1</f>
        <v>2016</v>
      </c>
      <c r="I78" s="106">
        <f>J78-1</f>
        <v>2017</v>
      </c>
      <c r="J78" s="106">
        <f>K78-1</f>
        <v>2018</v>
      </c>
      <c r="K78" s="106">
        <f>L78-1</f>
        <v>2019</v>
      </c>
      <c r="L78" s="106">
        <f>C76</f>
        <v>2020</v>
      </c>
      <c r="M78" s="106">
        <f t="shared" ref="M78:U78" si="18">L78+1</f>
        <v>2021</v>
      </c>
      <c r="N78" s="106">
        <f t="shared" si="18"/>
        <v>2022</v>
      </c>
      <c r="O78" s="106">
        <f t="shared" si="18"/>
        <v>2023</v>
      </c>
      <c r="P78" s="106">
        <f t="shared" si="18"/>
        <v>2024</v>
      </c>
      <c r="Q78" s="106">
        <f t="shared" si="18"/>
        <v>2025</v>
      </c>
      <c r="R78" s="106">
        <f t="shared" si="18"/>
        <v>2026</v>
      </c>
      <c r="S78" s="106">
        <f t="shared" si="18"/>
        <v>2027</v>
      </c>
      <c r="T78" s="106">
        <f t="shared" si="18"/>
        <v>2028</v>
      </c>
      <c r="U78" s="106">
        <f t="shared" si="18"/>
        <v>2029</v>
      </c>
    </row>
    <row r="79" ht="15" spans="1:21">
      <c r="A79" s="101"/>
      <c r="B79" s="107"/>
      <c r="C79" s="108"/>
      <c r="D79" s="108"/>
      <c r="E79" s="108"/>
      <c r="F79" s="109"/>
      <c r="G79" s="109"/>
      <c r="H79" s="109"/>
      <c r="I79" s="109"/>
      <c r="J79" s="109"/>
      <c r="K79" s="109"/>
      <c r="L79" s="109"/>
      <c r="M79" s="109"/>
      <c r="N79" s="109"/>
      <c r="O79" s="109"/>
      <c r="P79" s="109"/>
      <c r="Q79" s="109"/>
      <c r="R79" s="109"/>
      <c r="S79" s="107"/>
      <c r="T79" s="107"/>
      <c r="U79" s="107"/>
    </row>
    <row r="80" ht="15" spans="1:21">
      <c r="A80" s="110"/>
      <c r="B80" s="110" t="s">
        <v>310</v>
      </c>
      <c r="C80" s="108"/>
      <c r="D80" s="108"/>
      <c r="E80" s="108"/>
      <c r="F80" s="109"/>
      <c r="G80" s="109"/>
      <c r="H80" s="109"/>
      <c r="I80" s="109"/>
      <c r="J80" s="109"/>
      <c r="K80" s="109"/>
      <c r="L80" s="109"/>
      <c r="M80" s="109"/>
      <c r="N80" s="109"/>
      <c r="O80" s="109"/>
      <c r="P80" s="109"/>
      <c r="Q80" s="109"/>
      <c r="R80" s="109"/>
      <c r="S80" s="107"/>
      <c r="T80" s="107"/>
      <c r="U80" s="107"/>
    </row>
    <row r="81" ht="15" spans="1:21">
      <c r="A81" s="110"/>
      <c r="B81" s="107" t="s">
        <v>311</v>
      </c>
      <c r="C81" s="108" t="str">
        <f>"LCU per unit of "&amp;B81</f>
        <v>LCU per unit of LCU</v>
      </c>
      <c r="D81" s="108"/>
      <c r="E81" s="47"/>
      <c r="F81" s="48"/>
      <c r="G81" s="89">
        <v>1</v>
      </c>
      <c r="H81" s="89">
        <v>1</v>
      </c>
      <c r="I81" s="89">
        <v>1</v>
      </c>
      <c r="J81" s="89">
        <v>1</v>
      </c>
      <c r="K81" s="89">
        <v>1</v>
      </c>
      <c r="L81" s="89">
        <v>1</v>
      </c>
      <c r="M81" s="89">
        <v>1</v>
      </c>
      <c r="N81" s="89">
        <v>1</v>
      </c>
      <c r="O81" s="89">
        <v>1</v>
      </c>
      <c r="P81" s="89">
        <v>1</v>
      </c>
      <c r="Q81" s="89">
        <v>1</v>
      </c>
      <c r="R81" s="89">
        <v>1</v>
      </c>
      <c r="S81" s="89">
        <v>1</v>
      </c>
      <c r="T81" s="89">
        <v>1</v>
      </c>
      <c r="U81" s="89">
        <v>1</v>
      </c>
    </row>
    <row r="82" ht="15" spans="1:21">
      <c r="A82" s="110"/>
      <c r="B82" s="103" t="s">
        <v>312</v>
      </c>
      <c r="C82" s="108" t="str">
        <f>"LCU per unit of "&amp;B82</f>
        <v>LCU per unit of USD</v>
      </c>
      <c r="D82" s="101"/>
      <c r="E82" s="47"/>
      <c r="F82" s="89"/>
      <c r="G82" s="111">
        <f t="shared" ref="G82:U82" si="19">G8</f>
        <v>196.4865</v>
      </c>
      <c r="H82" s="111">
        <f t="shared" si="19"/>
        <v>253.1897</v>
      </c>
      <c r="I82" s="111">
        <f t="shared" si="19"/>
        <v>305.7862</v>
      </c>
      <c r="J82" s="111">
        <f t="shared" si="19"/>
        <v>306.5</v>
      </c>
      <c r="K82" s="111">
        <f t="shared" si="19"/>
        <v>326</v>
      </c>
      <c r="L82" s="111">
        <f t="shared" si="19"/>
        <v>379</v>
      </c>
      <c r="M82" s="111">
        <f t="shared" si="19"/>
        <v>379</v>
      </c>
      <c r="N82" s="111">
        <f t="shared" si="19"/>
        <v>379</v>
      </c>
      <c r="O82" s="111">
        <f t="shared" si="19"/>
        <v>379</v>
      </c>
      <c r="P82" s="111">
        <f t="shared" si="19"/>
        <v>379</v>
      </c>
      <c r="Q82" s="111">
        <f t="shared" si="19"/>
        <v>379</v>
      </c>
      <c r="R82" s="111">
        <f t="shared" si="19"/>
        <v>379</v>
      </c>
      <c r="S82" s="111">
        <f t="shared" si="19"/>
        <v>379</v>
      </c>
      <c r="T82" s="111">
        <f t="shared" si="19"/>
        <v>379</v>
      </c>
      <c r="U82" s="111">
        <f t="shared" si="19"/>
        <v>379</v>
      </c>
    </row>
    <row r="83" ht="15" spans="1:21">
      <c r="A83" s="110"/>
      <c r="B83" s="103" t="s">
        <v>313</v>
      </c>
      <c r="C83" s="108" t="str">
        <f>"LCU per unit of "&amp;B83</f>
        <v>LCU per unit of EUR</v>
      </c>
      <c r="D83" s="101"/>
      <c r="E83" s="47"/>
      <c r="F83" s="89"/>
      <c r="G83" s="112">
        <v>0</v>
      </c>
      <c r="H83" s="112">
        <v>0</v>
      </c>
      <c r="I83" s="112">
        <v>0</v>
      </c>
      <c r="J83" s="112">
        <v>0</v>
      </c>
      <c r="K83" s="112">
        <v>0</v>
      </c>
      <c r="L83" s="112">
        <v>0</v>
      </c>
      <c r="M83" s="112">
        <v>0</v>
      </c>
      <c r="N83" s="112">
        <v>0</v>
      </c>
      <c r="O83" s="112">
        <v>0</v>
      </c>
      <c r="P83" s="112">
        <v>0</v>
      </c>
      <c r="Q83" s="112">
        <v>0</v>
      </c>
      <c r="R83" s="112">
        <v>0</v>
      </c>
      <c r="S83" s="112">
        <v>0</v>
      </c>
      <c r="T83" s="112">
        <v>0</v>
      </c>
      <c r="U83" s="112">
        <v>0</v>
      </c>
    </row>
    <row r="84" ht="15" spans="1:21">
      <c r="A84" s="110"/>
      <c r="B84" s="103" t="s">
        <v>314</v>
      </c>
      <c r="C84" s="108" t="str">
        <f>"LCU per unit of "&amp;B84</f>
        <v>LCU per unit of GBP</v>
      </c>
      <c r="D84" s="108"/>
      <c r="E84" s="47"/>
      <c r="F84" s="89"/>
      <c r="G84" s="112">
        <v>0</v>
      </c>
      <c r="H84" s="112">
        <v>0</v>
      </c>
      <c r="I84" s="112">
        <v>0</v>
      </c>
      <c r="J84" s="112">
        <v>0</v>
      </c>
      <c r="K84" s="112">
        <v>0</v>
      </c>
      <c r="L84" s="112">
        <v>0</v>
      </c>
      <c r="M84" s="112">
        <v>0</v>
      </c>
      <c r="N84" s="112">
        <v>0</v>
      </c>
      <c r="O84" s="112">
        <v>0</v>
      </c>
      <c r="P84" s="112">
        <v>0</v>
      </c>
      <c r="Q84" s="112">
        <v>0</v>
      </c>
      <c r="R84" s="112">
        <v>0</v>
      </c>
      <c r="S84" s="112">
        <v>0</v>
      </c>
      <c r="T84" s="112">
        <v>0</v>
      </c>
      <c r="U84" s="112">
        <v>0</v>
      </c>
    </row>
    <row r="85" ht="15" spans="1:21">
      <c r="A85" s="110"/>
      <c r="B85" s="103" t="s">
        <v>315</v>
      </c>
      <c r="C85" s="108" t="str">
        <f>"LCU per unit of "&amp;B85</f>
        <v>LCU per unit of CHY</v>
      </c>
      <c r="D85" s="108"/>
      <c r="E85" s="47"/>
      <c r="F85" s="89"/>
      <c r="G85" s="112">
        <v>0</v>
      </c>
      <c r="H85" s="112">
        <v>0</v>
      </c>
      <c r="I85" s="112">
        <v>0</v>
      </c>
      <c r="J85" s="112">
        <v>0</v>
      </c>
      <c r="K85" s="112">
        <v>0</v>
      </c>
      <c r="L85" s="112">
        <v>0</v>
      </c>
      <c r="M85" s="112">
        <v>0</v>
      </c>
      <c r="N85" s="112">
        <v>0</v>
      </c>
      <c r="O85" s="112">
        <v>0</v>
      </c>
      <c r="P85" s="112">
        <v>0</v>
      </c>
      <c r="Q85" s="112">
        <v>0</v>
      </c>
      <c r="R85" s="112">
        <v>0</v>
      </c>
      <c r="S85" s="112">
        <v>0</v>
      </c>
      <c r="T85" s="112">
        <v>0</v>
      </c>
      <c r="U85" s="112">
        <v>0</v>
      </c>
    </row>
    <row r="86" ht="15" spans="1:21">
      <c r="A86" s="101"/>
      <c r="B86" s="107"/>
      <c r="C86" s="47"/>
      <c r="D86" s="47"/>
      <c r="E86" s="47"/>
      <c r="F86" s="89"/>
      <c r="G86" s="85"/>
      <c r="H86" s="85"/>
      <c r="I86" s="85"/>
      <c r="J86" s="85"/>
      <c r="K86" s="85"/>
      <c r="L86" s="85"/>
      <c r="M86" s="85"/>
      <c r="N86" s="85"/>
      <c r="O86" s="85"/>
      <c r="P86" s="85"/>
      <c r="Q86" s="85"/>
      <c r="R86" s="85"/>
      <c r="S86" s="85"/>
      <c r="T86" s="85"/>
      <c r="U86" s="85"/>
    </row>
    <row r="87" ht="15" spans="1:21">
      <c r="A87" s="101"/>
      <c r="B87" s="107"/>
      <c r="C87" s="47"/>
      <c r="D87" s="47"/>
      <c r="E87" s="47"/>
      <c r="F87" s="48"/>
      <c r="G87" s="49"/>
      <c r="H87" s="49"/>
      <c r="I87" s="49"/>
      <c r="J87" s="49"/>
      <c r="K87" s="85"/>
      <c r="L87" s="85"/>
      <c r="M87" s="85"/>
      <c r="N87" s="85"/>
      <c r="O87" s="85"/>
      <c r="P87" s="85"/>
      <c r="Q87" s="85"/>
      <c r="R87" s="85"/>
      <c r="S87" s="85"/>
      <c r="T87" s="85"/>
      <c r="U87" s="85"/>
    </row>
    <row r="88" ht="15" spans="1:21">
      <c r="A88" s="113"/>
      <c r="B88" s="113" t="s">
        <v>316</v>
      </c>
      <c r="C88" s="47"/>
      <c r="D88" s="47"/>
      <c r="E88" s="47"/>
      <c r="F88" s="48"/>
      <c r="G88" s="49"/>
      <c r="H88" s="49"/>
      <c r="I88" s="49"/>
      <c r="J88" s="49"/>
      <c r="K88" s="85"/>
      <c r="L88" s="85"/>
      <c r="M88" s="85"/>
      <c r="N88" s="85"/>
      <c r="O88" s="85"/>
      <c r="P88" s="85"/>
      <c r="Q88" s="85"/>
      <c r="R88" s="85"/>
      <c r="S88" s="85"/>
      <c r="T88" s="85"/>
      <c r="U88" s="85"/>
    </row>
    <row r="89" ht="15" spans="1:21">
      <c r="A89" s="113"/>
      <c r="B89" s="46" t="s">
        <v>230</v>
      </c>
      <c r="C89" s="20" t="str">
        <f>'Data Request'!$C$6</f>
        <v>Naira</v>
      </c>
      <c r="D89" s="20" t="str">
        <f>'Data Request'!$C$7</f>
        <v>Million</v>
      </c>
      <c r="E89" s="47"/>
      <c r="F89" s="48"/>
      <c r="G89" s="49"/>
      <c r="H89" s="49"/>
      <c r="I89" s="49"/>
      <c r="J89" s="49"/>
      <c r="K89" s="85"/>
      <c r="L89" s="86">
        <f>-L90+L91+L98</f>
        <v>59826.7319997419</v>
      </c>
      <c r="M89" s="86">
        <f ca="1" t="shared" ref="M89:U89" si="20">-M90+M91+M98</f>
        <v>122323.85089719</v>
      </c>
      <c r="N89" s="86">
        <f ca="1" t="shared" si="20"/>
        <v>155251.411156641</v>
      </c>
      <c r="O89" s="86">
        <f ca="1" t="shared" si="20"/>
        <v>205643.189001814</v>
      </c>
      <c r="P89" s="86">
        <f ca="1" t="shared" si="20"/>
        <v>245228.772992652</v>
      </c>
      <c r="Q89" s="86">
        <f ca="1" t="shared" si="20"/>
        <v>-748899.035941294</v>
      </c>
      <c r="R89" s="86">
        <f ca="1" t="shared" si="20"/>
        <v>-2236067.52629513</v>
      </c>
      <c r="S89" s="86">
        <f ca="1" t="shared" si="20"/>
        <v>-1581248.53875878</v>
      </c>
      <c r="T89" s="86">
        <f ca="1" t="shared" si="20"/>
        <v>-807846.339505854</v>
      </c>
      <c r="U89" s="86">
        <f ca="1" t="shared" si="20"/>
        <v>-189428.598035071</v>
      </c>
    </row>
    <row r="90" ht="15" spans="1:21">
      <c r="A90" s="113"/>
      <c r="B90" s="50" t="s">
        <v>231</v>
      </c>
      <c r="C90" s="20" t="str">
        <f>'Data Request'!$C$6</f>
        <v>Naira</v>
      </c>
      <c r="D90" s="20" t="str">
        <f>'Data Request'!$C$7</f>
        <v>Million</v>
      </c>
      <c r="E90" s="51" t="s">
        <v>293</v>
      </c>
      <c r="F90" s="52"/>
      <c r="G90" s="52"/>
      <c r="H90" s="52"/>
      <c r="I90" s="52"/>
      <c r="J90" s="52"/>
      <c r="K90" s="87"/>
      <c r="L90" s="111">
        <f t="shared" ref="L90:U90" si="21">L50</f>
        <v>-34894.8991909819</v>
      </c>
      <c r="M90" s="111">
        <f t="shared" si="21"/>
        <v>-39491.6368629205</v>
      </c>
      <c r="N90" s="111">
        <f t="shared" si="21"/>
        <v>-40765.6116014568</v>
      </c>
      <c r="O90" s="111">
        <f t="shared" si="21"/>
        <v>-47738.1432133878</v>
      </c>
      <c r="P90" s="111">
        <f t="shared" si="21"/>
        <v>-44818.9285811448</v>
      </c>
      <c r="Q90" s="111">
        <f t="shared" si="21"/>
        <v>-46155.9642087742</v>
      </c>
      <c r="R90" s="111">
        <f t="shared" si="21"/>
        <v>-45612.7772437433</v>
      </c>
      <c r="S90" s="111">
        <f t="shared" si="21"/>
        <v>-34304.1973829714</v>
      </c>
      <c r="T90" s="111">
        <f t="shared" si="21"/>
        <v>-12772.726315088</v>
      </c>
      <c r="U90" s="111">
        <f t="shared" si="21"/>
        <v>-5850.48417039288</v>
      </c>
    </row>
    <row r="91" ht="15" spans="1:21">
      <c r="A91" s="114"/>
      <c r="B91" s="50" t="s">
        <v>232</v>
      </c>
      <c r="C91" s="20" t="str">
        <f>'Data Request'!$C$6</f>
        <v>Naira</v>
      </c>
      <c r="D91" s="20" t="str">
        <f>'Data Request'!$C$7</f>
        <v>Million</v>
      </c>
      <c r="E91" s="54"/>
      <c r="F91" s="52"/>
      <c r="G91" s="52"/>
      <c r="H91" s="52"/>
      <c r="I91" s="52"/>
      <c r="J91" s="52"/>
      <c r="K91" s="87"/>
      <c r="L91" s="87">
        <f t="shared" ref="L91:U91" si="22">L92+L95</f>
        <v>42302.51557976</v>
      </c>
      <c r="M91" s="87">
        <f ca="1" t="shared" si="22"/>
        <v>80881.9340342693</v>
      </c>
      <c r="N91" s="87">
        <f ca="1" t="shared" si="22"/>
        <v>114665.119555184</v>
      </c>
      <c r="O91" s="87">
        <f ca="1" t="shared" si="22"/>
        <v>154885.775788426</v>
      </c>
      <c r="P91" s="87">
        <f ca="1" t="shared" si="22"/>
        <v>200220.894411508</v>
      </c>
      <c r="Q91" s="87">
        <f ca="1" t="shared" si="22"/>
        <v>-794065.380150068</v>
      </c>
      <c r="R91" s="87">
        <f ca="1" t="shared" si="22"/>
        <v>-2279685.52353887</v>
      </c>
      <c r="S91" s="87">
        <f ca="1" t="shared" si="22"/>
        <v>-1615530.48614175</v>
      </c>
      <c r="T91" s="87">
        <f ca="1" t="shared" si="22"/>
        <v>-822527.915820942</v>
      </c>
      <c r="U91" s="87">
        <f ca="1" t="shared" si="22"/>
        <v>-194324.662205464</v>
      </c>
    </row>
    <row r="92" ht="15" spans="1:21">
      <c r="A92" s="114"/>
      <c r="B92" s="55" t="s">
        <v>233</v>
      </c>
      <c r="C92" s="20" t="str">
        <f>'Data Request'!$C$6</f>
        <v>Naira</v>
      </c>
      <c r="D92" s="20" t="str">
        <f>'Data Request'!$C$7</f>
        <v>Million</v>
      </c>
      <c r="E92" s="54"/>
      <c r="F92" s="48"/>
      <c r="G92" s="48"/>
      <c r="H92" s="48"/>
      <c r="I92" s="48"/>
      <c r="J92" s="48"/>
      <c r="K92" s="89"/>
      <c r="L92" s="90">
        <f t="shared" ref="L92:U92" si="23">L93+L94</f>
        <v>16824.47547091</v>
      </c>
      <c r="M92" s="90">
        <f ca="1" t="shared" si="23"/>
        <v>26777.2963243</v>
      </c>
      <c r="N92" s="90">
        <f ca="1" t="shared" si="23"/>
        <v>23678.49687647</v>
      </c>
      <c r="O92" s="90">
        <f ca="1" t="shared" si="23"/>
        <v>23525.90404522</v>
      </c>
      <c r="P92" s="90">
        <f ca="1" t="shared" si="23"/>
        <v>25013.2058467767</v>
      </c>
      <c r="Q92" s="90">
        <f ca="1" t="shared" si="23"/>
        <v>-1016425.98277783</v>
      </c>
      <c r="R92" s="90">
        <f ca="1" t="shared" si="23"/>
        <v>-2557874.6147036</v>
      </c>
      <c r="S92" s="90">
        <f ca="1" t="shared" si="23"/>
        <v>-1953718.31634824</v>
      </c>
      <c r="T92" s="90">
        <f ca="1" t="shared" si="23"/>
        <v>-1221027.34056412</v>
      </c>
      <c r="U92" s="90">
        <f ca="1" t="shared" si="23"/>
        <v>-651287.621339221</v>
      </c>
    </row>
    <row r="93" ht="15" spans="1:21">
      <c r="A93" s="114"/>
      <c r="B93" s="115" t="s">
        <v>317</v>
      </c>
      <c r="C93" s="20" t="str">
        <f>'Data Request'!$C$6</f>
        <v>Naira</v>
      </c>
      <c r="D93" s="20" t="str">
        <f>'Data Request'!$C$7</f>
        <v>Million</v>
      </c>
      <c r="E93" s="51"/>
      <c r="F93" s="52"/>
      <c r="G93" s="52"/>
      <c r="H93" s="52"/>
      <c r="I93" s="52"/>
      <c r="J93" s="52"/>
      <c r="K93" s="87"/>
      <c r="L93" s="90">
        <f t="shared" ref="L93:U93" si="24">L139</f>
        <v>16824.47547091</v>
      </c>
      <c r="M93" s="90">
        <f t="shared" si="24"/>
        <v>26777.2963243</v>
      </c>
      <c r="N93" s="90">
        <f t="shared" si="24"/>
        <v>23678.49687647</v>
      </c>
      <c r="O93" s="90">
        <f t="shared" si="24"/>
        <v>23243.52804522</v>
      </c>
      <c r="P93" s="90">
        <f t="shared" si="24"/>
        <v>23217.78718011</v>
      </c>
      <c r="Q93" s="90">
        <f t="shared" si="24"/>
        <v>23252.99455576</v>
      </c>
      <c r="R93" s="90">
        <f t="shared" si="24"/>
        <v>23421.61973254</v>
      </c>
      <c r="S93" s="90">
        <f t="shared" si="24"/>
        <v>23606.27249512</v>
      </c>
      <c r="T93" s="90">
        <f t="shared" si="24"/>
        <v>23808.13710073</v>
      </c>
      <c r="U93" s="90">
        <f t="shared" si="24"/>
        <v>24028.93900146</v>
      </c>
    </row>
    <row r="94" ht="15" spans="1:21">
      <c r="A94" s="114"/>
      <c r="B94" s="115" t="s">
        <v>318</v>
      </c>
      <c r="C94" s="20" t="str">
        <f>'Data Request'!$C$6</f>
        <v>Naira</v>
      </c>
      <c r="D94" s="20" t="str">
        <f>'Data Request'!$C$7</f>
        <v>Million</v>
      </c>
      <c r="E94" s="116"/>
      <c r="F94" s="52"/>
      <c r="G94" s="52"/>
      <c r="H94" s="52"/>
      <c r="I94" s="52"/>
      <c r="J94" s="52"/>
      <c r="K94" s="87"/>
      <c r="L94" s="90">
        <f t="shared" ref="L94:U94" si="25">L258</f>
        <v>0</v>
      </c>
      <c r="M94" s="90">
        <f ca="1" t="shared" si="25"/>
        <v>0</v>
      </c>
      <c r="N94" s="90">
        <f ca="1" t="shared" si="25"/>
        <v>0</v>
      </c>
      <c r="O94" s="90">
        <f ca="1" t="shared" si="25"/>
        <v>282.376</v>
      </c>
      <c r="P94" s="90">
        <f ca="1" t="shared" si="25"/>
        <v>1795.41866666667</v>
      </c>
      <c r="Q94" s="90">
        <f ca="1" t="shared" si="25"/>
        <v>-1039678.97733359</v>
      </c>
      <c r="R94" s="90">
        <f ca="1" t="shared" si="25"/>
        <v>-2581296.23443614</v>
      </c>
      <c r="S94" s="90">
        <f ca="1" t="shared" si="25"/>
        <v>-1977324.58884336</v>
      </c>
      <c r="T94" s="90">
        <f ca="1" t="shared" si="25"/>
        <v>-1244835.47766485</v>
      </c>
      <c r="U94" s="90">
        <f ca="1" t="shared" si="25"/>
        <v>-675316.560340681</v>
      </c>
    </row>
    <row r="95" ht="15" spans="1:21">
      <c r="A95" s="114"/>
      <c r="B95" s="55" t="s">
        <v>234</v>
      </c>
      <c r="C95" s="20" t="str">
        <f>'Data Request'!$C$6</f>
        <v>Naira</v>
      </c>
      <c r="D95" s="20" t="str">
        <f>'Data Request'!$C$7</f>
        <v>Million</v>
      </c>
      <c r="E95" s="54"/>
      <c r="F95" s="56"/>
      <c r="G95" s="56"/>
      <c r="H95" s="56"/>
      <c r="I95" s="56"/>
      <c r="J95" s="56"/>
      <c r="K95" s="91"/>
      <c r="L95" s="90">
        <f t="shared" ref="L95:U95" si="26">L96+L97</f>
        <v>25478.04010885</v>
      </c>
      <c r="M95" s="90">
        <f ca="1" t="shared" si="26"/>
        <v>54104.6377099693</v>
      </c>
      <c r="N95" s="90">
        <f ca="1" t="shared" si="26"/>
        <v>90986.6226787145</v>
      </c>
      <c r="O95" s="90">
        <f ca="1" t="shared" si="26"/>
        <v>131359.871743206</v>
      </c>
      <c r="P95" s="90">
        <f ca="1" t="shared" si="26"/>
        <v>175207.688564731</v>
      </c>
      <c r="Q95" s="90">
        <f ca="1" t="shared" si="26"/>
        <v>222360.602627763</v>
      </c>
      <c r="R95" s="90">
        <f ca="1" t="shared" si="26"/>
        <v>278189.09116473</v>
      </c>
      <c r="S95" s="90">
        <f ca="1" t="shared" si="26"/>
        <v>338187.830206484</v>
      </c>
      <c r="T95" s="90">
        <f ca="1" t="shared" si="26"/>
        <v>398499.424743181</v>
      </c>
      <c r="U95" s="90">
        <f ca="1" t="shared" si="26"/>
        <v>456962.959133758</v>
      </c>
    </row>
    <row r="96" ht="15" spans="1:21">
      <c r="A96" s="114"/>
      <c r="B96" s="115" t="s">
        <v>319</v>
      </c>
      <c r="C96" s="20" t="str">
        <f>'Data Request'!$C$6</f>
        <v>Naira</v>
      </c>
      <c r="D96" s="20" t="str">
        <f>'Data Request'!$C$7</f>
        <v>Million</v>
      </c>
      <c r="E96" s="51"/>
      <c r="F96" s="117"/>
      <c r="G96" s="117"/>
      <c r="H96" s="117"/>
      <c r="I96" s="117"/>
      <c r="J96" s="117"/>
      <c r="K96" s="125"/>
      <c r="L96" s="90">
        <f t="shared" ref="L96:U96" si="27">L147</f>
        <v>25478.04010885</v>
      </c>
      <c r="M96" s="90">
        <f t="shared" si="27"/>
        <v>38241.48786999</v>
      </c>
      <c r="N96" s="90">
        <f t="shared" si="27"/>
        <v>35966.45348696</v>
      </c>
      <c r="O96" s="90">
        <f t="shared" si="27"/>
        <v>34397.44965892</v>
      </c>
      <c r="P96" s="90">
        <f t="shared" si="27"/>
        <v>33250.2252003</v>
      </c>
      <c r="Q96" s="90">
        <f t="shared" si="27"/>
        <v>31985.42510392</v>
      </c>
      <c r="R96" s="90">
        <f t="shared" si="27"/>
        <v>30743.47251617</v>
      </c>
      <c r="S96" s="90">
        <f t="shared" si="27"/>
        <v>29481.32533331</v>
      </c>
      <c r="T96" s="90">
        <f t="shared" si="27"/>
        <v>28238.21586324</v>
      </c>
      <c r="U96" s="90">
        <f t="shared" si="27"/>
        <v>26675.63253443</v>
      </c>
    </row>
    <row r="97" ht="15" spans="1:21">
      <c r="A97" s="114"/>
      <c r="B97" s="115" t="s">
        <v>320</v>
      </c>
      <c r="C97" s="20" t="str">
        <f>'Data Request'!$C$6</f>
        <v>Naira</v>
      </c>
      <c r="D97" s="20" t="str">
        <f>'Data Request'!$C$7</f>
        <v>Million</v>
      </c>
      <c r="E97" s="51"/>
      <c r="F97" s="52"/>
      <c r="G97" s="52"/>
      <c r="H97" s="52"/>
      <c r="I97" s="52"/>
      <c r="J97" s="52"/>
      <c r="K97" s="87"/>
      <c r="L97" s="90">
        <f t="shared" ref="L97:U97" si="28">L266</f>
        <v>0</v>
      </c>
      <c r="M97" s="90">
        <f ca="1" t="shared" si="28"/>
        <v>15863.1498399793</v>
      </c>
      <c r="N97" s="90">
        <f ca="1" t="shared" si="28"/>
        <v>55020.1691917545</v>
      </c>
      <c r="O97" s="90">
        <f ca="1" t="shared" si="28"/>
        <v>96962.4220842859</v>
      </c>
      <c r="P97" s="90">
        <f ca="1" t="shared" si="28"/>
        <v>141957.463364431</v>
      </c>
      <c r="Q97" s="90">
        <f ca="1" t="shared" si="28"/>
        <v>190375.177523843</v>
      </c>
      <c r="R97" s="90">
        <f ca="1" t="shared" si="28"/>
        <v>247445.61864856</v>
      </c>
      <c r="S97" s="90">
        <f ca="1" t="shared" si="28"/>
        <v>308706.504873174</v>
      </c>
      <c r="T97" s="90">
        <f ca="1" t="shared" si="28"/>
        <v>370261.208879941</v>
      </c>
      <c r="U97" s="90">
        <f ca="1" t="shared" si="28"/>
        <v>430287.326599328</v>
      </c>
    </row>
    <row r="98" ht="15" spans="1:21">
      <c r="A98" s="114"/>
      <c r="B98" s="50" t="s">
        <v>235</v>
      </c>
      <c r="C98" s="20" t="str">
        <f>'Data Request'!$C$6</f>
        <v>Naira</v>
      </c>
      <c r="D98" s="20" t="str">
        <f>'Data Request'!$C$7</f>
        <v>Million</v>
      </c>
      <c r="E98" s="54"/>
      <c r="F98" s="56"/>
      <c r="G98" s="56"/>
      <c r="H98" s="56"/>
      <c r="I98" s="56"/>
      <c r="J98" s="56"/>
      <c r="K98" s="91"/>
      <c r="L98" s="111">
        <f t="shared" ref="L98:U98" si="29">L54</f>
        <v>-17370.682771</v>
      </c>
      <c r="M98" s="111">
        <f t="shared" si="29"/>
        <v>1950.28</v>
      </c>
      <c r="N98" s="111">
        <f t="shared" si="29"/>
        <v>-179.32</v>
      </c>
      <c r="O98" s="111">
        <f t="shared" si="29"/>
        <v>3019.27</v>
      </c>
      <c r="P98" s="111">
        <f t="shared" si="29"/>
        <v>188.949999999997</v>
      </c>
      <c r="Q98" s="111">
        <f t="shared" si="29"/>
        <v>-989.619999999999</v>
      </c>
      <c r="R98" s="111">
        <f t="shared" si="29"/>
        <v>-1994.78</v>
      </c>
      <c r="S98" s="111">
        <f t="shared" si="29"/>
        <v>-22.25</v>
      </c>
      <c r="T98" s="111">
        <f t="shared" si="29"/>
        <v>1908.85</v>
      </c>
      <c r="U98" s="111">
        <f t="shared" si="29"/>
        <v>-954.419999999998</v>
      </c>
    </row>
    <row r="99" ht="15" spans="1:21">
      <c r="A99" s="113"/>
      <c r="B99" s="46" t="s">
        <v>236</v>
      </c>
      <c r="C99" s="20" t="str">
        <f>'Data Request'!$C$6</f>
        <v>Naira</v>
      </c>
      <c r="D99" s="20" t="str">
        <f>'Data Request'!$C$7</f>
        <v>Million</v>
      </c>
      <c r="E99" s="47"/>
      <c r="F99" s="48"/>
      <c r="G99" s="49"/>
      <c r="H99" s="49"/>
      <c r="I99" s="49"/>
      <c r="J99" s="49"/>
      <c r="K99" s="85"/>
      <c r="L99" s="86">
        <f>L100+L101</f>
        <v>59826.7319997419</v>
      </c>
      <c r="M99" s="86">
        <f ca="1" t="shared" ref="M99:U99" si="30">M100+M101</f>
        <v>122323.85089719</v>
      </c>
      <c r="N99" s="86">
        <f ca="1" t="shared" si="30"/>
        <v>155251.411156641</v>
      </c>
      <c r="O99" s="86">
        <f ca="1" t="shared" si="30"/>
        <v>205643.189001814</v>
      </c>
      <c r="P99" s="86">
        <f ca="1" t="shared" si="30"/>
        <v>245228.772992652</v>
      </c>
      <c r="Q99" s="86">
        <f ca="1" t="shared" si="30"/>
        <v>-748899.035941294</v>
      </c>
      <c r="R99" s="86">
        <f ca="1" t="shared" si="30"/>
        <v>-2236067.52629513</v>
      </c>
      <c r="S99" s="86">
        <f ca="1" t="shared" si="30"/>
        <v>-1581248.53875878</v>
      </c>
      <c r="T99" s="86">
        <f ca="1" t="shared" si="30"/>
        <v>-807846.339505854</v>
      </c>
      <c r="U99" s="86">
        <f ca="1" t="shared" si="30"/>
        <v>-189428.598035071</v>
      </c>
    </row>
    <row r="100" ht="15" spans="1:21">
      <c r="A100" s="114"/>
      <c r="B100" s="50" t="s">
        <v>237</v>
      </c>
      <c r="C100" s="20" t="str">
        <f>'Data Request'!$C$6</f>
        <v>Naira</v>
      </c>
      <c r="D100" s="20" t="str">
        <f>'Data Request'!$C$7</f>
        <v>Million</v>
      </c>
      <c r="E100" s="54"/>
      <c r="F100" s="48"/>
      <c r="G100" s="48"/>
      <c r="H100" s="48"/>
      <c r="I100" s="48"/>
      <c r="J100" s="48"/>
      <c r="K100" s="89"/>
      <c r="L100" s="111">
        <f t="shared" ref="L100:U100" si="31">L56</f>
        <v>0</v>
      </c>
      <c r="M100" s="111">
        <f t="shared" si="31"/>
        <v>0</v>
      </c>
      <c r="N100" s="111">
        <f t="shared" si="31"/>
        <v>0</v>
      </c>
      <c r="O100" s="111">
        <f t="shared" si="31"/>
        <v>0</v>
      </c>
      <c r="P100" s="111">
        <f t="shared" si="31"/>
        <v>0</v>
      </c>
      <c r="Q100" s="111">
        <f t="shared" si="31"/>
        <v>0</v>
      </c>
      <c r="R100" s="111">
        <f t="shared" si="31"/>
        <v>0</v>
      </c>
      <c r="S100" s="111">
        <f t="shared" si="31"/>
        <v>0</v>
      </c>
      <c r="T100" s="111">
        <f t="shared" si="31"/>
        <v>0</v>
      </c>
      <c r="U100" s="111">
        <f t="shared" si="31"/>
        <v>0</v>
      </c>
    </row>
    <row r="101" ht="15" spans="1:21">
      <c r="A101" s="114"/>
      <c r="B101" s="50" t="s">
        <v>238</v>
      </c>
      <c r="C101" s="20" t="str">
        <f>'Data Request'!$C$6</f>
        <v>Naira</v>
      </c>
      <c r="D101" s="20" t="str">
        <f>'Data Request'!$C$7</f>
        <v>Million</v>
      </c>
      <c r="E101" s="51" t="s">
        <v>294</v>
      </c>
      <c r="F101" s="48"/>
      <c r="G101" s="48"/>
      <c r="H101" s="48"/>
      <c r="I101" s="48"/>
      <c r="J101" s="48"/>
      <c r="K101" s="89"/>
      <c r="L101" s="92">
        <f t="shared" ref="L101:U101" si="32">(-L90+L91+L98)-(L100)</f>
        <v>59826.7319997419</v>
      </c>
      <c r="M101" s="92">
        <f ca="1" t="shared" si="32"/>
        <v>122323.85089719</v>
      </c>
      <c r="N101" s="92">
        <f ca="1" t="shared" si="32"/>
        <v>155251.411156641</v>
      </c>
      <c r="O101" s="92">
        <f ca="1" t="shared" si="32"/>
        <v>205643.189001814</v>
      </c>
      <c r="P101" s="92">
        <f ca="1" t="shared" si="32"/>
        <v>245228.772992652</v>
      </c>
      <c r="Q101" s="92">
        <f ca="1" t="shared" si="32"/>
        <v>-748899.035941294</v>
      </c>
      <c r="R101" s="92">
        <f ca="1" t="shared" si="32"/>
        <v>-2236067.52629513</v>
      </c>
      <c r="S101" s="92">
        <f ca="1" t="shared" si="32"/>
        <v>-1581248.53875878</v>
      </c>
      <c r="T101" s="92">
        <f ca="1" t="shared" si="32"/>
        <v>-807846.339505854</v>
      </c>
      <c r="U101" s="92">
        <f ca="1" t="shared" si="32"/>
        <v>-189428.598035071</v>
      </c>
    </row>
    <row r="102" ht="15" spans="1:21">
      <c r="A102" s="114"/>
      <c r="B102" s="118"/>
      <c r="C102" s="47"/>
      <c r="D102" s="58"/>
      <c r="E102" s="59"/>
      <c r="F102" s="60"/>
      <c r="G102" s="60"/>
      <c r="H102" s="60"/>
      <c r="I102" s="60"/>
      <c r="J102" s="60"/>
      <c r="K102" s="93"/>
      <c r="L102" s="126"/>
      <c r="M102" s="126"/>
      <c r="N102" s="126"/>
      <c r="O102" s="126"/>
      <c r="P102" s="126"/>
      <c r="Q102" s="126"/>
      <c r="R102" s="126"/>
      <c r="S102" s="126"/>
      <c r="T102" s="126"/>
      <c r="U102" s="126"/>
    </row>
    <row r="103" ht="15" spans="1:21">
      <c r="A103" s="114"/>
      <c r="B103" s="57" t="s">
        <v>295</v>
      </c>
      <c r="C103" s="47"/>
      <c r="D103" s="58"/>
      <c r="E103" s="59"/>
      <c r="F103" s="60"/>
      <c r="G103" s="60"/>
      <c r="H103" s="60"/>
      <c r="I103" s="60"/>
      <c r="J103" s="60"/>
      <c r="K103" s="93"/>
      <c r="L103" s="94" t="str">
        <f>IF(L89=L99,"OK","Check")</f>
        <v>OK</v>
      </c>
      <c r="M103" s="94" t="str">
        <f ca="1" t="shared" ref="M103:U103" si="33">IF(M89=M99,"OK","Check")</f>
        <v>OK</v>
      </c>
      <c r="N103" s="94" t="str">
        <f ca="1" t="shared" si="33"/>
        <v>OK</v>
      </c>
      <c r="O103" s="94" t="str">
        <f ca="1" t="shared" si="33"/>
        <v>OK</v>
      </c>
      <c r="P103" s="94" t="str">
        <f ca="1" t="shared" si="33"/>
        <v>OK</v>
      </c>
      <c r="Q103" s="94" t="str">
        <f ca="1" t="shared" si="33"/>
        <v>OK</v>
      </c>
      <c r="R103" s="94" t="str">
        <f ca="1" t="shared" si="33"/>
        <v>OK</v>
      </c>
      <c r="S103" s="94" t="str">
        <f ca="1" t="shared" si="33"/>
        <v>OK</v>
      </c>
      <c r="T103" s="94" t="str">
        <f ca="1" t="shared" si="33"/>
        <v>OK</v>
      </c>
      <c r="U103" s="94" t="str">
        <f ca="1" t="shared" si="33"/>
        <v>OK</v>
      </c>
    </row>
    <row r="104" ht="15" spans="1:21">
      <c r="A104" s="114"/>
      <c r="B104" s="57" t="s">
        <v>321</v>
      </c>
      <c r="C104" s="47"/>
      <c r="D104" s="58"/>
      <c r="E104" s="59"/>
      <c r="F104" s="60"/>
      <c r="G104" s="60"/>
      <c r="H104" s="60"/>
      <c r="I104" s="60"/>
      <c r="J104" s="60"/>
      <c r="K104" s="93"/>
      <c r="L104" s="94" t="str">
        <f t="shared" ref="L104:U104" si="34">IF(L101=L249,"OK","Check")</f>
        <v>OK</v>
      </c>
      <c r="M104" s="94" t="str">
        <f ca="1" t="shared" si="34"/>
        <v>OK</v>
      </c>
      <c r="N104" s="94" t="str">
        <f ca="1" t="shared" si="34"/>
        <v>OK</v>
      </c>
      <c r="O104" s="94" t="str">
        <f ca="1" t="shared" si="34"/>
        <v>OK</v>
      </c>
      <c r="P104" s="94" t="str">
        <f ca="1" t="shared" si="34"/>
        <v>OK</v>
      </c>
      <c r="Q104" s="94" t="str">
        <f ca="1" t="shared" si="34"/>
        <v>OK</v>
      </c>
      <c r="R104" s="94" t="str">
        <f ca="1" t="shared" si="34"/>
        <v>OK</v>
      </c>
      <c r="S104" s="94" t="str">
        <f ca="1" t="shared" si="34"/>
        <v>OK</v>
      </c>
      <c r="T104" s="94" t="str">
        <f ca="1" t="shared" si="34"/>
        <v>OK</v>
      </c>
      <c r="U104" s="94" t="str">
        <f ca="1" t="shared" si="34"/>
        <v>OK</v>
      </c>
    </row>
    <row r="105" ht="15" spans="1:21">
      <c r="A105" s="61"/>
      <c r="B105" s="57"/>
      <c r="C105" s="62"/>
      <c r="D105" s="62"/>
      <c r="E105" s="62"/>
      <c r="F105" s="63"/>
      <c r="G105" s="63"/>
      <c r="H105" s="63"/>
      <c r="I105" s="63"/>
      <c r="J105" s="63"/>
      <c r="K105" s="94"/>
      <c r="L105" s="94"/>
      <c r="M105" s="94"/>
      <c r="N105" s="94"/>
      <c r="O105" s="94"/>
      <c r="P105" s="94"/>
      <c r="Q105" s="94"/>
      <c r="R105" s="94"/>
      <c r="S105" s="89"/>
      <c r="T105" s="89"/>
      <c r="U105" s="89"/>
    </row>
    <row r="106" ht="15" spans="1:21">
      <c r="A106" s="119"/>
      <c r="B106" s="119" t="s">
        <v>322</v>
      </c>
      <c r="C106" s="62"/>
      <c r="D106" s="62"/>
      <c r="E106" s="62"/>
      <c r="F106" s="63"/>
      <c r="G106" s="63"/>
      <c r="H106" s="63"/>
      <c r="I106" s="63"/>
      <c r="J106" s="63"/>
      <c r="K106" s="94"/>
      <c r="L106" s="94"/>
      <c r="M106" s="94"/>
      <c r="N106" s="94"/>
      <c r="O106" s="94"/>
      <c r="P106" s="94"/>
      <c r="Q106" s="94"/>
      <c r="R106" s="94"/>
      <c r="S106" s="89"/>
      <c r="T106" s="89"/>
      <c r="U106" s="89"/>
    </row>
    <row r="107" ht="15" spans="1:21">
      <c r="A107" s="119"/>
      <c r="B107" s="120" t="s">
        <v>241</v>
      </c>
      <c r="C107" s="20" t="str">
        <f>'Data Request'!$C$6</f>
        <v>Naira</v>
      </c>
      <c r="D107" s="20" t="str">
        <f>'Data Request'!$C$7</f>
        <v>Million</v>
      </c>
      <c r="E107" s="59"/>
      <c r="F107" s="121"/>
      <c r="G107" s="122">
        <f>G108+G109</f>
        <v>48644.8881503252</v>
      </c>
      <c r="H107" s="122">
        <f>H108+H109</f>
        <v>79470.0161754744</v>
      </c>
      <c r="I107" s="122">
        <f>I108+I109</f>
        <v>112459.323187438</v>
      </c>
      <c r="J107" s="122">
        <f>J108+J109</f>
        <v>113636.86082904</v>
      </c>
      <c r="K107" s="122">
        <f>K108+K109</f>
        <v>81600.28445008</v>
      </c>
      <c r="L107" s="86">
        <f t="shared" ref="L107:U107" si="35">L155+L274</f>
        <v>124632.803967782</v>
      </c>
      <c r="M107" s="86">
        <f ca="1" t="shared" si="35"/>
        <v>220179.358540672</v>
      </c>
      <c r="N107" s="86">
        <f ca="1" t="shared" si="35"/>
        <v>351752.272820843</v>
      </c>
      <c r="O107" s="86">
        <f ca="1" t="shared" si="35"/>
        <v>533869.557777438</v>
      </c>
      <c r="P107" s="86">
        <f ca="1" t="shared" si="35"/>
        <v>754085.124923311</v>
      </c>
      <c r="Q107" s="86">
        <f ca="1" t="shared" si="35"/>
        <v>1021612.07175985</v>
      </c>
      <c r="R107" s="86">
        <f ca="1" t="shared" si="35"/>
        <v>1343419.16016832</v>
      </c>
      <c r="S107" s="86">
        <f ca="1" t="shared" si="35"/>
        <v>1715888.93775778</v>
      </c>
      <c r="T107" s="86">
        <f ca="1" t="shared" si="35"/>
        <v>2129069.93881605</v>
      </c>
      <c r="U107" s="86">
        <f ca="1" t="shared" si="35"/>
        <v>2590928.9621202</v>
      </c>
    </row>
    <row r="108" ht="15" spans="1:21">
      <c r="A108" s="123"/>
      <c r="B108" s="124" t="s">
        <v>162</v>
      </c>
      <c r="C108" s="20" t="str">
        <f>'Data Request'!$C$6</f>
        <v>Naira</v>
      </c>
      <c r="D108" s="20" t="str">
        <f>'Data Request'!$C$7</f>
        <v>Million</v>
      </c>
      <c r="E108" s="59"/>
      <c r="F108" s="48"/>
      <c r="G108" s="87">
        <f t="shared" ref="G108:U109" si="36">SUMIFS(G$158:G$237,$D$158:$D$237,$B108,$B$158:$B$237,"Debt stock in LCU")+SUMIFS(G$277:G$531,$D$277:$D$531,$B108,$B$277:$B$531,"New debt stock in LCU")</f>
        <v>6608.25492328522</v>
      </c>
      <c r="H108" s="87">
        <f t="shared" si="36"/>
        <v>8088.75772608435</v>
      </c>
      <c r="I108" s="87">
        <f t="shared" si="36"/>
        <v>10100.1301177775</v>
      </c>
      <c r="J108" s="87">
        <f t="shared" si="36"/>
        <v>9680.54453734</v>
      </c>
      <c r="K108" s="87">
        <f t="shared" si="36"/>
        <v>186.14593154</v>
      </c>
      <c r="L108" s="87">
        <f t="shared" si="36"/>
        <v>1091632.99812232</v>
      </c>
      <c r="M108" s="87">
        <f ca="1" t="shared" si="36"/>
        <v>3988607.75649662</v>
      </c>
      <c r="N108" s="87">
        <f ca="1" t="shared" si="36"/>
        <v>6904532.51487092</v>
      </c>
      <c r="O108" s="87">
        <f ca="1" t="shared" si="36"/>
        <v>9725707.27324522</v>
      </c>
      <c r="P108" s="87">
        <f ca="1" t="shared" si="36"/>
        <v>12584782.0316195</v>
      </c>
      <c r="Q108" s="87">
        <f ca="1" t="shared" si="36"/>
        <v>15936556.7899938</v>
      </c>
      <c r="R108" s="87">
        <f ca="1" t="shared" si="36"/>
        <v>19276203.5483681</v>
      </c>
      <c r="S108" s="87">
        <f ca="1" t="shared" si="36"/>
        <v>22240640.3067424</v>
      </c>
      <c r="T108" s="87">
        <f ca="1" t="shared" si="36"/>
        <v>24723747.0651167</v>
      </c>
      <c r="U108" s="87">
        <f ca="1" t="shared" si="36"/>
        <v>27081783.823491</v>
      </c>
    </row>
    <row r="109" ht="15" spans="1:21">
      <c r="A109" s="123"/>
      <c r="B109" s="124" t="s">
        <v>163</v>
      </c>
      <c r="C109" s="20" t="str">
        <f>'Data Request'!$C$6</f>
        <v>Naira</v>
      </c>
      <c r="D109" s="20" t="str">
        <f>'Data Request'!$C$7</f>
        <v>Million</v>
      </c>
      <c r="E109" s="59"/>
      <c r="F109" s="48"/>
      <c r="G109" s="87">
        <f t="shared" si="36"/>
        <v>42036.63322704</v>
      </c>
      <c r="H109" s="87">
        <f t="shared" si="36"/>
        <v>71381.25844939</v>
      </c>
      <c r="I109" s="87">
        <f t="shared" si="36"/>
        <v>102359.19306966</v>
      </c>
      <c r="J109" s="87">
        <f t="shared" si="36"/>
        <v>103956.3162917</v>
      </c>
      <c r="K109" s="87">
        <f t="shared" si="36"/>
        <v>81414.13851854</v>
      </c>
      <c r="L109" s="87">
        <f t="shared" si="36"/>
        <v>-967000.194154538</v>
      </c>
      <c r="M109" s="87">
        <f ca="1" t="shared" si="36"/>
        <v>-3768428.39795595</v>
      </c>
      <c r="N109" s="87">
        <f ca="1" t="shared" si="36"/>
        <v>-6552780.24205008</v>
      </c>
      <c r="O109" s="87">
        <f ca="1" t="shared" si="36"/>
        <v>-9191837.71546778</v>
      </c>
      <c r="P109" s="87">
        <f ca="1" t="shared" si="36"/>
        <v>-11830696.9066962</v>
      </c>
      <c r="Q109" s="87">
        <f ca="1" t="shared" si="36"/>
        <v>-14914944.718234</v>
      </c>
      <c r="R109" s="87">
        <f ca="1" t="shared" si="36"/>
        <v>-17932784.3881998</v>
      </c>
      <c r="S109" s="87">
        <f ca="1" t="shared" si="36"/>
        <v>-20524751.3689846</v>
      </c>
      <c r="T109" s="87">
        <f ca="1" t="shared" si="36"/>
        <v>-22594677.1263007</v>
      </c>
      <c r="U109" s="87">
        <f ca="1" t="shared" si="36"/>
        <v>-24490854.8613708</v>
      </c>
    </row>
    <row r="110" ht="15" spans="1:21">
      <c r="A110" s="123"/>
      <c r="B110" s="120" t="s">
        <v>242</v>
      </c>
      <c r="C110" s="20" t="str">
        <f>'Data Request'!$C$6</f>
        <v>Naira</v>
      </c>
      <c r="D110" s="20" t="str">
        <f>'Data Request'!$C$7</f>
        <v>Million</v>
      </c>
      <c r="E110" s="59"/>
      <c r="F110" s="121"/>
      <c r="G110" s="121"/>
      <c r="H110" s="121"/>
      <c r="I110" s="121"/>
      <c r="J110" s="121"/>
      <c r="K110" s="86"/>
      <c r="L110" s="86">
        <f t="shared" ref="L110:U110" si="37">L101</f>
        <v>59826.7319997419</v>
      </c>
      <c r="M110" s="86">
        <f ca="1" t="shared" si="37"/>
        <v>122323.85089719</v>
      </c>
      <c r="N110" s="86">
        <f ca="1" t="shared" si="37"/>
        <v>155251.411156641</v>
      </c>
      <c r="O110" s="86">
        <f ca="1" t="shared" si="37"/>
        <v>205643.189001814</v>
      </c>
      <c r="P110" s="86">
        <f ca="1" t="shared" si="37"/>
        <v>245228.772992652</v>
      </c>
      <c r="Q110" s="86">
        <f ca="1" t="shared" si="37"/>
        <v>-748899.035941294</v>
      </c>
      <c r="R110" s="86">
        <f ca="1" t="shared" si="37"/>
        <v>-2236067.52629513</v>
      </c>
      <c r="S110" s="86">
        <f ca="1" t="shared" si="37"/>
        <v>-1581248.53875878</v>
      </c>
      <c r="T110" s="86">
        <f ca="1" t="shared" si="37"/>
        <v>-807846.339505854</v>
      </c>
      <c r="U110" s="86">
        <f ca="1" t="shared" si="37"/>
        <v>-189428.598035071</v>
      </c>
    </row>
    <row r="111" ht="15" spans="1:21">
      <c r="A111" s="123"/>
      <c r="B111" s="124" t="s">
        <v>162</v>
      </c>
      <c r="C111" s="20" t="str">
        <f>'Data Request'!$C$6</f>
        <v>Naira</v>
      </c>
      <c r="D111" s="20" t="str">
        <f>'Data Request'!$C$7</f>
        <v>Million</v>
      </c>
      <c r="E111" s="59"/>
      <c r="F111" s="48"/>
      <c r="G111" s="48"/>
      <c r="H111" s="48"/>
      <c r="I111" s="48"/>
      <c r="J111" s="48"/>
      <c r="K111" s="89"/>
      <c r="L111" s="87">
        <f t="shared" ref="L111:U112" si="38">SUMIFS(L$158:L$237,$D$158:$D$237,$B111,$B$158:$B$237,"Gross borrowing in LCU")+SUMIFS(L$277:L$531,$D$277:$D$531,$B111,$B$277:$B$531,"Gross borrowing in LCU")</f>
        <v>1102890</v>
      </c>
      <c r="M111" s="87">
        <f ca="1" t="shared" si="38"/>
        <v>2918300</v>
      </c>
      <c r="N111" s="87">
        <f ca="1" t="shared" si="38"/>
        <v>2937250</v>
      </c>
      <c r="O111" s="87">
        <f ca="1" t="shared" si="38"/>
        <v>2842500</v>
      </c>
      <c r="P111" s="87">
        <f ca="1" t="shared" si="38"/>
        <v>2880400</v>
      </c>
      <c r="Q111" s="87">
        <f ca="1" t="shared" si="38"/>
        <v>3373100</v>
      </c>
      <c r="R111" s="87">
        <f ca="1" t="shared" si="38"/>
        <v>3581550</v>
      </c>
      <c r="S111" s="87">
        <f ca="1" t="shared" si="38"/>
        <v>3790000</v>
      </c>
      <c r="T111" s="87">
        <f ca="1" t="shared" si="38"/>
        <v>3896120</v>
      </c>
      <c r="U111" s="87">
        <f ca="1" t="shared" si="38"/>
        <v>4339550</v>
      </c>
    </row>
    <row r="112" ht="15" spans="1:21">
      <c r="A112" s="123"/>
      <c r="B112" s="124" t="s">
        <v>163</v>
      </c>
      <c r="C112" s="20" t="str">
        <f>'Data Request'!$C$6</f>
        <v>Naira</v>
      </c>
      <c r="D112" s="20" t="str">
        <f>'Data Request'!$C$7</f>
        <v>Million</v>
      </c>
      <c r="E112" s="59"/>
      <c r="F112" s="48"/>
      <c r="G112" s="48"/>
      <c r="H112" s="48"/>
      <c r="I112" s="48"/>
      <c r="J112" s="48"/>
      <c r="K112" s="89"/>
      <c r="L112" s="87">
        <f t="shared" si="38"/>
        <v>-1043063.26800026</v>
      </c>
      <c r="M112" s="87">
        <f ca="1" t="shared" si="38"/>
        <v>-2795976.14910281</v>
      </c>
      <c r="N112" s="87">
        <f ca="1" t="shared" si="38"/>
        <v>-2781998.58884336</v>
      </c>
      <c r="O112" s="87">
        <f ca="1" t="shared" si="38"/>
        <v>-2636856.81099819</v>
      </c>
      <c r="P112" s="87">
        <f ca="1" t="shared" si="38"/>
        <v>-2635171.22700735</v>
      </c>
      <c r="Q112" s="87">
        <f ca="1" t="shared" si="38"/>
        <v>-4121999.03594129</v>
      </c>
      <c r="R112" s="87">
        <f ca="1" t="shared" si="38"/>
        <v>-5817617.52629513</v>
      </c>
      <c r="S112" s="87">
        <f ca="1" t="shared" si="38"/>
        <v>-5371248.53875878</v>
      </c>
      <c r="T112" s="87">
        <f ca="1" t="shared" si="38"/>
        <v>-4703966.33950585</v>
      </c>
      <c r="U112" s="87">
        <f ca="1" t="shared" si="38"/>
        <v>-4528978.59803507</v>
      </c>
    </row>
    <row r="113" ht="15" spans="1:21">
      <c r="A113" s="123"/>
      <c r="B113" s="120" t="s">
        <v>243</v>
      </c>
      <c r="C113" s="20" t="str">
        <f>'Data Request'!$C$6</f>
        <v>Naira</v>
      </c>
      <c r="D113" s="20" t="str">
        <f>'Data Request'!$C$7</f>
        <v>Million</v>
      </c>
      <c r="E113" s="59"/>
      <c r="F113" s="121"/>
      <c r="G113" s="122">
        <f>G114+G115</f>
        <v>10619.7580545195</v>
      </c>
      <c r="H113" s="122">
        <f>H114+H115</f>
        <v>18155.3841208789</v>
      </c>
      <c r="I113" s="122">
        <f>I114+I115</f>
        <v>50041.982957544</v>
      </c>
      <c r="J113" s="122">
        <f>J114+J115</f>
        <v>57296.36455197</v>
      </c>
      <c r="K113" s="122">
        <f>K114+K115</f>
        <v>75681.25857344</v>
      </c>
      <c r="L113" s="86">
        <f t="shared" ref="L113:U113" si="39">L92</f>
        <v>16824.47547091</v>
      </c>
      <c r="M113" s="86">
        <f ca="1" t="shared" si="39"/>
        <v>26777.2963243</v>
      </c>
      <c r="N113" s="86">
        <f ca="1" t="shared" si="39"/>
        <v>23678.49687647</v>
      </c>
      <c r="O113" s="86">
        <f ca="1" t="shared" si="39"/>
        <v>23525.90404522</v>
      </c>
      <c r="P113" s="86">
        <f ca="1" t="shared" si="39"/>
        <v>25013.2058467767</v>
      </c>
      <c r="Q113" s="86">
        <f ca="1" t="shared" si="39"/>
        <v>-1016425.98277783</v>
      </c>
      <c r="R113" s="86">
        <f ca="1" t="shared" si="39"/>
        <v>-2557874.6147036</v>
      </c>
      <c r="S113" s="86">
        <f ca="1" t="shared" si="39"/>
        <v>-1953718.31634824</v>
      </c>
      <c r="T113" s="86">
        <f ca="1" t="shared" si="39"/>
        <v>-1221027.34056412</v>
      </c>
      <c r="U113" s="86">
        <f ca="1" t="shared" si="39"/>
        <v>-651287.621339221</v>
      </c>
    </row>
    <row r="114" ht="15" spans="1:21">
      <c r="A114" s="123"/>
      <c r="B114" s="124" t="s">
        <v>162</v>
      </c>
      <c r="C114" s="20" t="str">
        <f>'Data Request'!$C$6</f>
        <v>Naira</v>
      </c>
      <c r="D114" s="20" t="str">
        <f>'Data Request'!$C$7</f>
        <v>Million</v>
      </c>
      <c r="E114" s="59"/>
      <c r="F114" s="56"/>
      <c r="G114" s="87">
        <f t="shared" ref="G114:U115" si="40">SUMIFS(G$158:G$237,$D$158:$D$237,$B114,$B$158:$B$237,"Amortization in LCU")+SUMIFS(G$277:G$531,$D$277:$D$531,$B114,$B$277:$B$531,"Amortization in LCU")</f>
        <v>37.36373529945</v>
      </c>
      <c r="H114" s="87">
        <f t="shared" si="40"/>
        <v>96.292739578935</v>
      </c>
      <c r="I114" s="87">
        <f t="shared" si="40"/>
        <v>116.29616419401</v>
      </c>
      <c r="J114" s="87">
        <f t="shared" si="40"/>
        <v>141.36879722</v>
      </c>
      <c r="K114" s="87">
        <f t="shared" si="40"/>
        <v>88.3709716</v>
      </c>
      <c r="L114" s="87">
        <f t="shared" si="40"/>
        <v>11473.41079809</v>
      </c>
      <c r="M114" s="87">
        <f ca="1" t="shared" si="40"/>
        <v>21325.2416257</v>
      </c>
      <c r="N114" s="87">
        <f ca="1" t="shared" si="40"/>
        <v>21325.2416257</v>
      </c>
      <c r="O114" s="87">
        <f ca="1" t="shared" si="40"/>
        <v>21325.2416257</v>
      </c>
      <c r="P114" s="87">
        <f ca="1" t="shared" si="40"/>
        <v>21325.2416257</v>
      </c>
      <c r="Q114" s="87">
        <f ca="1" t="shared" si="40"/>
        <v>21325.2416257</v>
      </c>
      <c r="R114" s="87">
        <f ca="1" t="shared" si="40"/>
        <v>241903.2416257</v>
      </c>
      <c r="S114" s="87">
        <f ca="1" t="shared" si="40"/>
        <v>825563.2416257</v>
      </c>
      <c r="T114" s="87">
        <f ca="1" t="shared" si="40"/>
        <v>1413013.2416257</v>
      </c>
      <c r="U114" s="87">
        <f ca="1" t="shared" si="40"/>
        <v>1981513.2416257</v>
      </c>
    </row>
    <row r="115" ht="15" spans="1:21">
      <c r="A115" s="123"/>
      <c r="B115" s="124" t="s">
        <v>163</v>
      </c>
      <c r="C115" s="20" t="str">
        <f>'Data Request'!$C$6</f>
        <v>Naira</v>
      </c>
      <c r="D115" s="20" t="str">
        <f>'Data Request'!$C$7</f>
        <v>Million</v>
      </c>
      <c r="E115" s="59"/>
      <c r="F115" s="56"/>
      <c r="G115" s="87">
        <f t="shared" si="40"/>
        <v>10582.39431922</v>
      </c>
      <c r="H115" s="87">
        <f t="shared" si="40"/>
        <v>18059.0913813</v>
      </c>
      <c r="I115" s="87">
        <f t="shared" si="40"/>
        <v>49925.68679335</v>
      </c>
      <c r="J115" s="87">
        <f t="shared" si="40"/>
        <v>57154.99575475</v>
      </c>
      <c r="K115" s="87">
        <f t="shared" si="40"/>
        <v>75592.88760184</v>
      </c>
      <c r="L115" s="87">
        <f t="shared" si="40"/>
        <v>5351.06467282</v>
      </c>
      <c r="M115" s="87">
        <f ca="1" t="shared" si="40"/>
        <v>5452.0546986</v>
      </c>
      <c r="N115" s="87">
        <f ca="1" t="shared" si="40"/>
        <v>2353.25525077</v>
      </c>
      <c r="O115" s="87">
        <f ca="1" t="shared" si="40"/>
        <v>2200.66241952</v>
      </c>
      <c r="P115" s="87">
        <f ca="1" t="shared" si="40"/>
        <v>3687.96422107667</v>
      </c>
      <c r="Q115" s="87">
        <f ca="1" t="shared" si="40"/>
        <v>-1037751.22440353</v>
      </c>
      <c r="R115" s="87">
        <f ca="1" t="shared" si="40"/>
        <v>-2799777.8563293</v>
      </c>
      <c r="S115" s="87">
        <f ca="1" t="shared" si="40"/>
        <v>-2779281.55797394</v>
      </c>
      <c r="T115" s="87">
        <f ca="1" t="shared" si="40"/>
        <v>-2634040.58218982</v>
      </c>
      <c r="U115" s="87">
        <f ca="1" t="shared" si="40"/>
        <v>-2632800.86296492</v>
      </c>
    </row>
    <row r="116" ht="15" spans="1:21">
      <c r="A116" s="123"/>
      <c r="B116" s="120" t="s">
        <v>244</v>
      </c>
      <c r="C116" s="20" t="str">
        <f>'Data Request'!$C$6</f>
        <v>Naira</v>
      </c>
      <c r="D116" s="20" t="str">
        <f>'Data Request'!$C$7</f>
        <v>Million</v>
      </c>
      <c r="E116" s="59"/>
      <c r="F116" s="121"/>
      <c r="G116" s="122">
        <f>G117+G118</f>
        <v>830.52890428305</v>
      </c>
      <c r="H116" s="122">
        <f>H117+H118</f>
        <v>3332.21106092562</v>
      </c>
      <c r="I116" s="122">
        <f>I117+I118</f>
        <v>4409.99511651299</v>
      </c>
      <c r="J116" s="122">
        <f>J117+J118</f>
        <v>5134.897237345</v>
      </c>
      <c r="K116" s="122">
        <f>K117+K118</f>
        <v>7478.83792445</v>
      </c>
      <c r="L116" s="86">
        <f>L95</f>
        <v>25478.04010885</v>
      </c>
      <c r="M116" s="86">
        <f ca="1" t="shared" ref="M116:U116" si="41">M95</f>
        <v>54104.6377099693</v>
      </c>
      <c r="N116" s="86">
        <f ca="1" t="shared" si="41"/>
        <v>90986.6226787145</v>
      </c>
      <c r="O116" s="86">
        <f ca="1" t="shared" si="41"/>
        <v>131359.871743206</v>
      </c>
      <c r="P116" s="86">
        <f ca="1" t="shared" si="41"/>
        <v>175207.688564731</v>
      </c>
      <c r="Q116" s="86">
        <f ca="1" t="shared" si="41"/>
        <v>222360.602627763</v>
      </c>
      <c r="R116" s="86">
        <f ca="1" t="shared" si="41"/>
        <v>278189.09116473</v>
      </c>
      <c r="S116" s="86">
        <f ca="1" t="shared" si="41"/>
        <v>338187.830206484</v>
      </c>
      <c r="T116" s="86">
        <f ca="1" t="shared" si="41"/>
        <v>398499.424743181</v>
      </c>
      <c r="U116" s="86">
        <f ca="1" t="shared" si="41"/>
        <v>456962.959133758</v>
      </c>
    </row>
    <row r="117" ht="15" spans="1:21">
      <c r="A117" s="123"/>
      <c r="B117" s="124" t="s">
        <v>162</v>
      </c>
      <c r="C117" s="20" t="str">
        <f>'Data Request'!$C$6</f>
        <v>Naira</v>
      </c>
      <c r="D117" s="20" t="str">
        <f>'Data Request'!$C$7</f>
        <v>Million</v>
      </c>
      <c r="E117" s="59"/>
      <c r="F117" s="56"/>
      <c r="G117" s="87">
        <f t="shared" ref="G117:U117" si="42">SUMIFS(G$158:G$237,$D$158:$D$237,$B117,$B$158:$B$237,"Interests in LCU")+SUMIFS(G$277:G$531,$D$277:$D$531,$B117,$B$277:$B$531,"Interests in LCU")</f>
        <v>18.85203478305</v>
      </c>
      <c r="H117" s="87">
        <f t="shared" si="42"/>
        <v>51.793477535624</v>
      </c>
      <c r="I117" s="87">
        <f t="shared" si="42"/>
        <v>56.807963372988</v>
      </c>
      <c r="J117" s="87">
        <f t="shared" si="42"/>
        <v>55.478158165</v>
      </c>
      <c r="K117" s="87">
        <f t="shared" si="42"/>
        <v>28.4789036</v>
      </c>
      <c r="L117" s="87">
        <f t="shared" si="42"/>
        <v>16916.77591435</v>
      </c>
      <c r="M117" s="87">
        <f ca="1" t="shared" si="42"/>
        <v>129608.1096539</v>
      </c>
      <c r="N117" s="87">
        <f ca="1" t="shared" si="42"/>
        <v>391695.159856</v>
      </c>
      <c r="O117" s="87">
        <f ca="1" t="shared" si="42"/>
        <v>655155.5911832</v>
      </c>
      <c r="P117" s="87">
        <f ca="1" t="shared" si="42"/>
        <v>910014.5696806</v>
      </c>
      <c r="Q117" s="87">
        <f ca="1" t="shared" si="42"/>
        <v>1168179.4973749</v>
      </c>
      <c r="R117" s="87">
        <f ca="1" t="shared" si="42"/>
        <v>1470728.0977953</v>
      </c>
      <c r="S117" s="87">
        <f ca="1" t="shared" si="42"/>
        <v>1772185.1781399</v>
      </c>
      <c r="T117" s="87">
        <f ca="1" t="shared" si="42"/>
        <v>2039914.5405866</v>
      </c>
      <c r="U117" s="87">
        <f ca="1" t="shared" si="42"/>
        <v>2264028.3851574</v>
      </c>
    </row>
    <row r="118" ht="15" spans="1:21">
      <c r="A118" s="123"/>
      <c r="B118" s="124" t="s">
        <v>163</v>
      </c>
      <c r="C118" s="20" t="str">
        <f>'Data Request'!$C$6</f>
        <v>Naira</v>
      </c>
      <c r="D118" s="20" t="str">
        <f>'Data Request'!$C$7</f>
        <v>Million</v>
      </c>
      <c r="E118" s="59"/>
      <c r="F118" s="56"/>
      <c r="G118" s="87">
        <f>SUMIFS(G$158:G$237,$D$158:$D$237,$B118,$B$158:$B$237,"Interests in LCU")+SUMIFS(G$277:G$531,$D$277:$D$531,$B118,$B$277:$B$531,"Interests in LCU")</f>
        <v>811.6768695</v>
      </c>
      <c r="H118" s="87">
        <f t="shared" ref="H118:U118" si="43">SUMIFS(H$158:H$237,$D$158:$D$237,$B118,$B$158:$B$237,"Interests in LCU")+SUMIFS(H$277:H$531,$D$277:$D$531,$B118,$B$277:$B$531,"Interests in LCU")</f>
        <v>3280.41758339</v>
      </c>
      <c r="I118" s="87">
        <f t="shared" si="43"/>
        <v>4353.18715314</v>
      </c>
      <c r="J118" s="87">
        <f t="shared" si="43"/>
        <v>5079.41907918</v>
      </c>
      <c r="K118" s="87">
        <f t="shared" si="43"/>
        <v>7450.35902085</v>
      </c>
      <c r="L118" s="87">
        <f t="shared" si="43"/>
        <v>8561.2641945</v>
      </c>
      <c r="M118" s="87">
        <f ca="1" t="shared" si="43"/>
        <v>-75503.4719439306</v>
      </c>
      <c r="N118" s="87">
        <f ca="1" t="shared" si="43"/>
        <v>-300708.537177285</v>
      </c>
      <c r="O118" s="87">
        <f ca="1" t="shared" si="43"/>
        <v>-523795.719439994</v>
      </c>
      <c r="P118" s="87">
        <f ca="1" t="shared" si="43"/>
        <v>-734806.881115869</v>
      </c>
      <c r="Q118" s="87">
        <f ca="1" t="shared" si="43"/>
        <v>-945818.894747137</v>
      </c>
      <c r="R118" s="87">
        <f ca="1" t="shared" si="43"/>
        <v>-1192539.00663057</v>
      </c>
      <c r="S118" s="87">
        <f ca="1" t="shared" si="43"/>
        <v>-1433997.34793342</v>
      </c>
      <c r="T118" s="87">
        <f ca="1" t="shared" si="43"/>
        <v>-1641415.11584342</v>
      </c>
      <c r="U118" s="87">
        <f ca="1" t="shared" si="43"/>
        <v>-1807065.42602364</v>
      </c>
    </row>
    <row r="119" ht="15" spans="1:21">
      <c r="A119" s="123"/>
      <c r="B119" s="120" t="s">
        <v>245</v>
      </c>
      <c r="C119" s="20" t="str">
        <f>'Data Request'!$C$6</f>
        <v>Naira</v>
      </c>
      <c r="D119" s="20" t="str">
        <f>'Data Request'!$C$7</f>
        <v>Million</v>
      </c>
      <c r="E119" s="59"/>
      <c r="F119" s="121"/>
      <c r="G119" s="121"/>
      <c r="H119" s="121"/>
      <c r="I119" s="121"/>
      <c r="J119" s="121"/>
      <c r="K119" s="86"/>
      <c r="L119" s="86">
        <f t="shared" ref="L119:U121" si="44">L110-L113</f>
        <v>43002.2565288319</v>
      </c>
      <c r="M119" s="86">
        <f ca="1" t="shared" si="44"/>
        <v>95546.5545728899</v>
      </c>
      <c r="N119" s="86">
        <f ca="1" t="shared" si="44"/>
        <v>131572.914280171</v>
      </c>
      <c r="O119" s="86">
        <f ca="1" t="shared" si="44"/>
        <v>182117.284956594</v>
      </c>
      <c r="P119" s="86">
        <f ca="1" t="shared" si="44"/>
        <v>220215.567145876</v>
      </c>
      <c r="Q119" s="86">
        <f ca="1" t="shared" si="44"/>
        <v>267526.946836537</v>
      </c>
      <c r="R119" s="86">
        <f ca="1" t="shared" si="44"/>
        <v>321807.088408473</v>
      </c>
      <c r="S119" s="86">
        <f ca="1" t="shared" si="44"/>
        <v>372469.777589456</v>
      </c>
      <c r="T119" s="86">
        <f ca="1" t="shared" si="44"/>
        <v>413181.001058269</v>
      </c>
      <c r="U119" s="86">
        <f ca="1" t="shared" si="44"/>
        <v>461859.02330415</v>
      </c>
    </row>
    <row r="120" ht="15" spans="1:21">
      <c r="A120" s="123"/>
      <c r="B120" s="124" t="s">
        <v>162</v>
      </c>
      <c r="C120" s="20" t="str">
        <f>'Data Request'!$C$6</f>
        <v>Naira</v>
      </c>
      <c r="D120" s="20" t="str">
        <f>'Data Request'!$C$7</f>
        <v>Million</v>
      </c>
      <c r="E120" s="59"/>
      <c r="F120" s="52"/>
      <c r="G120" s="52"/>
      <c r="H120" s="52"/>
      <c r="I120" s="52"/>
      <c r="J120" s="52"/>
      <c r="K120" s="87"/>
      <c r="L120" s="87">
        <f t="shared" si="44"/>
        <v>1091416.58920191</v>
      </c>
      <c r="M120" s="87">
        <f ca="1" t="shared" si="44"/>
        <v>2896974.7583743</v>
      </c>
      <c r="N120" s="87">
        <f ca="1" t="shared" si="44"/>
        <v>2915924.7583743</v>
      </c>
      <c r="O120" s="87">
        <f ca="1" t="shared" si="44"/>
        <v>2821174.7583743</v>
      </c>
      <c r="P120" s="87">
        <f ca="1" t="shared" si="44"/>
        <v>2859074.7583743</v>
      </c>
      <c r="Q120" s="87">
        <f ca="1" t="shared" si="44"/>
        <v>3351774.7583743</v>
      </c>
      <c r="R120" s="87">
        <f ca="1" t="shared" si="44"/>
        <v>3339646.7583743</v>
      </c>
      <c r="S120" s="87">
        <f ca="1" t="shared" si="44"/>
        <v>2964436.7583743</v>
      </c>
      <c r="T120" s="87">
        <f ca="1" t="shared" si="44"/>
        <v>2483106.7583743</v>
      </c>
      <c r="U120" s="87">
        <f ca="1" t="shared" si="44"/>
        <v>2358036.7583743</v>
      </c>
    </row>
    <row r="121" ht="15" spans="1:21">
      <c r="A121" s="123"/>
      <c r="B121" s="124" t="s">
        <v>163</v>
      </c>
      <c r="C121" s="20" t="str">
        <f>'Data Request'!$C$6</f>
        <v>Naira</v>
      </c>
      <c r="D121" s="20" t="str">
        <f>'Data Request'!$C$7</f>
        <v>Million</v>
      </c>
      <c r="E121" s="59"/>
      <c r="F121" s="52"/>
      <c r="G121" s="52"/>
      <c r="H121" s="52"/>
      <c r="I121" s="52"/>
      <c r="J121" s="52"/>
      <c r="K121" s="87"/>
      <c r="L121" s="87">
        <f t="shared" si="44"/>
        <v>-1048414.33267308</v>
      </c>
      <c r="M121" s="87">
        <f ca="1" t="shared" si="44"/>
        <v>-2801428.20380141</v>
      </c>
      <c r="N121" s="87">
        <f ca="1" t="shared" si="44"/>
        <v>-2784351.84409413</v>
      </c>
      <c r="O121" s="87">
        <f ca="1" t="shared" si="44"/>
        <v>-2639057.47341771</v>
      </c>
      <c r="P121" s="87">
        <f ca="1" t="shared" si="44"/>
        <v>-2638859.19122842</v>
      </c>
      <c r="Q121" s="87">
        <f ca="1" t="shared" si="44"/>
        <v>-3084247.81153776</v>
      </c>
      <c r="R121" s="87">
        <f ca="1" t="shared" si="44"/>
        <v>-3017839.66996583</v>
      </c>
      <c r="S121" s="87">
        <f ca="1" t="shared" si="44"/>
        <v>-2591966.98078484</v>
      </c>
      <c r="T121" s="87">
        <f ca="1" t="shared" si="44"/>
        <v>-2069925.75731603</v>
      </c>
      <c r="U121" s="87">
        <f ca="1" t="shared" si="44"/>
        <v>-1896177.73507015</v>
      </c>
    </row>
    <row r="122" ht="15" spans="1:21">
      <c r="A122" s="123"/>
      <c r="B122" s="120" t="s">
        <v>323</v>
      </c>
      <c r="C122" s="20" t="str">
        <f>'Data Request'!$C$6</f>
        <v>Naira</v>
      </c>
      <c r="D122" s="20" t="str">
        <f>'Data Request'!$C$7</f>
        <v>Million</v>
      </c>
      <c r="E122" s="59"/>
      <c r="F122" s="121"/>
      <c r="G122" s="121"/>
      <c r="H122" s="121"/>
      <c r="I122" s="121"/>
      <c r="J122" s="121"/>
      <c r="K122" s="86"/>
      <c r="L122" s="86">
        <f t="shared" ref="L122:U122" si="45">L107-K107</f>
        <v>43032.5195177019</v>
      </c>
      <c r="M122" s="86">
        <f ca="1" t="shared" si="45"/>
        <v>95546.5545728897</v>
      </c>
      <c r="N122" s="86">
        <f ca="1" t="shared" si="45"/>
        <v>131572.914280172</v>
      </c>
      <c r="O122" s="86">
        <f ca="1" t="shared" si="45"/>
        <v>182117.284956594</v>
      </c>
      <c r="P122" s="86">
        <f ca="1" t="shared" si="45"/>
        <v>220215.567145874</v>
      </c>
      <c r="Q122" s="86">
        <f ca="1" t="shared" si="45"/>
        <v>267526.946836539</v>
      </c>
      <c r="R122" s="86">
        <f ca="1" t="shared" si="45"/>
        <v>321807.088408474</v>
      </c>
      <c r="S122" s="86">
        <f ca="1" t="shared" si="45"/>
        <v>372469.77758946</v>
      </c>
      <c r="T122" s="86">
        <f ca="1" t="shared" si="45"/>
        <v>413181.00105827</v>
      </c>
      <c r="U122" s="86">
        <f ca="1" t="shared" si="45"/>
        <v>461859.023304149</v>
      </c>
    </row>
    <row r="123" ht="15" spans="1:21">
      <c r="A123" s="123"/>
      <c r="B123" s="120" t="s">
        <v>324</v>
      </c>
      <c r="C123" s="20" t="str">
        <f>'Data Request'!$C$6</f>
        <v>Naira</v>
      </c>
      <c r="D123" s="20" t="str">
        <f>'Data Request'!$C$7</f>
        <v>Million</v>
      </c>
      <c r="E123" s="62"/>
      <c r="F123" s="121"/>
      <c r="G123" s="121"/>
      <c r="H123" s="121"/>
      <c r="I123" s="121"/>
      <c r="J123" s="121"/>
      <c r="K123" s="86"/>
      <c r="L123" s="86">
        <f t="shared" ref="L123:U123" si="46">L122-L119</f>
        <v>30.2629888699594</v>
      </c>
      <c r="M123" s="86">
        <f ca="1" t="shared" si="46"/>
        <v>-1.60071067512035e-10</v>
      </c>
      <c r="N123" s="86">
        <f ca="1" t="shared" si="46"/>
        <v>5.23868948221207e-10</v>
      </c>
      <c r="O123" s="86">
        <f ca="1" t="shared" si="46"/>
        <v>6.11180439591408e-10</v>
      </c>
      <c r="P123" s="86">
        <f ca="1" t="shared" si="46"/>
        <v>-2.03726813197136e-9</v>
      </c>
      <c r="Q123" s="86">
        <f ca="1" t="shared" si="46"/>
        <v>1.51339918375015e-9</v>
      </c>
      <c r="R123" s="86">
        <f ca="1" t="shared" si="46"/>
        <v>5.82076609134674e-10</v>
      </c>
      <c r="S123" s="86">
        <f ca="1" t="shared" si="46"/>
        <v>3.72529029846191e-9</v>
      </c>
      <c r="T123" s="86">
        <f ca="1" t="shared" si="46"/>
        <v>6.98491930961609e-10</v>
      </c>
      <c r="U123" s="86">
        <f ca="1" t="shared" si="46"/>
        <v>-1.45519152283669e-9</v>
      </c>
    </row>
    <row r="124" ht="15" spans="1:21">
      <c r="A124" s="61"/>
      <c r="B124" s="57"/>
      <c r="C124" s="62"/>
      <c r="D124" s="62"/>
      <c r="E124" s="62"/>
      <c r="F124" s="63"/>
      <c r="G124" s="63"/>
      <c r="H124" s="63"/>
      <c r="I124" s="63"/>
      <c r="J124" s="63"/>
      <c r="K124" s="94"/>
      <c r="L124" s="94"/>
      <c r="M124" s="94"/>
      <c r="N124" s="94"/>
      <c r="O124" s="94"/>
      <c r="P124" s="94"/>
      <c r="Q124" s="94"/>
      <c r="R124" s="94"/>
      <c r="S124" s="89"/>
      <c r="T124" s="89"/>
      <c r="U124" s="89"/>
    </row>
    <row r="125" ht="15" spans="1:21">
      <c r="A125" s="119"/>
      <c r="B125" s="119" t="s">
        <v>325</v>
      </c>
      <c r="C125" s="62"/>
      <c r="D125" s="62"/>
      <c r="E125" s="62"/>
      <c r="F125" s="63"/>
      <c r="G125" s="63"/>
      <c r="H125" s="63"/>
      <c r="I125" s="63"/>
      <c r="J125" s="63"/>
      <c r="K125" s="94"/>
      <c r="L125" s="94"/>
      <c r="M125" s="94"/>
      <c r="N125" s="94"/>
      <c r="O125" s="94"/>
      <c r="P125" s="94"/>
      <c r="Q125" s="94"/>
      <c r="R125" s="94"/>
      <c r="S125" s="89"/>
      <c r="T125" s="89"/>
      <c r="U125" s="89"/>
    </row>
    <row r="126" ht="15" spans="1:21">
      <c r="A126" s="119"/>
      <c r="B126" s="120" t="s">
        <v>241</v>
      </c>
      <c r="C126" s="20" t="str">
        <f>'Data Request'!$C$6</f>
        <v>Naira</v>
      </c>
      <c r="D126" s="20" t="str">
        <f>'Data Request'!$C$7</f>
        <v>Million</v>
      </c>
      <c r="E126" s="59"/>
      <c r="F126" s="121"/>
      <c r="G126" s="122">
        <f>G107</f>
        <v>48644.8881503252</v>
      </c>
      <c r="H126" s="122">
        <f>H107</f>
        <v>79470.0161754744</v>
      </c>
      <c r="I126" s="122">
        <f>I107</f>
        <v>112459.323187438</v>
      </c>
      <c r="J126" s="122">
        <f>J107</f>
        <v>113636.86082904</v>
      </c>
      <c r="K126" s="122">
        <f>K107</f>
        <v>81600.28445008</v>
      </c>
      <c r="L126" s="86">
        <f>K126+(-L50+L53)+L54-L56+K108/K8*(L8-K8)</f>
        <v>124632.803967782</v>
      </c>
      <c r="M126" s="86">
        <f ca="1" t="shared" ref="M126:U126" si="47">L126+(-M50+M53)+M54-M56+L108/L8*(M8-L8)</f>
        <v>220179.358540672</v>
      </c>
      <c r="N126" s="86">
        <f ca="1" t="shared" si="47"/>
        <v>351752.272820843</v>
      </c>
      <c r="O126" s="86">
        <f ca="1" t="shared" si="47"/>
        <v>533869.557777437</v>
      </c>
      <c r="P126" s="86">
        <f ca="1" t="shared" si="47"/>
        <v>754085.124923312</v>
      </c>
      <c r="Q126" s="86">
        <f ca="1" t="shared" si="47"/>
        <v>1021612.07175985</v>
      </c>
      <c r="R126" s="86">
        <f ca="1" t="shared" si="47"/>
        <v>1343419.16016832</v>
      </c>
      <c r="S126" s="86">
        <f ca="1" t="shared" si="47"/>
        <v>1715888.93775778</v>
      </c>
      <c r="T126" s="86">
        <f ca="1" t="shared" si="47"/>
        <v>2129069.93881605</v>
      </c>
      <c r="U126" s="86">
        <f ca="1" t="shared" si="47"/>
        <v>2590928.9621202</v>
      </c>
    </row>
    <row r="127" ht="15" spans="1:21">
      <c r="A127" s="61"/>
      <c r="B127" s="57"/>
      <c r="C127" s="62"/>
      <c r="D127" s="62"/>
      <c r="E127" s="62"/>
      <c r="F127" s="63"/>
      <c r="G127" s="63"/>
      <c r="H127" s="63"/>
      <c r="I127" s="63"/>
      <c r="J127" s="63"/>
      <c r="K127" s="94"/>
      <c r="L127" s="94"/>
      <c r="M127" s="94"/>
      <c r="N127" s="94"/>
      <c r="O127" s="94"/>
      <c r="P127" s="94"/>
      <c r="Q127" s="94"/>
      <c r="R127" s="94"/>
      <c r="S127" s="89"/>
      <c r="T127" s="89"/>
      <c r="U127" s="89"/>
    </row>
    <row r="128" ht="15" spans="1:21">
      <c r="A128" s="61"/>
      <c r="B128" s="116"/>
      <c r="C128" s="116"/>
      <c r="D128" s="116"/>
      <c r="E128" s="116"/>
      <c r="F128" s="116"/>
      <c r="G128" s="116"/>
      <c r="H128" s="116"/>
      <c r="I128" s="116"/>
      <c r="J128" s="116"/>
      <c r="K128" s="116"/>
      <c r="L128" s="116"/>
      <c r="M128" s="116"/>
      <c r="N128" s="116"/>
      <c r="O128" s="116"/>
      <c r="P128" s="116"/>
      <c r="Q128" s="116"/>
      <c r="R128" s="116"/>
      <c r="S128" s="103"/>
      <c r="T128" s="103"/>
      <c r="U128" s="103"/>
    </row>
    <row r="129" ht="15" spans="1:21">
      <c r="A129" s="127"/>
      <c r="B129" s="127" t="s">
        <v>326</v>
      </c>
      <c r="C129" s="128"/>
      <c r="D129" s="128"/>
      <c r="E129" s="128"/>
      <c r="F129" s="129"/>
      <c r="G129" s="129"/>
      <c r="H129" s="129"/>
      <c r="I129" s="129"/>
      <c r="J129" s="129"/>
      <c r="K129" s="128"/>
      <c r="L129" s="128"/>
      <c r="M129" s="128"/>
      <c r="N129" s="128"/>
      <c r="O129" s="128"/>
      <c r="P129" s="128"/>
      <c r="Q129" s="128"/>
      <c r="R129" s="128"/>
      <c r="S129" s="107"/>
      <c r="T129" s="107"/>
      <c r="U129" s="107"/>
    </row>
    <row r="130" ht="15" spans="1:21">
      <c r="A130" s="130"/>
      <c r="B130" s="131" t="str">
        <f>"Existing debt at end-"&amp;K130</f>
        <v>Existing debt at end-2019</v>
      </c>
      <c r="C130" s="132"/>
      <c r="D130" s="132"/>
      <c r="E130" s="133"/>
      <c r="F130" s="132"/>
      <c r="G130" s="134">
        <f t="shared" ref="G130:U130" si="48">G78</f>
        <v>2015</v>
      </c>
      <c r="H130" s="134">
        <f t="shared" si="48"/>
        <v>2016</v>
      </c>
      <c r="I130" s="134">
        <f t="shared" si="48"/>
        <v>2017</v>
      </c>
      <c r="J130" s="134">
        <f t="shared" si="48"/>
        <v>2018</v>
      </c>
      <c r="K130" s="134">
        <f t="shared" si="48"/>
        <v>2019</v>
      </c>
      <c r="L130" s="134">
        <f t="shared" si="48"/>
        <v>2020</v>
      </c>
      <c r="M130" s="134">
        <f t="shared" si="48"/>
        <v>2021</v>
      </c>
      <c r="N130" s="134">
        <f t="shared" si="48"/>
        <v>2022</v>
      </c>
      <c r="O130" s="134">
        <f t="shared" si="48"/>
        <v>2023</v>
      </c>
      <c r="P130" s="134">
        <f t="shared" si="48"/>
        <v>2024</v>
      </c>
      <c r="Q130" s="134">
        <f t="shared" si="48"/>
        <v>2025</v>
      </c>
      <c r="R130" s="134">
        <f t="shared" si="48"/>
        <v>2026</v>
      </c>
      <c r="S130" s="134">
        <f t="shared" si="48"/>
        <v>2027</v>
      </c>
      <c r="T130" s="134">
        <f t="shared" si="48"/>
        <v>2028</v>
      </c>
      <c r="U130" s="134">
        <f t="shared" si="48"/>
        <v>2029</v>
      </c>
    </row>
    <row r="131" ht="15" spans="1:21">
      <c r="A131" s="130"/>
      <c r="B131" s="131"/>
      <c r="C131" s="132"/>
      <c r="D131" s="132"/>
      <c r="E131" s="133"/>
      <c r="F131" s="132"/>
      <c r="G131" s="132"/>
      <c r="H131" s="132"/>
      <c r="I131" s="132"/>
      <c r="J131" s="132"/>
      <c r="K131" s="160"/>
      <c r="L131" s="133"/>
      <c r="M131" s="133"/>
      <c r="N131" s="133"/>
      <c r="O131" s="133"/>
      <c r="P131" s="133"/>
      <c r="Q131" s="133"/>
      <c r="R131" s="133"/>
      <c r="S131" s="133"/>
      <c r="T131" s="133"/>
      <c r="U131" s="133"/>
    </row>
    <row r="132" ht="15" spans="1:21">
      <c r="A132" s="130"/>
      <c r="B132" s="135"/>
      <c r="C132" s="135"/>
      <c r="D132" s="135"/>
      <c r="E132" s="136"/>
      <c r="F132" s="135"/>
      <c r="G132" s="135"/>
      <c r="H132" s="135"/>
      <c r="I132" s="135"/>
      <c r="J132" s="135"/>
      <c r="K132" s="128"/>
      <c r="L132" s="136"/>
      <c r="M132" s="136"/>
      <c r="N132" s="136"/>
      <c r="O132" s="136"/>
      <c r="P132" s="136"/>
      <c r="Q132" s="136"/>
      <c r="R132" s="136"/>
      <c r="S132" s="136"/>
      <c r="T132" s="136"/>
      <c r="U132" s="136"/>
    </row>
    <row r="133" ht="15" spans="1:21">
      <c r="A133" s="130"/>
      <c r="B133" s="137" t="s">
        <v>327</v>
      </c>
      <c r="C133" s="138"/>
      <c r="D133" s="138"/>
      <c r="E133" s="138"/>
      <c r="F133" s="139"/>
      <c r="G133" s="139"/>
      <c r="H133" s="139"/>
      <c r="I133" s="139"/>
      <c r="J133" s="139"/>
      <c r="K133" s="161"/>
      <c r="L133" s="162"/>
      <c r="M133" s="162"/>
      <c r="N133" s="162"/>
      <c r="O133" s="162"/>
      <c r="P133" s="162"/>
      <c r="Q133" s="162"/>
      <c r="R133" s="162"/>
      <c r="S133" s="162"/>
      <c r="T133" s="162"/>
      <c r="U133" s="162"/>
    </row>
    <row r="134" ht="15" spans="1:21">
      <c r="A134" s="130"/>
      <c r="B134" s="61" t="str">
        <f>B$133&amp;" for debts denominated in "&amp;D134</f>
        <v>Principal amortization payments for debts denominated in LCU</v>
      </c>
      <c r="C134" s="108" t="str">
        <f>"million "&amp;D134</f>
        <v>million LCU</v>
      </c>
      <c r="D134" s="140" t="str">
        <f>$B$81</f>
        <v>LCU</v>
      </c>
      <c r="E134" s="141" t="s">
        <v>328</v>
      </c>
      <c r="F134" s="128"/>
      <c r="G134" s="142">
        <f t="shared" ref="G134:U138" si="49">SUMIFS(G$158:G$237,$B$158:$B$237,$E134,$D$158:$D$237,$D134)</f>
        <v>10582.39431922</v>
      </c>
      <c r="H134" s="142">
        <f t="shared" si="49"/>
        <v>18059.0913813</v>
      </c>
      <c r="I134" s="142">
        <f t="shared" si="49"/>
        <v>49925.68679335</v>
      </c>
      <c r="J134" s="142">
        <f t="shared" si="49"/>
        <v>57154.99575475</v>
      </c>
      <c r="K134" s="142">
        <f t="shared" si="49"/>
        <v>75592.88760184</v>
      </c>
      <c r="L134" s="142">
        <f t="shared" si="49"/>
        <v>5351.06467282</v>
      </c>
      <c r="M134" s="142">
        <f t="shared" si="49"/>
        <v>5452.0546986</v>
      </c>
      <c r="N134" s="142">
        <f t="shared" si="49"/>
        <v>2353.25525077</v>
      </c>
      <c r="O134" s="142">
        <f t="shared" si="49"/>
        <v>1918.28641952</v>
      </c>
      <c r="P134" s="142">
        <f t="shared" si="49"/>
        <v>1892.54555441</v>
      </c>
      <c r="Q134" s="142">
        <f t="shared" si="49"/>
        <v>1927.75293006</v>
      </c>
      <c r="R134" s="142">
        <f t="shared" si="49"/>
        <v>2096.37810684</v>
      </c>
      <c r="S134" s="142">
        <f t="shared" si="49"/>
        <v>2281.03086942</v>
      </c>
      <c r="T134" s="142">
        <f t="shared" si="49"/>
        <v>2482.89547503</v>
      </c>
      <c r="U134" s="142">
        <f t="shared" si="49"/>
        <v>2703.69737576</v>
      </c>
    </row>
    <row r="135" ht="15" spans="1:21">
      <c r="A135" s="130"/>
      <c r="B135" s="61" t="str">
        <f>B$133&amp;" for debts denominated in "&amp;D135</f>
        <v>Principal amortization payments for debts denominated in USD</v>
      </c>
      <c r="C135" s="108" t="str">
        <f>"million "&amp;D135</f>
        <v>million USD</v>
      </c>
      <c r="D135" s="140" t="str">
        <f>$B$82</f>
        <v>USD</v>
      </c>
      <c r="E135" s="141" t="s">
        <v>328</v>
      </c>
      <c r="F135" s="128"/>
      <c r="G135" s="142">
        <f t="shared" si="49"/>
        <v>0.1901593</v>
      </c>
      <c r="H135" s="142">
        <f t="shared" si="49"/>
        <v>0.38031855</v>
      </c>
      <c r="I135" s="142">
        <f t="shared" si="49"/>
        <v>0.38031855</v>
      </c>
      <c r="J135" s="142">
        <f t="shared" si="49"/>
        <v>0.46123588</v>
      </c>
      <c r="K135" s="142">
        <f t="shared" si="49"/>
        <v>0.2710766</v>
      </c>
      <c r="L135" s="142">
        <f t="shared" si="49"/>
        <v>30.27285171</v>
      </c>
      <c r="M135" s="142">
        <f t="shared" si="49"/>
        <v>56.2671283</v>
      </c>
      <c r="N135" s="142">
        <f t="shared" si="49"/>
        <v>56.2671283</v>
      </c>
      <c r="O135" s="142">
        <f t="shared" si="49"/>
        <v>56.2671283</v>
      </c>
      <c r="P135" s="142">
        <f t="shared" si="49"/>
        <v>56.2671283</v>
      </c>
      <c r="Q135" s="142">
        <f t="shared" si="49"/>
        <v>56.2671283</v>
      </c>
      <c r="R135" s="142">
        <f t="shared" si="49"/>
        <v>56.2671283</v>
      </c>
      <c r="S135" s="142">
        <f t="shared" si="49"/>
        <v>56.2671283</v>
      </c>
      <c r="T135" s="142">
        <f t="shared" si="49"/>
        <v>56.2671283</v>
      </c>
      <c r="U135" s="142">
        <f t="shared" si="49"/>
        <v>56.2671283</v>
      </c>
    </row>
    <row r="136" ht="15" spans="1:21">
      <c r="A136" s="130"/>
      <c r="B136" s="61" t="str">
        <f>B$133&amp;" for debts denominated in "&amp;D136</f>
        <v>Principal amortization payments for debts denominated in EUR</v>
      </c>
      <c r="C136" s="108" t="str">
        <f>"million "&amp;D136</f>
        <v>million EUR</v>
      </c>
      <c r="D136" s="140" t="str">
        <f>$B$83</f>
        <v>EUR</v>
      </c>
      <c r="E136" s="141" t="s">
        <v>328</v>
      </c>
      <c r="F136" s="128"/>
      <c r="G136" s="142">
        <f t="shared" si="49"/>
        <v>0</v>
      </c>
      <c r="H136" s="142">
        <f t="shared" si="49"/>
        <v>0</v>
      </c>
      <c r="I136" s="142">
        <f t="shared" si="49"/>
        <v>0</v>
      </c>
      <c r="J136" s="142">
        <f t="shared" si="49"/>
        <v>0</v>
      </c>
      <c r="K136" s="142">
        <f t="shared" si="49"/>
        <v>0</v>
      </c>
      <c r="L136" s="142">
        <f t="shared" si="49"/>
        <v>0</v>
      </c>
      <c r="M136" s="142">
        <f t="shared" si="49"/>
        <v>0</v>
      </c>
      <c r="N136" s="142">
        <f t="shared" si="49"/>
        <v>0</v>
      </c>
      <c r="O136" s="142">
        <f t="shared" si="49"/>
        <v>0</v>
      </c>
      <c r="P136" s="142">
        <f t="shared" si="49"/>
        <v>0</v>
      </c>
      <c r="Q136" s="142">
        <f t="shared" si="49"/>
        <v>0</v>
      </c>
      <c r="R136" s="142">
        <f t="shared" si="49"/>
        <v>0</v>
      </c>
      <c r="S136" s="142">
        <f t="shared" si="49"/>
        <v>0</v>
      </c>
      <c r="T136" s="142">
        <f t="shared" si="49"/>
        <v>0</v>
      </c>
      <c r="U136" s="142">
        <f t="shared" si="49"/>
        <v>0</v>
      </c>
    </row>
    <row r="137" ht="15" spans="1:21">
      <c r="A137" s="130"/>
      <c r="B137" s="61" t="str">
        <f>B$133&amp;" for debts denominated in "&amp;D137</f>
        <v>Principal amortization payments for debts denominated in GBP</v>
      </c>
      <c r="C137" s="108" t="str">
        <f>"million "&amp;D137</f>
        <v>million GBP</v>
      </c>
      <c r="D137" s="140" t="str">
        <f>$B$84</f>
        <v>GBP</v>
      </c>
      <c r="E137" s="141" t="s">
        <v>328</v>
      </c>
      <c r="F137" s="128"/>
      <c r="G137" s="142">
        <f t="shared" si="49"/>
        <v>0</v>
      </c>
      <c r="H137" s="142">
        <f t="shared" si="49"/>
        <v>0</v>
      </c>
      <c r="I137" s="142">
        <f t="shared" si="49"/>
        <v>0</v>
      </c>
      <c r="J137" s="142">
        <f t="shared" si="49"/>
        <v>0</v>
      </c>
      <c r="K137" s="142">
        <f t="shared" si="49"/>
        <v>0</v>
      </c>
      <c r="L137" s="142">
        <f t="shared" si="49"/>
        <v>0</v>
      </c>
      <c r="M137" s="142">
        <f t="shared" si="49"/>
        <v>0</v>
      </c>
      <c r="N137" s="142">
        <f t="shared" si="49"/>
        <v>0</v>
      </c>
      <c r="O137" s="142">
        <f t="shared" si="49"/>
        <v>0</v>
      </c>
      <c r="P137" s="142">
        <f t="shared" si="49"/>
        <v>0</v>
      </c>
      <c r="Q137" s="142">
        <f t="shared" si="49"/>
        <v>0</v>
      </c>
      <c r="R137" s="142">
        <f t="shared" si="49"/>
        <v>0</v>
      </c>
      <c r="S137" s="142">
        <f t="shared" si="49"/>
        <v>0</v>
      </c>
      <c r="T137" s="142">
        <f t="shared" si="49"/>
        <v>0</v>
      </c>
      <c r="U137" s="142">
        <f t="shared" si="49"/>
        <v>0</v>
      </c>
    </row>
    <row r="138" ht="15" spans="1:21">
      <c r="A138" s="130"/>
      <c r="B138" s="61" t="str">
        <f>B$133&amp;" for debts denominated in "&amp;D138</f>
        <v>Principal amortization payments for debts denominated in CHY</v>
      </c>
      <c r="C138" s="108" t="str">
        <f>"million "&amp;D138</f>
        <v>million CHY</v>
      </c>
      <c r="D138" s="140" t="str">
        <f>$B$85</f>
        <v>CHY</v>
      </c>
      <c r="E138" s="141" t="s">
        <v>328</v>
      </c>
      <c r="F138" s="128"/>
      <c r="G138" s="143">
        <f t="shared" si="49"/>
        <v>0</v>
      </c>
      <c r="H138" s="143">
        <f t="shared" si="49"/>
        <v>0</v>
      </c>
      <c r="I138" s="143">
        <f t="shared" si="49"/>
        <v>0</v>
      </c>
      <c r="J138" s="143">
        <f t="shared" si="49"/>
        <v>0</v>
      </c>
      <c r="K138" s="143">
        <f t="shared" si="49"/>
        <v>0</v>
      </c>
      <c r="L138" s="143">
        <f t="shared" si="49"/>
        <v>0</v>
      </c>
      <c r="M138" s="143">
        <f t="shared" si="49"/>
        <v>0</v>
      </c>
      <c r="N138" s="143">
        <f t="shared" si="49"/>
        <v>0</v>
      </c>
      <c r="O138" s="143">
        <f t="shared" si="49"/>
        <v>0</v>
      </c>
      <c r="P138" s="143">
        <f t="shared" si="49"/>
        <v>0</v>
      </c>
      <c r="Q138" s="143">
        <f t="shared" si="49"/>
        <v>0</v>
      </c>
      <c r="R138" s="143">
        <f t="shared" si="49"/>
        <v>0</v>
      </c>
      <c r="S138" s="143">
        <f t="shared" si="49"/>
        <v>0</v>
      </c>
      <c r="T138" s="143">
        <f t="shared" si="49"/>
        <v>0</v>
      </c>
      <c r="U138" s="143">
        <f t="shared" si="49"/>
        <v>0</v>
      </c>
    </row>
    <row r="139" ht="15" spans="1:21">
      <c r="A139" s="130"/>
      <c r="B139" s="144" t="str">
        <f>B$133&amp;" TOTAL in LCU"</f>
        <v>Principal amortization payments TOTAL in LCU</v>
      </c>
      <c r="C139" s="108" t="s">
        <v>329</v>
      </c>
      <c r="D139" s="145"/>
      <c r="E139" s="128"/>
      <c r="F139" s="128"/>
      <c r="G139" s="86">
        <f t="shared" ref="G139:U139" si="50">SUMPRODUCT(G134:G138,G$81:G$85)</f>
        <v>10619.7580545195</v>
      </c>
      <c r="H139" s="86">
        <f t="shared" si="50"/>
        <v>18155.3841208789</v>
      </c>
      <c r="I139" s="86">
        <f t="shared" si="50"/>
        <v>50041.982957544</v>
      </c>
      <c r="J139" s="86">
        <f t="shared" si="50"/>
        <v>57296.36455197</v>
      </c>
      <c r="K139" s="86">
        <f t="shared" si="50"/>
        <v>75681.25857344</v>
      </c>
      <c r="L139" s="86">
        <f t="shared" si="50"/>
        <v>16824.47547091</v>
      </c>
      <c r="M139" s="86">
        <f t="shared" si="50"/>
        <v>26777.2963243</v>
      </c>
      <c r="N139" s="86">
        <f t="shared" si="50"/>
        <v>23678.49687647</v>
      </c>
      <c r="O139" s="86">
        <f t="shared" si="50"/>
        <v>23243.52804522</v>
      </c>
      <c r="P139" s="86">
        <f t="shared" si="50"/>
        <v>23217.78718011</v>
      </c>
      <c r="Q139" s="86">
        <f t="shared" si="50"/>
        <v>23252.99455576</v>
      </c>
      <c r="R139" s="86">
        <f t="shared" si="50"/>
        <v>23421.61973254</v>
      </c>
      <c r="S139" s="86">
        <f t="shared" si="50"/>
        <v>23606.27249512</v>
      </c>
      <c r="T139" s="86">
        <f t="shared" si="50"/>
        <v>23808.13710073</v>
      </c>
      <c r="U139" s="86">
        <f t="shared" si="50"/>
        <v>24028.93900146</v>
      </c>
    </row>
    <row r="140" ht="15" spans="1:21">
      <c r="A140" s="130"/>
      <c r="B140" s="141"/>
      <c r="C140" s="145"/>
      <c r="D140" s="145"/>
      <c r="E140" s="128"/>
      <c r="F140" s="128"/>
      <c r="G140" s="135"/>
      <c r="H140" s="135"/>
      <c r="I140" s="135"/>
      <c r="J140" s="135"/>
      <c r="K140" s="163"/>
      <c r="L140" s="164"/>
      <c r="M140" s="143"/>
      <c r="N140" s="143"/>
      <c r="O140" s="143"/>
      <c r="P140" s="143"/>
      <c r="Q140" s="143"/>
      <c r="R140" s="143"/>
      <c r="S140" s="143"/>
      <c r="T140" s="143"/>
      <c r="U140" s="143"/>
    </row>
    <row r="141" ht="15" spans="1:21">
      <c r="A141" s="130"/>
      <c r="B141" s="137" t="s">
        <v>330</v>
      </c>
      <c r="C141" s="138"/>
      <c r="D141" s="138"/>
      <c r="E141" s="138"/>
      <c r="F141" s="139"/>
      <c r="G141" s="139"/>
      <c r="H141" s="139"/>
      <c r="I141" s="139"/>
      <c r="J141" s="139"/>
      <c r="K141" s="165"/>
      <c r="L141" s="166"/>
      <c r="M141" s="166"/>
      <c r="N141" s="166"/>
      <c r="O141" s="166"/>
      <c r="P141" s="166"/>
      <c r="Q141" s="166"/>
      <c r="R141" s="166"/>
      <c r="S141" s="166"/>
      <c r="T141" s="166"/>
      <c r="U141" s="166"/>
    </row>
    <row r="142" ht="15" spans="1:21">
      <c r="A142" s="130"/>
      <c r="B142" s="61" t="str">
        <f>B$141&amp;" for debts denominated in "&amp;D142</f>
        <v>Interest payments for debts denominated in LCU</v>
      </c>
      <c r="C142" s="108" t="str">
        <f>"million "&amp;D142</f>
        <v>million LCU</v>
      </c>
      <c r="D142" s="140" t="str">
        <f>$B$81</f>
        <v>LCU</v>
      </c>
      <c r="E142" s="141" t="s">
        <v>234</v>
      </c>
      <c r="F142" s="128"/>
      <c r="G142" s="142">
        <f t="shared" ref="G142:U146" si="51">SUMIFS(G$158:G$237,$B$158:$B$237,$E142,$D$158:$D$237,$D142)</f>
        <v>811.6768695</v>
      </c>
      <c r="H142" s="142">
        <f t="shared" si="51"/>
        <v>3280.41758339</v>
      </c>
      <c r="I142" s="142">
        <f t="shared" si="51"/>
        <v>4353.18715314</v>
      </c>
      <c r="J142" s="142">
        <f t="shared" si="51"/>
        <v>5079.41907918</v>
      </c>
      <c r="K142" s="142">
        <f t="shared" si="51"/>
        <v>7450.35902085</v>
      </c>
      <c r="L142" s="142">
        <f t="shared" si="51"/>
        <v>8561.2641945</v>
      </c>
      <c r="M142" s="142">
        <f t="shared" si="51"/>
        <v>7893.47821609</v>
      </c>
      <c r="N142" s="142">
        <f t="shared" si="51"/>
        <v>6178.39363096</v>
      </c>
      <c r="O142" s="142">
        <f t="shared" si="51"/>
        <v>5501.45847572</v>
      </c>
      <c r="P142" s="142">
        <f t="shared" si="51"/>
        <v>5320.2555197</v>
      </c>
      <c r="Q142" s="142">
        <f t="shared" si="51"/>
        <v>5126.52772902</v>
      </c>
      <c r="R142" s="142">
        <f t="shared" si="51"/>
        <v>4914.97472087</v>
      </c>
      <c r="S142" s="142">
        <f t="shared" si="51"/>
        <v>4683.22719341</v>
      </c>
      <c r="T142" s="142">
        <f t="shared" si="51"/>
        <v>4429.33527664</v>
      </c>
      <c r="U142" s="142">
        <f t="shared" si="51"/>
        <v>4151.78737703</v>
      </c>
    </row>
    <row r="143" ht="15" spans="1:21">
      <c r="A143" s="130"/>
      <c r="B143" s="61" t="str">
        <f>B$141&amp;" for debts denominated in "&amp;D143</f>
        <v>Interest payments for debts denominated in USD</v>
      </c>
      <c r="C143" s="108" t="str">
        <f>"million "&amp;D143</f>
        <v>million USD</v>
      </c>
      <c r="D143" s="140" t="str">
        <f>$B$82</f>
        <v>USD</v>
      </c>
      <c r="E143" s="141" t="s">
        <v>234</v>
      </c>
      <c r="F143" s="128"/>
      <c r="G143" s="142">
        <f t="shared" si="51"/>
        <v>0.0959457</v>
      </c>
      <c r="H143" s="142">
        <f t="shared" si="51"/>
        <v>0.20456392</v>
      </c>
      <c r="I143" s="142">
        <f t="shared" si="51"/>
        <v>0.18577674</v>
      </c>
      <c r="J143" s="142">
        <f t="shared" si="51"/>
        <v>0.18100541</v>
      </c>
      <c r="K143" s="142">
        <f t="shared" si="51"/>
        <v>0.0873586</v>
      </c>
      <c r="L143" s="142">
        <f t="shared" si="51"/>
        <v>44.63529265</v>
      </c>
      <c r="M143" s="142">
        <f t="shared" si="51"/>
        <v>80.0739041</v>
      </c>
      <c r="N143" s="142">
        <f t="shared" si="51"/>
        <v>78.596464</v>
      </c>
      <c r="O143" s="142">
        <f t="shared" si="51"/>
        <v>76.2427208</v>
      </c>
      <c r="P143" s="142">
        <f t="shared" si="51"/>
        <v>73.6938514</v>
      </c>
      <c r="Q143" s="142">
        <f t="shared" si="51"/>
        <v>70.8678031</v>
      </c>
      <c r="R143" s="142">
        <f t="shared" si="51"/>
        <v>68.1490707</v>
      </c>
      <c r="S143" s="142">
        <f t="shared" si="51"/>
        <v>65.4303381</v>
      </c>
      <c r="T143" s="142">
        <f t="shared" si="51"/>
        <v>62.8202654</v>
      </c>
      <c r="U143" s="142">
        <f t="shared" si="51"/>
        <v>59.4296706</v>
      </c>
    </row>
    <row r="144" ht="15" spans="1:21">
      <c r="A144" s="130"/>
      <c r="B144" s="61" t="str">
        <f>B$141&amp;" for debts denominated in "&amp;D144</f>
        <v>Interest payments for debts denominated in EUR</v>
      </c>
      <c r="C144" s="108" t="str">
        <f>"million "&amp;D144</f>
        <v>million EUR</v>
      </c>
      <c r="D144" s="140" t="str">
        <f>$B$83</f>
        <v>EUR</v>
      </c>
      <c r="E144" s="141" t="s">
        <v>234</v>
      </c>
      <c r="F144" s="128"/>
      <c r="G144" s="142">
        <f t="shared" si="51"/>
        <v>0</v>
      </c>
      <c r="H144" s="142">
        <f t="shared" si="51"/>
        <v>0</v>
      </c>
      <c r="I144" s="142">
        <f t="shared" si="51"/>
        <v>0</v>
      </c>
      <c r="J144" s="142">
        <f t="shared" si="51"/>
        <v>0</v>
      </c>
      <c r="K144" s="142">
        <f t="shared" si="51"/>
        <v>0</v>
      </c>
      <c r="L144" s="142">
        <f t="shared" si="51"/>
        <v>0</v>
      </c>
      <c r="M144" s="142">
        <f t="shared" si="51"/>
        <v>0</v>
      </c>
      <c r="N144" s="142">
        <f t="shared" si="51"/>
        <v>0</v>
      </c>
      <c r="O144" s="142">
        <f t="shared" si="51"/>
        <v>0</v>
      </c>
      <c r="P144" s="142">
        <f t="shared" si="51"/>
        <v>0</v>
      </c>
      <c r="Q144" s="142">
        <f t="shared" si="51"/>
        <v>0</v>
      </c>
      <c r="R144" s="142">
        <f t="shared" si="51"/>
        <v>0</v>
      </c>
      <c r="S144" s="142">
        <f t="shared" si="51"/>
        <v>0</v>
      </c>
      <c r="T144" s="142">
        <f t="shared" si="51"/>
        <v>0</v>
      </c>
      <c r="U144" s="142">
        <f t="shared" si="51"/>
        <v>0</v>
      </c>
    </row>
    <row r="145" ht="15" spans="1:21">
      <c r="A145" s="130"/>
      <c r="B145" s="61" t="str">
        <f>B$141&amp;" for debts denominated in "&amp;D145</f>
        <v>Interest payments for debts denominated in GBP</v>
      </c>
      <c r="C145" s="108" t="str">
        <f>"million "&amp;D145</f>
        <v>million GBP</v>
      </c>
      <c r="D145" s="140" t="str">
        <f>$B$84</f>
        <v>GBP</v>
      </c>
      <c r="E145" s="141" t="s">
        <v>234</v>
      </c>
      <c r="F145" s="128"/>
      <c r="G145" s="142">
        <f t="shared" si="51"/>
        <v>0</v>
      </c>
      <c r="H145" s="142">
        <f t="shared" si="51"/>
        <v>0</v>
      </c>
      <c r="I145" s="142">
        <f t="shared" si="51"/>
        <v>0</v>
      </c>
      <c r="J145" s="142">
        <f t="shared" si="51"/>
        <v>0</v>
      </c>
      <c r="K145" s="142">
        <f t="shared" si="51"/>
        <v>0</v>
      </c>
      <c r="L145" s="142">
        <f t="shared" si="51"/>
        <v>0</v>
      </c>
      <c r="M145" s="142">
        <f t="shared" si="51"/>
        <v>0</v>
      </c>
      <c r="N145" s="142">
        <f t="shared" si="51"/>
        <v>0</v>
      </c>
      <c r="O145" s="142">
        <f t="shared" si="51"/>
        <v>0</v>
      </c>
      <c r="P145" s="142">
        <f t="shared" si="51"/>
        <v>0</v>
      </c>
      <c r="Q145" s="142">
        <f t="shared" si="51"/>
        <v>0</v>
      </c>
      <c r="R145" s="142">
        <f t="shared" si="51"/>
        <v>0</v>
      </c>
      <c r="S145" s="142">
        <f t="shared" si="51"/>
        <v>0</v>
      </c>
      <c r="T145" s="142">
        <f t="shared" si="51"/>
        <v>0</v>
      </c>
      <c r="U145" s="142">
        <f t="shared" si="51"/>
        <v>0</v>
      </c>
    </row>
    <row r="146" ht="15" spans="1:21">
      <c r="A146" s="130"/>
      <c r="B146" s="61" t="str">
        <f>B$141&amp;" for debts denominated in "&amp;D146</f>
        <v>Interest payments for debts denominated in CHY</v>
      </c>
      <c r="C146" s="108" t="str">
        <f>"million "&amp;D146</f>
        <v>million CHY</v>
      </c>
      <c r="D146" s="140" t="str">
        <f>$B$85</f>
        <v>CHY</v>
      </c>
      <c r="E146" s="141" t="s">
        <v>234</v>
      </c>
      <c r="F146" s="128"/>
      <c r="G146" s="143">
        <f t="shared" si="51"/>
        <v>0</v>
      </c>
      <c r="H146" s="143">
        <f t="shared" si="51"/>
        <v>0</v>
      </c>
      <c r="I146" s="143">
        <f t="shared" si="51"/>
        <v>0</v>
      </c>
      <c r="J146" s="143">
        <f t="shared" si="51"/>
        <v>0</v>
      </c>
      <c r="K146" s="143">
        <f t="shared" si="51"/>
        <v>0</v>
      </c>
      <c r="L146" s="143">
        <f t="shared" si="51"/>
        <v>0</v>
      </c>
      <c r="M146" s="143">
        <f t="shared" si="51"/>
        <v>0</v>
      </c>
      <c r="N146" s="143">
        <f t="shared" si="51"/>
        <v>0</v>
      </c>
      <c r="O146" s="143">
        <f t="shared" si="51"/>
        <v>0</v>
      </c>
      <c r="P146" s="143">
        <f t="shared" si="51"/>
        <v>0</v>
      </c>
      <c r="Q146" s="143">
        <f t="shared" si="51"/>
        <v>0</v>
      </c>
      <c r="R146" s="143">
        <f t="shared" si="51"/>
        <v>0</v>
      </c>
      <c r="S146" s="143">
        <f t="shared" si="51"/>
        <v>0</v>
      </c>
      <c r="T146" s="143">
        <f t="shared" si="51"/>
        <v>0</v>
      </c>
      <c r="U146" s="143">
        <f t="shared" si="51"/>
        <v>0</v>
      </c>
    </row>
    <row r="147" ht="15" spans="1:21">
      <c r="A147" s="130"/>
      <c r="B147" s="144" t="str">
        <f>B$141&amp;" TOTAL in LCU"</f>
        <v>Interest payments TOTAL in LCU</v>
      </c>
      <c r="C147" s="108" t="s">
        <v>329</v>
      </c>
      <c r="D147" s="145"/>
      <c r="E147" s="128"/>
      <c r="F147" s="128"/>
      <c r="G147" s="86">
        <f t="shared" ref="G147:U147" si="52">SUMPRODUCT(G142:G146,G$81:G$85)</f>
        <v>830.52890428305</v>
      </c>
      <c r="H147" s="86">
        <f t="shared" si="52"/>
        <v>3332.21106092562</v>
      </c>
      <c r="I147" s="86">
        <f t="shared" si="52"/>
        <v>4409.99511651299</v>
      </c>
      <c r="J147" s="86">
        <f t="shared" si="52"/>
        <v>5134.897237345</v>
      </c>
      <c r="K147" s="86">
        <f t="shared" si="52"/>
        <v>7478.83792445</v>
      </c>
      <c r="L147" s="86">
        <f t="shared" si="52"/>
        <v>25478.04010885</v>
      </c>
      <c r="M147" s="86">
        <f t="shared" si="52"/>
        <v>38241.48786999</v>
      </c>
      <c r="N147" s="86">
        <f t="shared" si="52"/>
        <v>35966.45348696</v>
      </c>
      <c r="O147" s="86">
        <f t="shared" si="52"/>
        <v>34397.44965892</v>
      </c>
      <c r="P147" s="86">
        <f t="shared" si="52"/>
        <v>33250.2252003</v>
      </c>
      <c r="Q147" s="86">
        <f t="shared" si="52"/>
        <v>31985.42510392</v>
      </c>
      <c r="R147" s="86">
        <f t="shared" si="52"/>
        <v>30743.47251617</v>
      </c>
      <c r="S147" s="86">
        <f t="shared" si="52"/>
        <v>29481.32533331</v>
      </c>
      <c r="T147" s="86">
        <f t="shared" si="52"/>
        <v>28238.21586324</v>
      </c>
      <c r="U147" s="86">
        <f t="shared" si="52"/>
        <v>26675.63253443</v>
      </c>
    </row>
    <row r="148" ht="15" spans="1:21">
      <c r="A148" s="130"/>
      <c r="B148" s="141"/>
      <c r="C148" s="135"/>
      <c r="D148" s="145"/>
      <c r="E148" s="128"/>
      <c r="F148" s="128"/>
      <c r="G148" s="135"/>
      <c r="H148" s="135"/>
      <c r="I148" s="135"/>
      <c r="J148" s="135"/>
      <c r="K148" s="163"/>
      <c r="L148" s="164"/>
      <c r="M148" s="143"/>
      <c r="N148" s="143"/>
      <c r="O148" s="143"/>
      <c r="P148" s="143"/>
      <c r="Q148" s="143"/>
      <c r="R148" s="143"/>
      <c r="S148" s="143"/>
      <c r="T148" s="143"/>
      <c r="U148" s="143"/>
    </row>
    <row r="149" ht="15" spans="1:21">
      <c r="A149" s="130"/>
      <c r="B149" s="137" t="s">
        <v>331</v>
      </c>
      <c r="C149" s="138"/>
      <c r="D149" s="138"/>
      <c r="E149" s="138"/>
      <c r="F149" s="139"/>
      <c r="G149" s="139"/>
      <c r="H149" s="139"/>
      <c r="I149" s="139"/>
      <c r="J149" s="139"/>
      <c r="K149" s="165"/>
      <c r="L149" s="166"/>
      <c r="M149" s="166"/>
      <c r="N149" s="166"/>
      <c r="O149" s="166"/>
      <c r="P149" s="166"/>
      <c r="Q149" s="166"/>
      <c r="R149" s="166"/>
      <c r="S149" s="166"/>
      <c r="T149" s="166"/>
      <c r="U149" s="166"/>
    </row>
    <row r="150" ht="15" spans="1:21">
      <c r="A150" s="130"/>
      <c r="B150" s="61" t="str">
        <f>B$149&amp;" for debts denominated in "&amp;D150</f>
        <v>Debt stock for debts denominated in LCU</v>
      </c>
      <c r="C150" s="108" t="str">
        <f>"million "&amp;D150</f>
        <v>million LCU</v>
      </c>
      <c r="D150" s="140" t="str">
        <f>$B$81</f>
        <v>LCU</v>
      </c>
      <c r="E150" s="141" t="s">
        <v>331</v>
      </c>
      <c r="F150" s="128"/>
      <c r="G150" s="142">
        <f t="shared" ref="G150:U154" si="53">SUMIFS(G$158:G$237,$B$158:$B$237,$E150,$D$158:$D$237,$D150)</f>
        <v>42036.63322704</v>
      </c>
      <c r="H150" s="142">
        <f t="shared" si="53"/>
        <v>71381.25844939</v>
      </c>
      <c r="I150" s="142">
        <f t="shared" si="53"/>
        <v>102359.19306966</v>
      </c>
      <c r="J150" s="142">
        <f t="shared" si="53"/>
        <v>103956.3162917</v>
      </c>
      <c r="K150" s="142">
        <f t="shared" si="53"/>
        <v>81414.13851854</v>
      </c>
      <c r="L150" s="142">
        <f t="shared" si="53"/>
        <v>76063.07384572</v>
      </c>
      <c r="M150" s="142">
        <f t="shared" si="53"/>
        <v>70611.01914712</v>
      </c>
      <c r="N150" s="142">
        <f t="shared" si="53"/>
        <v>68257.76389635</v>
      </c>
      <c r="O150" s="142">
        <f t="shared" si="53"/>
        <v>66339.47747683</v>
      </c>
      <c r="P150" s="142">
        <f t="shared" si="53"/>
        <v>64446.93192242</v>
      </c>
      <c r="Q150" s="142">
        <f t="shared" si="53"/>
        <v>62519.17899236</v>
      </c>
      <c r="R150" s="142">
        <f t="shared" si="53"/>
        <v>60422.80088552</v>
      </c>
      <c r="S150" s="142">
        <f t="shared" si="53"/>
        <v>58141.7700161</v>
      </c>
      <c r="T150" s="142">
        <f t="shared" si="53"/>
        <v>55658.87454107</v>
      </c>
      <c r="U150" s="142">
        <f t="shared" si="53"/>
        <v>52955.17716531</v>
      </c>
    </row>
    <row r="151" ht="15" spans="1:21">
      <c r="A151" s="130"/>
      <c r="B151" s="61" t="str">
        <f>B$149&amp;" for debts denominated in "&amp;D151</f>
        <v>Debt stock for debts denominated in USD</v>
      </c>
      <c r="C151" s="108" t="str">
        <f>"million "&amp;D151</f>
        <v>million USD</v>
      </c>
      <c r="D151" s="140" t="str">
        <f>$B$82</f>
        <v>USD</v>
      </c>
      <c r="E151" s="141" t="s">
        <v>331</v>
      </c>
      <c r="F151" s="128"/>
      <c r="G151" s="142">
        <f t="shared" si="53"/>
        <v>33.63210665</v>
      </c>
      <c r="H151" s="142">
        <f t="shared" si="53"/>
        <v>31.94742016</v>
      </c>
      <c r="I151" s="142">
        <f t="shared" si="53"/>
        <v>33.03003902</v>
      </c>
      <c r="J151" s="142">
        <f t="shared" si="53"/>
        <v>31.58415836</v>
      </c>
      <c r="K151" s="142">
        <f t="shared" si="53"/>
        <v>0.57099979</v>
      </c>
      <c r="L151" s="142">
        <f t="shared" si="53"/>
        <v>-29.70185192</v>
      </c>
      <c r="M151" s="142">
        <f t="shared" si="53"/>
        <v>-85.96898022</v>
      </c>
      <c r="N151" s="142">
        <f t="shared" si="53"/>
        <v>-142.23610852</v>
      </c>
      <c r="O151" s="142">
        <f t="shared" si="53"/>
        <v>-198.50323682</v>
      </c>
      <c r="P151" s="142">
        <f t="shared" si="53"/>
        <v>-254.77036512</v>
      </c>
      <c r="Q151" s="142">
        <f t="shared" si="53"/>
        <v>-311.03749342</v>
      </c>
      <c r="R151" s="142">
        <f t="shared" si="53"/>
        <v>-367.30462172</v>
      </c>
      <c r="S151" s="142">
        <f t="shared" si="53"/>
        <v>-423.57175002</v>
      </c>
      <c r="T151" s="142">
        <f t="shared" si="53"/>
        <v>-479.83887832</v>
      </c>
      <c r="U151" s="142">
        <f t="shared" si="53"/>
        <v>-536.10600662</v>
      </c>
    </row>
    <row r="152" ht="15" spans="1:21">
      <c r="A152" s="130"/>
      <c r="B152" s="61" t="str">
        <f>B$149&amp;" for debts denominated in "&amp;D152</f>
        <v>Debt stock for debts denominated in EUR</v>
      </c>
      <c r="C152" s="108" t="str">
        <f>"million "&amp;D152</f>
        <v>million EUR</v>
      </c>
      <c r="D152" s="140" t="str">
        <f>$B$83</f>
        <v>EUR</v>
      </c>
      <c r="E152" s="141" t="s">
        <v>331</v>
      </c>
      <c r="F152" s="128"/>
      <c r="G152" s="142">
        <f t="shared" si="53"/>
        <v>0</v>
      </c>
      <c r="H152" s="142">
        <f t="shared" si="53"/>
        <v>0</v>
      </c>
      <c r="I152" s="142">
        <f t="shared" si="53"/>
        <v>0</v>
      </c>
      <c r="J152" s="142">
        <f t="shared" si="53"/>
        <v>0</v>
      </c>
      <c r="K152" s="142">
        <f t="shared" si="53"/>
        <v>0</v>
      </c>
      <c r="L152" s="142">
        <f t="shared" si="53"/>
        <v>0</v>
      </c>
      <c r="M152" s="142">
        <f t="shared" si="53"/>
        <v>0</v>
      </c>
      <c r="N152" s="142">
        <f t="shared" si="53"/>
        <v>0</v>
      </c>
      <c r="O152" s="142">
        <f t="shared" si="53"/>
        <v>0</v>
      </c>
      <c r="P152" s="142">
        <f t="shared" si="53"/>
        <v>0</v>
      </c>
      <c r="Q152" s="142">
        <f t="shared" si="53"/>
        <v>0</v>
      </c>
      <c r="R152" s="142">
        <f t="shared" si="53"/>
        <v>0</v>
      </c>
      <c r="S152" s="142">
        <f t="shared" si="53"/>
        <v>0</v>
      </c>
      <c r="T152" s="142">
        <f t="shared" si="53"/>
        <v>0</v>
      </c>
      <c r="U152" s="142">
        <f t="shared" si="53"/>
        <v>0</v>
      </c>
    </row>
    <row r="153" ht="15" spans="1:21">
      <c r="A153" s="130"/>
      <c r="B153" s="61" t="str">
        <f>B$149&amp;" for debts denominated in "&amp;D153</f>
        <v>Debt stock for debts denominated in GBP</v>
      </c>
      <c r="C153" s="108" t="str">
        <f>"million "&amp;D153</f>
        <v>million GBP</v>
      </c>
      <c r="D153" s="140" t="str">
        <f>$B$84</f>
        <v>GBP</v>
      </c>
      <c r="E153" s="141" t="s">
        <v>331</v>
      </c>
      <c r="F153" s="128"/>
      <c r="G153" s="142">
        <f t="shared" si="53"/>
        <v>0</v>
      </c>
      <c r="H153" s="142">
        <f t="shared" si="53"/>
        <v>0</v>
      </c>
      <c r="I153" s="142">
        <f t="shared" si="53"/>
        <v>0</v>
      </c>
      <c r="J153" s="142">
        <f t="shared" si="53"/>
        <v>0</v>
      </c>
      <c r="K153" s="142">
        <f t="shared" si="53"/>
        <v>0</v>
      </c>
      <c r="L153" s="142">
        <f t="shared" si="53"/>
        <v>0</v>
      </c>
      <c r="M153" s="142">
        <f t="shared" si="53"/>
        <v>0</v>
      </c>
      <c r="N153" s="142">
        <f t="shared" si="53"/>
        <v>0</v>
      </c>
      <c r="O153" s="142">
        <f t="shared" si="53"/>
        <v>0</v>
      </c>
      <c r="P153" s="142">
        <f t="shared" si="53"/>
        <v>0</v>
      </c>
      <c r="Q153" s="142">
        <f t="shared" si="53"/>
        <v>0</v>
      </c>
      <c r="R153" s="142">
        <f t="shared" si="53"/>
        <v>0</v>
      </c>
      <c r="S153" s="142">
        <f t="shared" si="53"/>
        <v>0</v>
      </c>
      <c r="T153" s="142">
        <f t="shared" si="53"/>
        <v>0</v>
      </c>
      <c r="U153" s="142">
        <f t="shared" si="53"/>
        <v>0</v>
      </c>
    </row>
    <row r="154" ht="15" spans="1:21">
      <c r="A154" s="130"/>
      <c r="B154" s="61" t="str">
        <f>B$149&amp;" for debts denominated in "&amp;D154</f>
        <v>Debt stock for debts denominated in CHY</v>
      </c>
      <c r="C154" s="108" t="str">
        <f>"million "&amp;D154</f>
        <v>million CHY</v>
      </c>
      <c r="D154" s="140" t="str">
        <f>$B$85</f>
        <v>CHY</v>
      </c>
      <c r="E154" s="141" t="s">
        <v>331</v>
      </c>
      <c r="F154" s="128"/>
      <c r="G154" s="143">
        <f t="shared" si="53"/>
        <v>0</v>
      </c>
      <c r="H154" s="143">
        <f t="shared" si="53"/>
        <v>0</v>
      </c>
      <c r="I154" s="143">
        <f t="shared" si="53"/>
        <v>0</v>
      </c>
      <c r="J154" s="143">
        <f t="shared" si="53"/>
        <v>0</v>
      </c>
      <c r="K154" s="143">
        <f t="shared" si="53"/>
        <v>0</v>
      </c>
      <c r="L154" s="143">
        <f t="shared" si="53"/>
        <v>0</v>
      </c>
      <c r="M154" s="143">
        <f t="shared" si="53"/>
        <v>0</v>
      </c>
      <c r="N154" s="143">
        <f t="shared" si="53"/>
        <v>0</v>
      </c>
      <c r="O154" s="143">
        <f t="shared" si="53"/>
        <v>0</v>
      </c>
      <c r="P154" s="143">
        <f t="shared" si="53"/>
        <v>0</v>
      </c>
      <c r="Q154" s="143">
        <f t="shared" si="53"/>
        <v>0</v>
      </c>
      <c r="R154" s="143">
        <f t="shared" si="53"/>
        <v>0</v>
      </c>
      <c r="S154" s="143">
        <f t="shared" si="53"/>
        <v>0</v>
      </c>
      <c r="T154" s="143">
        <f t="shared" si="53"/>
        <v>0</v>
      </c>
      <c r="U154" s="143">
        <f t="shared" si="53"/>
        <v>0</v>
      </c>
    </row>
    <row r="155" ht="15" spans="1:21">
      <c r="A155" s="130"/>
      <c r="B155" s="144" t="str">
        <f>B$149&amp;" TOTAL in LCU"</f>
        <v>Debt stock TOTAL in LCU</v>
      </c>
      <c r="C155" s="108" t="s">
        <v>329</v>
      </c>
      <c r="D155" s="145"/>
      <c r="E155" s="128"/>
      <c r="F155" s="128"/>
      <c r="G155" s="86">
        <f t="shared" ref="G155:U155" si="54">SUMPRODUCT(G150:G154,G$81:G$85)</f>
        <v>48644.8881503252</v>
      </c>
      <c r="H155" s="86">
        <f t="shared" si="54"/>
        <v>79470.0161754744</v>
      </c>
      <c r="I155" s="86">
        <f t="shared" si="54"/>
        <v>112459.323187438</v>
      </c>
      <c r="J155" s="86">
        <f t="shared" si="54"/>
        <v>113636.86082904</v>
      </c>
      <c r="K155" s="86">
        <f t="shared" si="54"/>
        <v>81600.28445008</v>
      </c>
      <c r="L155" s="86">
        <f t="shared" si="54"/>
        <v>64806.07196804</v>
      </c>
      <c r="M155" s="86">
        <f t="shared" si="54"/>
        <v>38028.77564374</v>
      </c>
      <c r="N155" s="86">
        <f t="shared" si="54"/>
        <v>14350.27876727</v>
      </c>
      <c r="O155" s="86">
        <f t="shared" si="54"/>
        <v>-8893.24927795</v>
      </c>
      <c r="P155" s="86">
        <f t="shared" si="54"/>
        <v>-32111.03645806</v>
      </c>
      <c r="Q155" s="86">
        <f t="shared" si="54"/>
        <v>-55364.03101382</v>
      </c>
      <c r="R155" s="86">
        <f t="shared" si="54"/>
        <v>-78785.65074636</v>
      </c>
      <c r="S155" s="86">
        <f t="shared" si="54"/>
        <v>-102391.92324148</v>
      </c>
      <c r="T155" s="86">
        <f t="shared" si="54"/>
        <v>-126200.06034221</v>
      </c>
      <c r="U155" s="86">
        <f t="shared" si="54"/>
        <v>-150228.99934367</v>
      </c>
    </row>
    <row r="156" ht="15" spans="1:21">
      <c r="A156" s="130"/>
      <c r="B156" s="135"/>
      <c r="C156" s="135"/>
      <c r="D156" s="145"/>
      <c r="E156" s="128"/>
      <c r="F156" s="128"/>
      <c r="G156" s="135"/>
      <c r="H156" s="135"/>
      <c r="I156" s="135"/>
      <c r="J156" s="167"/>
      <c r="K156" s="90"/>
      <c r="L156" s="164"/>
      <c r="M156" s="143"/>
      <c r="N156" s="143"/>
      <c r="O156" s="143"/>
      <c r="P156" s="143"/>
      <c r="Q156" s="143"/>
      <c r="R156" s="143"/>
      <c r="S156" s="143"/>
      <c r="T156" s="143"/>
      <c r="U156" s="143"/>
    </row>
    <row r="157" ht="15" spans="1:21">
      <c r="A157" s="130"/>
      <c r="B157" s="146" t="s">
        <v>332</v>
      </c>
      <c r="C157" s="147"/>
      <c r="D157" s="148"/>
      <c r="E157" s="148"/>
      <c r="F157" s="149"/>
      <c r="G157" s="149"/>
      <c r="H157" s="149"/>
      <c r="I157" s="149"/>
      <c r="J157" s="149"/>
      <c r="K157" s="168"/>
      <c r="L157" s="169"/>
      <c r="M157" s="169"/>
      <c r="N157" s="169"/>
      <c r="O157" s="169"/>
      <c r="P157" s="169"/>
      <c r="Q157" s="169"/>
      <c r="R157" s="169"/>
      <c r="S157" s="169"/>
      <c r="T157" s="169"/>
      <c r="U157" s="169"/>
    </row>
    <row r="158" ht="15" spans="1:21">
      <c r="A158" s="130"/>
      <c r="B158" s="150" t="s">
        <v>298</v>
      </c>
      <c r="C158" s="107"/>
      <c r="D158" s="151"/>
      <c r="E158" s="152"/>
      <c r="F158" s="135"/>
      <c r="G158" s="135"/>
      <c r="H158" s="135"/>
      <c r="I158" s="135"/>
      <c r="J158" s="135"/>
      <c r="K158" s="170"/>
      <c r="L158" s="171"/>
      <c r="M158" s="171"/>
      <c r="N158" s="171"/>
      <c r="O158" s="171"/>
      <c r="P158" s="171"/>
      <c r="Q158" s="171"/>
      <c r="R158" s="171"/>
      <c r="S158" s="171"/>
      <c r="T158" s="171"/>
      <c r="U158" s="171"/>
    </row>
    <row r="159" ht="15" spans="1:21">
      <c r="A159" s="130"/>
      <c r="B159" s="153" t="s">
        <v>331</v>
      </c>
      <c r="C159" s="107" t="str">
        <f>"million "&amp;D159</f>
        <v>million LCU</v>
      </c>
      <c r="D159" s="154" t="s">
        <v>311</v>
      </c>
      <c r="E159" s="128"/>
      <c r="F159" s="129"/>
      <c r="G159" s="111">
        <f>DataInput!G36</f>
        <v>42036.63322704</v>
      </c>
      <c r="H159" s="111">
        <f>DataInput!H36</f>
        <v>71381.25844939</v>
      </c>
      <c r="I159" s="111">
        <f>DataInput!I36</f>
        <v>102359.19306966</v>
      </c>
      <c r="J159" s="111">
        <f>DataInput!J36</f>
        <v>103956.3162917</v>
      </c>
      <c r="K159" s="111">
        <f>DataInput!K36</f>
        <v>81414.13851854</v>
      </c>
      <c r="L159" s="90">
        <f t="shared" ref="L159:U159" si="55">K159-L160</f>
        <v>76063.07384572</v>
      </c>
      <c r="M159" s="90">
        <f t="shared" si="55"/>
        <v>70611.01914712</v>
      </c>
      <c r="N159" s="90">
        <f t="shared" si="55"/>
        <v>68257.76389635</v>
      </c>
      <c r="O159" s="90">
        <f t="shared" si="55"/>
        <v>66339.47747683</v>
      </c>
      <c r="P159" s="90">
        <f t="shared" si="55"/>
        <v>64446.93192242</v>
      </c>
      <c r="Q159" s="90">
        <f t="shared" si="55"/>
        <v>62519.17899236</v>
      </c>
      <c r="R159" s="90">
        <f t="shared" si="55"/>
        <v>60422.80088552</v>
      </c>
      <c r="S159" s="90">
        <f t="shared" si="55"/>
        <v>58141.7700161</v>
      </c>
      <c r="T159" s="90">
        <f t="shared" si="55"/>
        <v>55658.87454107</v>
      </c>
      <c r="U159" s="90">
        <f t="shared" si="55"/>
        <v>52955.17716531</v>
      </c>
    </row>
    <row r="160" ht="15" spans="1:21">
      <c r="A160" s="130"/>
      <c r="B160" s="153" t="s">
        <v>328</v>
      </c>
      <c r="C160" s="107" t="str">
        <f>"million "&amp;D160</f>
        <v>million LCU</v>
      </c>
      <c r="D160" s="141" t="str">
        <f>D159</f>
        <v>LCU</v>
      </c>
      <c r="E160" s="128"/>
      <c r="F160" s="129"/>
      <c r="G160" s="155">
        <f>DataInput!G68</f>
        <v>10582.39431922</v>
      </c>
      <c r="H160" s="155">
        <f>DataInput!H68</f>
        <v>18059.0913813</v>
      </c>
      <c r="I160" s="155">
        <f>DataInput!I68</f>
        <v>49925.68679335</v>
      </c>
      <c r="J160" s="155">
        <f>DataInput!J68</f>
        <v>57154.99575475</v>
      </c>
      <c r="K160" s="155">
        <f>DataInput!K68</f>
        <v>75592.88760184</v>
      </c>
      <c r="L160" s="155">
        <f>DataInput!L68</f>
        <v>5351.06467282</v>
      </c>
      <c r="M160" s="155">
        <f>DataInput!M68</f>
        <v>5452.0546986</v>
      </c>
      <c r="N160" s="155">
        <f>DataInput!N68</f>
        <v>2353.25525077</v>
      </c>
      <c r="O160" s="155">
        <f>DataInput!O68</f>
        <v>1918.28641952</v>
      </c>
      <c r="P160" s="155">
        <f>DataInput!P68</f>
        <v>1892.54555441</v>
      </c>
      <c r="Q160" s="155">
        <f>DataInput!Q68</f>
        <v>1927.75293006</v>
      </c>
      <c r="R160" s="155">
        <f>DataInput!R68</f>
        <v>2096.37810684</v>
      </c>
      <c r="S160" s="155">
        <f>DataInput!S68</f>
        <v>2281.03086942</v>
      </c>
      <c r="T160" s="155">
        <f>DataInput!T68</f>
        <v>2482.89547503</v>
      </c>
      <c r="U160" s="155">
        <f>DataInput!U68</f>
        <v>2703.69737576</v>
      </c>
    </row>
    <row r="161" ht="15" spans="1:21">
      <c r="A161" s="130"/>
      <c r="B161" s="153" t="s">
        <v>234</v>
      </c>
      <c r="C161" s="107" t="str">
        <f>"million "&amp;D161</f>
        <v>million LCU</v>
      </c>
      <c r="D161" s="141" t="str">
        <f>D160</f>
        <v>LCU</v>
      </c>
      <c r="E161" s="128"/>
      <c r="F161" s="129"/>
      <c r="G161" s="155">
        <f>DataInput!G100</f>
        <v>811.6768695</v>
      </c>
      <c r="H161" s="155">
        <f>DataInput!H100</f>
        <v>3280.41758339</v>
      </c>
      <c r="I161" s="155">
        <f>DataInput!I100</f>
        <v>4353.18715314</v>
      </c>
      <c r="J161" s="155">
        <f>DataInput!J100</f>
        <v>5079.41907918</v>
      </c>
      <c r="K161" s="155">
        <f>DataInput!K100</f>
        <v>7450.35902085</v>
      </c>
      <c r="L161" s="155">
        <f>DataInput!L100</f>
        <v>8561.2641945</v>
      </c>
      <c r="M161" s="155">
        <f>DataInput!M100</f>
        <v>7893.47821609</v>
      </c>
      <c r="N161" s="155">
        <f>DataInput!N100</f>
        <v>6178.39363096</v>
      </c>
      <c r="O161" s="155">
        <f>DataInput!O100</f>
        <v>5501.45847572</v>
      </c>
      <c r="P161" s="155">
        <f>DataInput!P100</f>
        <v>5320.2555197</v>
      </c>
      <c r="Q161" s="155">
        <f>DataInput!Q100</f>
        <v>5126.52772902</v>
      </c>
      <c r="R161" s="155">
        <f>DataInput!R100</f>
        <v>4914.97472087</v>
      </c>
      <c r="S161" s="155">
        <f>DataInput!S100</f>
        <v>4683.22719341</v>
      </c>
      <c r="T161" s="155">
        <f>DataInput!T100</f>
        <v>4429.33527664</v>
      </c>
      <c r="U161" s="155">
        <f>DataInput!U100</f>
        <v>4151.78737703</v>
      </c>
    </row>
    <row r="162" ht="15" spans="1:21">
      <c r="A162" s="130"/>
      <c r="B162" s="153" t="s">
        <v>333</v>
      </c>
      <c r="C162" s="107" t="str">
        <f>"LCU per unit of "&amp;D162</f>
        <v>LCU per unit of LCU</v>
      </c>
      <c r="D162" s="141" t="str">
        <f>D161</f>
        <v>LCU</v>
      </c>
      <c r="E162" s="128"/>
      <c r="F162" s="145"/>
      <c r="G162" s="143">
        <f>INDEX($G$81:$U$85,MATCH($D162,$B$81:$B$85,0),MATCH(G$78,$G$78:$U$78,0))</f>
        <v>1</v>
      </c>
      <c r="H162" s="143">
        <f t="shared" ref="H162:U162" si="56">INDEX($G$81:$U$85,MATCH($D162,$B$81:$B$85,0),MATCH(H$78,$G$78:$U$78,0))</f>
        <v>1</v>
      </c>
      <c r="I162" s="143">
        <f t="shared" si="56"/>
        <v>1</v>
      </c>
      <c r="J162" s="143">
        <f t="shared" si="56"/>
        <v>1</v>
      </c>
      <c r="K162" s="143">
        <f t="shared" si="56"/>
        <v>1</v>
      </c>
      <c r="L162" s="143">
        <f t="shared" si="56"/>
        <v>1</v>
      </c>
      <c r="M162" s="143">
        <f t="shared" si="56"/>
        <v>1</v>
      </c>
      <c r="N162" s="143">
        <f t="shared" si="56"/>
        <v>1</v>
      </c>
      <c r="O162" s="143">
        <f t="shared" si="56"/>
        <v>1</v>
      </c>
      <c r="P162" s="143">
        <f t="shared" si="56"/>
        <v>1</v>
      </c>
      <c r="Q162" s="143">
        <f t="shared" si="56"/>
        <v>1</v>
      </c>
      <c r="R162" s="143">
        <f t="shared" si="56"/>
        <v>1</v>
      </c>
      <c r="S162" s="143">
        <f t="shared" si="56"/>
        <v>1</v>
      </c>
      <c r="T162" s="143">
        <f t="shared" si="56"/>
        <v>1</v>
      </c>
      <c r="U162" s="143">
        <f t="shared" si="56"/>
        <v>1</v>
      </c>
    </row>
    <row r="163" ht="15" spans="1:21">
      <c r="A163" s="130"/>
      <c r="B163" s="153" t="s">
        <v>334</v>
      </c>
      <c r="C163" s="107" t="s">
        <v>329</v>
      </c>
      <c r="D163" s="156" t="s">
        <v>163</v>
      </c>
      <c r="E163" s="128"/>
      <c r="F163" s="129"/>
      <c r="G163" s="90">
        <f t="shared" ref="G163:U163" si="57">G159*G162</f>
        <v>42036.63322704</v>
      </c>
      <c r="H163" s="90">
        <f t="shared" si="57"/>
        <v>71381.25844939</v>
      </c>
      <c r="I163" s="90">
        <f t="shared" si="57"/>
        <v>102359.19306966</v>
      </c>
      <c r="J163" s="90">
        <f t="shared" si="57"/>
        <v>103956.3162917</v>
      </c>
      <c r="K163" s="90">
        <f t="shared" si="57"/>
        <v>81414.13851854</v>
      </c>
      <c r="L163" s="90">
        <f t="shared" si="57"/>
        <v>76063.07384572</v>
      </c>
      <c r="M163" s="90">
        <f t="shared" si="57"/>
        <v>70611.01914712</v>
      </c>
      <c r="N163" s="90">
        <f t="shared" si="57"/>
        <v>68257.76389635</v>
      </c>
      <c r="O163" s="90">
        <f t="shared" si="57"/>
        <v>66339.47747683</v>
      </c>
      <c r="P163" s="90">
        <f t="shared" si="57"/>
        <v>64446.93192242</v>
      </c>
      <c r="Q163" s="90">
        <f t="shared" si="57"/>
        <v>62519.17899236</v>
      </c>
      <c r="R163" s="90">
        <f t="shared" si="57"/>
        <v>60422.80088552</v>
      </c>
      <c r="S163" s="90">
        <f t="shared" si="57"/>
        <v>58141.7700161</v>
      </c>
      <c r="T163" s="90">
        <f t="shared" si="57"/>
        <v>55658.87454107</v>
      </c>
      <c r="U163" s="90">
        <f t="shared" si="57"/>
        <v>52955.17716531</v>
      </c>
    </row>
    <row r="164" ht="15" spans="1:21">
      <c r="A164" s="130"/>
      <c r="B164" s="153" t="s">
        <v>335</v>
      </c>
      <c r="C164" s="107" t="s">
        <v>329</v>
      </c>
      <c r="D164" s="141" t="str">
        <f>D163</f>
        <v>Domestic</v>
      </c>
      <c r="E164" s="128"/>
      <c r="F164" s="129"/>
      <c r="G164" s="90">
        <f t="shared" ref="G164:U164" si="58">G160*G162</f>
        <v>10582.39431922</v>
      </c>
      <c r="H164" s="90">
        <f t="shared" si="58"/>
        <v>18059.0913813</v>
      </c>
      <c r="I164" s="90">
        <f t="shared" si="58"/>
        <v>49925.68679335</v>
      </c>
      <c r="J164" s="90">
        <f t="shared" si="58"/>
        <v>57154.99575475</v>
      </c>
      <c r="K164" s="90">
        <f t="shared" si="58"/>
        <v>75592.88760184</v>
      </c>
      <c r="L164" s="90">
        <f t="shared" si="58"/>
        <v>5351.06467282</v>
      </c>
      <c r="M164" s="90">
        <f t="shared" si="58"/>
        <v>5452.0546986</v>
      </c>
      <c r="N164" s="90">
        <f t="shared" si="58"/>
        <v>2353.25525077</v>
      </c>
      <c r="O164" s="90">
        <f t="shared" si="58"/>
        <v>1918.28641952</v>
      </c>
      <c r="P164" s="90">
        <f t="shared" si="58"/>
        <v>1892.54555441</v>
      </c>
      <c r="Q164" s="90">
        <f t="shared" si="58"/>
        <v>1927.75293006</v>
      </c>
      <c r="R164" s="90">
        <f t="shared" si="58"/>
        <v>2096.37810684</v>
      </c>
      <c r="S164" s="90">
        <f t="shared" si="58"/>
        <v>2281.03086942</v>
      </c>
      <c r="T164" s="90">
        <f t="shared" si="58"/>
        <v>2482.89547503</v>
      </c>
      <c r="U164" s="90">
        <f t="shared" si="58"/>
        <v>2703.69737576</v>
      </c>
    </row>
    <row r="165" ht="15" spans="1:21">
      <c r="A165" s="130"/>
      <c r="B165" s="153" t="s">
        <v>336</v>
      </c>
      <c r="C165" s="107" t="s">
        <v>329</v>
      </c>
      <c r="D165" s="141" t="str">
        <f>D164</f>
        <v>Domestic</v>
      </c>
      <c r="E165" s="128"/>
      <c r="F165" s="129"/>
      <c r="G165" s="90">
        <f t="shared" ref="G165:U165" si="59">G161*G162</f>
        <v>811.6768695</v>
      </c>
      <c r="H165" s="90">
        <f t="shared" si="59"/>
        <v>3280.41758339</v>
      </c>
      <c r="I165" s="90">
        <f t="shared" si="59"/>
        <v>4353.18715314</v>
      </c>
      <c r="J165" s="90">
        <f t="shared" si="59"/>
        <v>5079.41907918</v>
      </c>
      <c r="K165" s="90">
        <f t="shared" si="59"/>
        <v>7450.35902085</v>
      </c>
      <c r="L165" s="90">
        <f t="shared" si="59"/>
        <v>8561.2641945</v>
      </c>
      <c r="M165" s="90">
        <f t="shared" si="59"/>
        <v>7893.47821609</v>
      </c>
      <c r="N165" s="90">
        <f t="shared" si="59"/>
        <v>6178.39363096</v>
      </c>
      <c r="O165" s="90">
        <f t="shared" si="59"/>
        <v>5501.45847572</v>
      </c>
      <c r="P165" s="90">
        <f t="shared" si="59"/>
        <v>5320.2555197</v>
      </c>
      <c r="Q165" s="90">
        <f t="shared" si="59"/>
        <v>5126.52772902</v>
      </c>
      <c r="R165" s="90">
        <f t="shared" si="59"/>
        <v>4914.97472087</v>
      </c>
      <c r="S165" s="90">
        <f t="shared" si="59"/>
        <v>4683.22719341</v>
      </c>
      <c r="T165" s="90">
        <f t="shared" si="59"/>
        <v>4429.33527664</v>
      </c>
      <c r="U165" s="90">
        <f t="shared" si="59"/>
        <v>4151.78737703</v>
      </c>
    </row>
    <row r="166" ht="15" spans="1:21">
      <c r="A166" s="130"/>
      <c r="B166" s="150" t="s">
        <v>299</v>
      </c>
      <c r="C166" s="107"/>
      <c r="D166" s="157"/>
      <c r="E166" s="152"/>
      <c r="F166" s="135"/>
      <c r="G166" s="135"/>
      <c r="H166" s="135"/>
      <c r="I166" s="135"/>
      <c r="J166" s="135"/>
      <c r="K166" s="90"/>
      <c r="L166" s="164"/>
      <c r="M166" s="164"/>
      <c r="N166" s="164"/>
      <c r="O166" s="164"/>
      <c r="P166" s="164"/>
      <c r="Q166" s="164"/>
      <c r="R166" s="164"/>
      <c r="S166" s="164"/>
      <c r="T166" s="164"/>
      <c r="U166" s="164"/>
    </row>
    <row r="167" ht="15" spans="1:21">
      <c r="A167" s="130"/>
      <c r="B167" s="153" t="s">
        <v>331</v>
      </c>
      <c r="C167" s="107" t="str">
        <f>"million "&amp;D167</f>
        <v>million USD</v>
      </c>
      <c r="D167" s="156" t="s">
        <v>312</v>
      </c>
      <c r="E167" s="128"/>
      <c r="F167" s="129"/>
      <c r="G167" s="111">
        <f>DataInput!G23</f>
        <v>33.63210665</v>
      </c>
      <c r="H167" s="111">
        <f>DataInput!H23</f>
        <v>31.94742016</v>
      </c>
      <c r="I167" s="111">
        <f>DataInput!I23</f>
        <v>33.03003902</v>
      </c>
      <c r="J167" s="111">
        <f>DataInput!J23</f>
        <v>31.58415836</v>
      </c>
      <c r="K167" s="111">
        <f>DataInput!K23</f>
        <v>0.57099979</v>
      </c>
      <c r="L167" s="90">
        <f t="shared" ref="L167:U167" si="60">K167-L168</f>
        <v>-29.70185192</v>
      </c>
      <c r="M167" s="90">
        <f t="shared" si="60"/>
        <v>-85.96898022</v>
      </c>
      <c r="N167" s="90">
        <f t="shared" si="60"/>
        <v>-142.23610852</v>
      </c>
      <c r="O167" s="90">
        <f t="shared" si="60"/>
        <v>-198.50323682</v>
      </c>
      <c r="P167" s="90">
        <f t="shared" si="60"/>
        <v>-254.77036512</v>
      </c>
      <c r="Q167" s="90">
        <f t="shared" si="60"/>
        <v>-311.03749342</v>
      </c>
      <c r="R167" s="90">
        <f t="shared" si="60"/>
        <v>-367.30462172</v>
      </c>
      <c r="S167" s="90">
        <f t="shared" si="60"/>
        <v>-423.57175002</v>
      </c>
      <c r="T167" s="90">
        <f t="shared" si="60"/>
        <v>-479.83887832</v>
      </c>
      <c r="U167" s="90">
        <f t="shared" si="60"/>
        <v>-536.10600662</v>
      </c>
    </row>
    <row r="168" ht="15" spans="1:21">
      <c r="A168" s="130"/>
      <c r="B168" s="153" t="s">
        <v>328</v>
      </c>
      <c r="C168" s="107" t="str">
        <f>"million "&amp;D168</f>
        <v>million USD</v>
      </c>
      <c r="D168" s="141" t="str">
        <f>D167</f>
        <v>USD</v>
      </c>
      <c r="E168" s="128"/>
      <c r="F168" s="129"/>
      <c r="G168" s="155">
        <f>DataInput!G55</f>
        <v>0.1901593</v>
      </c>
      <c r="H168" s="155">
        <f>DataInput!H55</f>
        <v>0.38031855</v>
      </c>
      <c r="I168" s="155">
        <f>DataInput!I55</f>
        <v>0.38031855</v>
      </c>
      <c r="J168" s="155">
        <f>DataInput!J55</f>
        <v>0.46123588</v>
      </c>
      <c r="K168" s="155">
        <f>DataInput!K55</f>
        <v>0.2710766</v>
      </c>
      <c r="L168" s="155">
        <f>DataInput!L55</f>
        <v>30.27285171</v>
      </c>
      <c r="M168" s="155">
        <f>DataInput!M55</f>
        <v>56.2671283</v>
      </c>
      <c r="N168" s="155">
        <f>DataInput!N55</f>
        <v>56.2671283</v>
      </c>
      <c r="O168" s="155">
        <f>DataInput!O55</f>
        <v>56.2671283</v>
      </c>
      <c r="P168" s="155">
        <f>DataInput!P55</f>
        <v>56.2671283</v>
      </c>
      <c r="Q168" s="155">
        <f>DataInput!Q55</f>
        <v>56.2671283</v>
      </c>
      <c r="R168" s="155">
        <f>DataInput!R55</f>
        <v>56.2671283</v>
      </c>
      <c r="S168" s="155">
        <f>DataInput!S55</f>
        <v>56.2671283</v>
      </c>
      <c r="T168" s="155">
        <f>DataInput!T55</f>
        <v>56.2671283</v>
      </c>
      <c r="U168" s="155">
        <f>DataInput!U55</f>
        <v>56.2671283</v>
      </c>
    </row>
    <row r="169" ht="15" spans="1:21">
      <c r="A169" s="130"/>
      <c r="B169" s="153" t="s">
        <v>234</v>
      </c>
      <c r="C169" s="107" t="str">
        <f>"million "&amp;D169</f>
        <v>million USD</v>
      </c>
      <c r="D169" s="141" t="str">
        <f>D168</f>
        <v>USD</v>
      </c>
      <c r="E169" s="128"/>
      <c r="F169" s="129"/>
      <c r="G169" s="155">
        <f>DataInput!G87</f>
        <v>0.0959457</v>
      </c>
      <c r="H169" s="155">
        <f>DataInput!H87</f>
        <v>0.20456392</v>
      </c>
      <c r="I169" s="155">
        <f>DataInput!I87</f>
        <v>0.18577674</v>
      </c>
      <c r="J169" s="155">
        <f>DataInput!J87</f>
        <v>0.18100541</v>
      </c>
      <c r="K169" s="155">
        <f>DataInput!K87</f>
        <v>0.0873586</v>
      </c>
      <c r="L169" s="155">
        <f>DataInput!L87</f>
        <v>44.63529265</v>
      </c>
      <c r="M169" s="155">
        <f>DataInput!M87</f>
        <v>80.0739041</v>
      </c>
      <c r="N169" s="155">
        <f>DataInput!N87</f>
        <v>78.596464</v>
      </c>
      <c r="O169" s="155">
        <f>DataInput!O87</f>
        <v>76.2427208</v>
      </c>
      <c r="P169" s="155">
        <f>DataInput!P87</f>
        <v>73.6938514</v>
      </c>
      <c r="Q169" s="155">
        <f>DataInput!Q87</f>
        <v>70.8678031</v>
      </c>
      <c r="R169" s="155">
        <f>DataInput!R87</f>
        <v>68.1490707</v>
      </c>
      <c r="S169" s="155">
        <f>DataInput!S87</f>
        <v>65.4303381</v>
      </c>
      <c r="T169" s="155">
        <f>DataInput!T87</f>
        <v>62.8202654</v>
      </c>
      <c r="U169" s="155">
        <f>DataInput!U87</f>
        <v>59.4296706</v>
      </c>
    </row>
    <row r="170" ht="15" spans="1:21">
      <c r="A170" s="130"/>
      <c r="B170" s="153" t="s">
        <v>333</v>
      </c>
      <c r="C170" s="107" t="str">
        <f>"LCU per unit of "&amp;D170</f>
        <v>LCU per unit of USD</v>
      </c>
      <c r="D170" s="141" t="str">
        <f>D169</f>
        <v>USD</v>
      </c>
      <c r="E170" s="128"/>
      <c r="F170" s="145"/>
      <c r="G170" s="143">
        <f>INDEX($G$81:$U$85,MATCH($D170,$B$81:$B$85,0),MATCH(G$78,$G$78:$U$78,0))</f>
        <v>196.4865</v>
      </c>
      <c r="H170" s="143">
        <f t="shared" ref="H170:U170" si="61">INDEX($G$81:$U$85,MATCH($D170,$B$81:$B$85,0),MATCH(H$78,$G$78:$U$78,0))</f>
        <v>253.1897</v>
      </c>
      <c r="I170" s="143">
        <f t="shared" si="61"/>
        <v>305.7862</v>
      </c>
      <c r="J170" s="143">
        <f t="shared" si="61"/>
        <v>306.5</v>
      </c>
      <c r="K170" s="143">
        <f t="shared" si="61"/>
        <v>326</v>
      </c>
      <c r="L170" s="143">
        <f t="shared" si="61"/>
        <v>379</v>
      </c>
      <c r="M170" s="143">
        <f t="shared" si="61"/>
        <v>379</v>
      </c>
      <c r="N170" s="143">
        <f t="shared" si="61"/>
        <v>379</v>
      </c>
      <c r="O170" s="143">
        <f t="shared" si="61"/>
        <v>379</v>
      </c>
      <c r="P170" s="143">
        <f t="shared" si="61"/>
        <v>379</v>
      </c>
      <c r="Q170" s="143">
        <f t="shared" si="61"/>
        <v>379</v>
      </c>
      <c r="R170" s="143">
        <f t="shared" si="61"/>
        <v>379</v>
      </c>
      <c r="S170" s="143">
        <f t="shared" si="61"/>
        <v>379</v>
      </c>
      <c r="T170" s="143">
        <f t="shared" si="61"/>
        <v>379</v>
      </c>
      <c r="U170" s="143">
        <f t="shared" si="61"/>
        <v>379</v>
      </c>
    </row>
    <row r="171" ht="15" spans="1:21">
      <c r="A171" s="130"/>
      <c r="B171" s="153" t="s">
        <v>334</v>
      </c>
      <c r="C171" s="107" t="s">
        <v>329</v>
      </c>
      <c r="D171" s="156" t="s">
        <v>162</v>
      </c>
      <c r="E171" s="128"/>
      <c r="F171" s="129"/>
      <c r="G171" s="90">
        <f t="shared" ref="G171:U171" si="62">G167*G170</f>
        <v>6608.25492328522</v>
      </c>
      <c r="H171" s="90">
        <f t="shared" si="62"/>
        <v>8088.75772608435</v>
      </c>
      <c r="I171" s="90">
        <f t="shared" si="62"/>
        <v>10100.1301177775</v>
      </c>
      <c r="J171" s="90">
        <f t="shared" si="62"/>
        <v>9680.54453734</v>
      </c>
      <c r="K171" s="90">
        <f t="shared" si="62"/>
        <v>186.14593154</v>
      </c>
      <c r="L171" s="90">
        <f t="shared" si="62"/>
        <v>-11257.00187768</v>
      </c>
      <c r="M171" s="90">
        <f t="shared" si="62"/>
        <v>-32582.24350338</v>
      </c>
      <c r="N171" s="90">
        <f t="shared" si="62"/>
        <v>-53907.48512908</v>
      </c>
      <c r="O171" s="90">
        <f t="shared" si="62"/>
        <v>-75232.72675478</v>
      </c>
      <c r="P171" s="90">
        <f t="shared" si="62"/>
        <v>-96557.96838048</v>
      </c>
      <c r="Q171" s="90">
        <f t="shared" si="62"/>
        <v>-117883.21000618</v>
      </c>
      <c r="R171" s="90">
        <f t="shared" si="62"/>
        <v>-139208.45163188</v>
      </c>
      <c r="S171" s="90">
        <f t="shared" si="62"/>
        <v>-160533.69325758</v>
      </c>
      <c r="T171" s="90">
        <f t="shared" si="62"/>
        <v>-181858.93488328</v>
      </c>
      <c r="U171" s="90">
        <f t="shared" si="62"/>
        <v>-203184.17650898</v>
      </c>
    </row>
    <row r="172" ht="15" spans="1:21">
      <c r="A172" s="130"/>
      <c r="B172" s="153" t="s">
        <v>335</v>
      </c>
      <c r="C172" s="107" t="s">
        <v>329</v>
      </c>
      <c r="D172" s="141" t="str">
        <f>D171</f>
        <v>External</v>
      </c>
      <c r="E172" s="128"/>
      <c r="F172" s="129"/>
      <c r="G172" s="90">
        <f t="shared" ref="G172:U172" si="63">G168*G170</f>
        <v>37.36373529945</v>
      </c>
      <c r="H172" s="90">
        <f t="shared" si="63"/>
        <v>96.292739578935</v>
      </c>
      <c r="I172" s="90">
        <f t="shared" si="63"/>
        <v>116.29616419401</v>
      </c>
      <c r="J172" s="90">
        <f t="shared" si="63"/>
        <v>141.36879722</v>
      </c>
      <c r="K172" s="90">
        <f t="shared" si="63"/>
        <v>88.3709716</v>
      </c>
      <c r="L172" s="90">
        <f t="shared" si="63"/>
        <v>11473.41079809</v>
      </c>
      <c r="M172" s="90">
        <f t="shared" si="63"/>
        <v>21325.2416257</v>
      </c>
      <c r="N172" s="90">
        <f t="shared" si="63"/>
        <v>21325.2416257</v>
      </c>
      <c r="O172" s="90">
        <f t="shared" si="63"/>
        <v>21325.2416257</v>
      </c>
      <c r="P172" s="90">
        <f t="shared" si="63"/>
        <v>21325.2416257</v>
      </c>
      <c r="Q172" s="90">
        <f t="shared" si="63"/>
        <v>21325.2416257</v>
      </c>
      <c r="R172" s="90">
        <f t="shared" si="63"/>
        <v>21325.2416257</v>
      </c>
      <c r="S172" s="90">
        <f t="shared" si="63"/>
        <v>21325.2416257</v>
      </c>
      <c r="T172" s="90">
        <f t="shared" si="63"/>
        <v>21325.2416257</v>
      </c>
      <c r="U172" s="90">
        <f t="shared" si="63"/>
        <v>21325.2416257</v>
      </c>
    </row>
    <row r="173" ht="15" spans="1:21">
      <c r="A173" s="130"/>
      <c r="B173" s="153" t="s">
        <v>336</v>
      </c>
      <c r="C173" s="107" t="s">
        <v>329</v>
      </c>
      <c r="D173" s="141" t="str">
        <f>D172</f>
        <v>External</v>
      </c>
      <c r="E173" s="128"/>
      <c r="F173" s="129"/>
      <c r="G173" s="90">
        <f t="shared" ref="G173:U173" si="64">G169*G170</f>
        <v>18.85203478305</v>
      </c>
      <c r="H173" s="90">
        <f t="shared" si="64"/>
        <v>51.793477535624</v>
      </c>
      <c r="I173" s="90">
        <f t="shared" si="64"/>
        <v>56.807963372988</v>
      </c>
      <c r="J173" s="90">
        <f t="shared" si="64"/>
        <v>55.478158165</v>
      </c>
      <c r="K173" s="90">
        <f t="shared" si="64"/>
        <v>28.4789036</v>
      </c>
      <c r="L173" s="90">
        <f t="shared" si="64"/>
        <v>16916.77591435</v>
      </c>
      <c r="M173" s="90">
        <f t="shared" si="64"/>
        <v>30348.0096539</v>
      </c>
      <c r="N173" s="90">
        <f t="shared" si="64"/>
        <v>29788.059856</v>
      </c>
      <c r="O173" s="90">
        <f t="shared" si="64"/>
        <v>28895.9911832</v>
      </c>
      <c r="P173" s="90">
        <f t="shared" si="64"/>
        <v>27929.9696806</v>
      </c>
      <c r="Q173" s="90">
        <f t="shared" si="64"/>
        <v>26858.8973749</v>
      </c>
      <c r="R173" s="90">
        <f t="shared" si="64"/>
        <v>25828.4977953</v>
      </c>
      <c r="S173" s="90">
        <f t="shared" si="64"/>
        <v>24798.0981399</v>
      </c>
      <c r="T173" s="90">
        <f t="shared" si="64"/>
        <v>23808.8805866</v>
      </c>
      <c r="U173" s="90">
        <f t="shared" si="64"/>
        <v>22523.8451574</v>
      </c>
    </row>
    <row r="174" ht="15" spans="1:21">
      <c r="A174" s="130"/>
      <c r="B174" s="150" t="s">
        <v>300</v>
      </c>
      <c r="C174" s="107"/>
      <c r="D174" s="157"/>
      <c r="E174" s="152"/>
      <c r="F174" s="135"/>
      <c r="G174" s="135"/>
      <c r="H174" s="135"/>
      <c r="I174" s="135"/>
      <c r="J174" s="135"/>
      <c r="K174" s="90"/>
      <c r="L174" s="164"/>
      <c r="M174" s="164"/>
      <c r="N174" s="164"/>
      <c r="O174" s="164"/>
      <c r="P174" s="164"/>
      <c r="Q174" s="164"/>
      <c r="R174" s="164"/>
      <c r="S174" s="164"/>
      <c r="T174" s="164"/>
      <c r="U174" s="164"/>
    </row>
    <row r="175" ht="15" spans="1:21">
      <c r="A175" s="130"/>
      <c r="B175" s="153" t="s">
        <v>331</v>
      </c>
      <c r="C175" s="107" t="str">
        <f>"million "&amp;D175</f>
        <v>million LCU</v>
      </c>
      <c r="D175" s="158" t="s">
        <v>311</v>
      </c>
      <c r="E175" s="128"/>
      <c r="F175" s="129"/>
      <c r="G175" s="135"/>
      <c r="H175" s="135"/>
      <c r="I175" s="135"/>
      <c r="J175" s="135"/>
      <c r="K175" s="172">
        <v>0</v>
      </c>
      <c r="L175" s="90">
        <f t="shared" ref="L175:U175" si="65">K175-L176</f>
        <v>0</v>
      </c>
      <c r="M175" s="90">
        <f t="shared" si="65"/>
        <v>0</v>
      </c>
      <c r="N175" s="90">
        <f t="shared" si="65"/>
        <v>0</v>
      </c>
      <c r="O175" s="90">
        <f t="shared" si="65"/>
        <v>0</v>
      </c>
      <c r="P175" s="90">
        <f t="shared" si="65"/>
        <v>0</v>
      </c>
      <c r="Q175" s="90">
        <f t="shared" si="65"/>
        <v>0</v>
      </c>
      <c r="R175" s="90">
        <f t="shared" si="65"/>
        <v>0</v>
      </c>
      <c r="S175" s="90">
        <f t="shared" si="65"/>
        <v>0</v>
      </c>
      <c r="T175" s="90">
        <f t="shared" si="65"/>
        <v>0</v>
      </c>
      <c r="U175" s="90">
        <f t="shared" si="65"/>
        <v>0</v>
      </c>
    </row>
    <row r="176" ht="15" spans="1:21">
      <c r="A176" s="130"/>
      <c r="B176" s="153" t="s">
        <v>328</v>
      </c>
      <c r="C176" s="107" t="str">
        <f>"million "&amp;D176</f>
        <v>million LCU</v>
      </c>
      <c r="D176" s="141" t="str">
        <f>D175</f>
        <v>LCU</v>
      </c>
      <c r="E176" s="128"/>
      <c r="F176" s="129"/>
      <c r="G176" s="135"/>
      <c r="H176" s="135"/>
      <c r="I176" s="135"/>
      <c r="J176" s="135"/>
      <c r="K176" s="90"/>
      <c r="L176" s="173">
        <v>0</v>
      </c>
      <c r="M176" s="173">
        <v>0</v>
      </c>
      <c r="N176" s="173">
        <v>0</v>
      </c>
      <c r="O176" s="173">
        <v>0</v>
      </c>
      <c r="P176" s="173">
        <v>0</v>
      </c>
      <c r="Q176" s="173">
        <v>0</v>
      </c>
      <c r="R176" s="173">
        <v>0</v>
      </c>
      <c r="S176" s="173">
        <v>0</v>
      </c>
      <c r="T176" s="173">
        <v>0</v>
      </c>
      <c r="U176" s="173">
        <v>0</v>
      </c>
    </row>
    <row r="177" ht="15" spans="1:21">
      <c r="A177" s="130"/>
      <c r="B177" s="153" t="s">
        <v>234</v>
      </c>
      <c r="C177" s="107" t="str">
        <f>"million "&amp;D177</f>
        <v>million LCU</v>
      </c>
      <c r="D177" s="141" t="str">
        <f>D176</f>
        <v>LCU</v>
      </c>
      <c r="E177" s="128"/>
      <c r="F177" s="129"/>
      <c r="G177" s="135"/>
      <c r="H177" s="135"/>
      <c r="I177" s="135"/>
      <c r="J177" s="135"/>
      <c r="K177" s="90"/>
      <c r="L177" s="173">
        <v>0</v>
      </c>
      <c r="M177" s="173">
        <v>0</v>
      </c>
      <c r="N177" s="173">
        <v>0</v>
      </c>
      <c r="O177" s="173">
        <v>0</v>
      </c>
      <c r="P177" s="173">
        <v>0</v>
      </c>
      <c r="Q177" s="173">
        <v>0</v>
      </c>
      <c r="R177" s="173">
        <v>0</v>
      </c>
      <c r="S177" s="173">
        <v>0</v>
      </c>
      <c r="T177" s="173">
        <v>0</v>
      </c>
      <c r="U177" s="173">
        <v>0</v>
      </c>
    </row>
    <row r="178" ht="15" spans="1:21">
      <c r="A178" s="130"/>
      <c r="B178" s="153" t="s">
        <v>333</v>
      </c>
      <c r="C178" s="107" t="str">
        <f>"LCU per unit of "&amp;D178</f>
        <v>LCU per unit of LCU</v>
      </c>
      <c r="D178" s="141" t="str">
        <f>D177</f>
        <v>LCU</v>
      </c>
      <c r="E178" s="128"/>
      <c r="F178" s="145"/>
      <c r="G178" s="135"/>
      <c r="H178" s="135"/>
      <c r="I178" s="135"/>
      <c r="J178" s="135"/>
      <c r="K178" s="143">
        <f t="shared" ref="K178:U178" si="66">INDEX($K$81:$U$85,MATCH($D178,$B$81:$B$85,0),MATCH(K$78,$K$78:$U$78,0))</f>
        <v>1</v>
      </c>
      <c r="L178" s="143">
        <f t="shared" si="66"/>
        <v>1</v>
      </c>
      <c r="M178" s="143">
        <f t="shared" si="66"/>
        <v>1</v>
      </c>
      <c r="N178" s="143">
        <f t="shared" si="66"/>
        <v>1</v>
      </c>
      <c r="O178" s="143">
        <f t="shared" si="66"/>
        <v>1</v>
      </c>
      <c r="P178" s="143">
        <f t="shared" si="66"/>
        <v>1</v>
      </c>
      <c r="Q178" s="143">
        <f t="shared" si="66"/>
        <v>1</v>
      </c>
      <c r="R178" s="143">
        <f t="shared" si="66"/>
        <v>1</v>
      </c>
      <c r="S178" s="143">
        <f t="shared" si="66"/>
        <v>1</v>
      </c>
      <c r="T178" s="143">
        <f t="shared" si="66"/>
        <v>1</v>
      </c>
      <c r="U178" s="143">
        <f t="shared" si="66"/>
        <v>1</v>
      </c>
    </row>
    <row r="179" ht="15" spans="1:21">
      <c r="A179" s="130"/>
      <c r="B179" s="153" t="s">
        <v>334</v>
      </c>
      <c r="C179" s="107" t="s">
        <v>329</v>
      </c>
      <c r="D179" s="159" t="s">
        <v>163</v>
      </c>
      <c r="E179" s="128"/>
      <c r="F179" s="129"/>
      <c r="G179" s="135"/>
      <c r="H179" s="135"/>
      <c r="I179" s="135"/>
      <c r="J179" s="135"/>
      <c r="K179" s="90">
        <f t="shared" ref="K179:U179" si="67">K175*K178</f>
        <v>0</v>
      </c>
      <c r="L179" s="90">
        <f t="shared" si="67"/>
        <v>0</v>
      </c>
      <c r="M179" s="90">
        <f t="shared" si="67"/>
        <v>0</v>
      </c>
      <c r="N179" s="90">
        <f t="shared" si="67"/>
        <v>0</v>
      </c>
      <c r="O179" s="90">
        <f t="shared" si="67"/>
        <v>0</v>
      </c>
      <c r="P179" s="90">
        <f t="shared" si="67"/>
        <v>0</v>
      </c>
      <c r="Q179" s="90">
        <f t="shared" si="67"/>
        <v>0</v>
      </c>
      <c r="R179" s="90">
        <f t="shared" si="67"/>
        <v>0</v>
      </c>
      <c r="S179" s="90">
        <f t="shared" si="67"/>
        <v>0</v>
      </c>
      <c r="T179" s="90">
        <f t="shared" si="67"/>
        <v>0</v>
      </c>
      <c r="U179" s="90">
        <f t="shared" si="67"/>
        <v>0</v>
      </c>
    </row>
    <row r="180" ht="15" spans="1:21">
      <c r="A180" s="130"/>
      <c r="B180" s="153" t="s">
        <v>335</v>
      </c>
      <c r="C180" s="107" t="s">
        <v>329</v>
      </c>
      <c r="D180" s="141" t="str">
        <f>D179</f>
        <v>Domestic</v>
      </c>
      <c r="E180" s="128"/>
      <c r="F180" s="129"/>
      <c r="G180" s="135"/>
      <c r="H180" s="135"/>
      <c r="I180" s="135"/>
      <c r="J180" s="135"/>
      <c r="K180" s="90"/>
      <c r="L180" s="90">
        <f t="shared" ref="L180:U180" si="68">L176*L178</f>
        <v>0</v>
      </c>
      <c r="M180" s="90">
        <f t="shared" si="68"/>
        <v>0</v>
      </c>
      <c r="N180" s="90">
        <f t="shared" si="68"/>
        <v>0</v>
      </c>
      <c r="O180" s="90">
        <f t="shared" si="68"/>
        <v>0</v>
      </c>
      <c r="P180" s="90">
        <f t="shared" si="68"/>
        <v>0</v>
      </c>
      <c r="Q180" s="90">
        <f t="shared" si="68"/>
        <v>0</v>
      </c>
      <c r="R180" s="90">
        <f t="shared" si="68"/>
        <v>0</v>
      </c>
      <c r="S180" s="90">
        <f t="shared" si="68"/>
        <v>0</v>
      </c>
      <c r="T180" s="90">
        <f t="shared" si="68"/>
        <v>0</v>
      </c>
      <c r="U180" s="90">
        <f t="shared" si="68"/>
        <v>0</v>
      </c>
    </row>
    <row r="181" ht="15" spans="1:21">
      <c r="A181" s="130"/>
      <c r="B181" s="153" t="s">
        <v>336</v>
      </c>
      <c r="C181" s="107" t="s">
        <v>329</v>
      </c>
      <c r="D181" s="141" t="str">
        <f>D180</f>
        <v>Domestic</v>
      </c>
      <c r="E181" s="128"/>
      <c r="F181" s="129"/>
      <c r="G181" s="135"/>
      <c r="H181" s="135"/>
      <c r="I181" s="135"/>
      <c r="J181" s="135"/>
      <c r="K181" s="90"/>
      <c r="L181" s="90">
        <f t="shared" ref="L181:U181" si="69">L177*L178</f>
        <v>0</v>
      </c>
      <c r="M181" s="90">
        <f t="shared" si="69"/>
        <v>0</v>
      </c>
      <c r="N181" s="90">
        <f t="shared" si="69"/>
        <v>0</v>
      </c>
      <c r="O181" s="90">
        <f t="shared" si="69"/>
        <v>0</v>
      </c>
      <c r="P181" s="90">
        <f t="shared" si="69"/>
        <v>0</v>
      </c>
      <c r="Q181" s="90">
        <f t="shared" si="69"/>
        <v>0</v>
      </c>
      <c r="R181" s="90">
        <f t="shared" si="69"/>
        <v>0</v>
      </c>
      <c r="S181" s="90">
        <f t="shared" si="69"/>
        <v>0</v>
      </c>
      <c r="T181" s="90">
        <f t="shared" si="69"/>
        <v>0</v>
      </c>
      <c r="U181" s="90">
        <f t="shared" si="69"/>
        <v>0</v>
      </c>
    </row>
    <row r="182" ht="15" spans="1:21">
      <c r="A182" s="130"/>
      <c r="B182" s="150" t="s">
        <v>301</v>
      </c>
      <c r="C182" s="107"/>
      <c r="D182" s="157"/>
      <c r="E182" s="152"/>
      <c r="F182" s="135"/>
      <c r="G182" s="135"/>
      <c r="H182" s="135"/>
      <c r="I182" s="135"/>
      <c r="J182" s="135"/>
      <c r="K182" s="90"/>
      <c r="L182" s="164"/>
      <c r="M182" s="164"/>
      <c r="N182" s="164"/>
      <c r="O182" s="164"/>
      <c r="P182" s="164"/>
      <c r="Q182" s="164"/>
      <c r="R182" s="164"/>
      <c r="S182" s="164"/>
      <c r="T182" s="164"/>
      <c r="U182" s="164"/>
    </row>
    <row r="183" ht="15" spans="1:21">
      <c r="A183" s="130"/>
      <c r="B183" s="153" t="s">
        <v>331</v>
      </c>
      <c r="C183" s="107" t="str">
        <f>"million "&amp;D183</f>
        <v>million LCU</v>
      </c>
      <c r="D183" s="158" t="s">
        <v>311</v>
      </c>
      <c r="E183" s="128"/>
      <c r="F183" s="129"/>
      <c r="G183" s="135"/>
      <c r="H183" s="135"/>
      <c r="I183" s="135"/>
      <c r="J183" s="135"/>
      <c r="K183" s="172">
        <v>0</v>
      </c>
      <c r="L183" s="90">
        <f t="shared" ref="L183:U183" si="70">K183-L184</f>
        <v>0</v>
      </c>
      <c r="M183" s="90">
        <f t="shared" si="70"/>
        <v>0</v>
      </c>
      <c r="N183" s="90">
        <f t="shared" si="70"/>
        <v>0</v>
      </c>
      <c r="O183" s="90">
        <f t="shared" si="70"/>
        <v>0</v>
      </c>
      <c r="P183" s="90">
        <f t="shared" si="70"/>
        <v>0</v>
      </c>
      <c r="Q183" s="90">
        <f t="shared" si="70"/>
        <v>0</v>
      </c>
      <c r="R183" s="90">
        <f t="shared" si="70"/>
        <v>0</v>
      </c>
      <c r="S183" s="90">
        <f t="shared" si="70"/>
        <v>0</v>
      </c>
      <c r="T183" s="90">
        <f t="shared" si="70"/>
        <v>0</v>
      </c>
      <c r="U183" s="90">
        <f t="shared" si="70"/>
        <v>0</v>
      </c>
    </row>
    <row r="184" ht="15" spans="1:21">
      <c r="A184" s="130"/>
      <c r="B184" s="153" t="s">
        <v>328</v>
      </c>
      <c r="C184" s="107" t="str">
        <f>"million "&amp;D184</f>
        <v>million LCU</v>
      </c>
      <c r="D184" s="141" t="str">
        <f>D183</f>
        <v>LCU</v>
      </c>
      <c r="E184" s="128"/>
      <c r="F184" s="129"/>
      <c r="G184" s="135"/>
      <c r="H184" s="135"/>
      <c r="I184" s="135"/>
      <c r="J184" s="135"/>
      <c r="K184" s="90"/>
      <c r="L184" s="173">
        <v>0</v>
      </c>
      <c r="M184" s="173">
        <v>0</v>
      </c>
      <c r="N184" s="173">
        <v>0</v>
      </c>
      <c r="O184" s="173">
        <v>0</v>
      </c>
      <c r="P184" s="173">
        <v>0</v>
      </c>
      <c r="Q184" s="173">
        <v>0</v>
      </c>
      <c r="R184" s="173">
        <v>0</v>
      </c>
      <c r="S184" s="173">
        <v>0</v>
      </c>
      <c r="T184" s="173">
        <v>0</v>
      </c>
      <c r="U184" s="173">
        <v>0</v>
      </c>
    </row>
    <row r="185" ht="15" spans="1:21">
      <c r="A185" s="130"/>
      <c r="B185" s="153" t="s">
        <v>234</v>
      </c>
      <c r="C185" s="107" t="str">
        <f>"million "&amp;D185</f>
        <v>million LCU</v>
      </c>
      <c r="D185" s="141" t="str">
        <f>D184</f>
        <v>LCU</v>
      </c>
      <c r="E185" s="128"/>
      <c r="F185" s="129"/>
      <c r="G185" s="135"/>
      <c r="H185" s="135"/>
      <c r="I185" s="135"/>
      <c r="J185" s="135"/>
      <c r="K185" s="90"/>
      <c r="L185" s="173">
        <v>0</v>
      </c>
      <c r="M185" s="173">
        <v>0</v>
      </c>
      <c r="N185" s="173">
        <v>0</v>
      </c>
      <c r="O185" s="173">
        <v>0</v>
      </c>
      <c r="P185" s="173">
        <v>0</v>
      </c>
      <c r="Q185" s="173">
        <v>0</v>
      </c>
      <c r="R185" s="173">
        <v>0</v>
      </c>
      <c r="S185" s="173">
        <v>0</v>
      </c>
      <c r="T185" s="173">
        <v>0</v>
      </c>
      <c r="U185" s="173">
        <v>0</v>
      </c>
    </row>
    <row r="186" ht="15" spans="1:21">
      <c r="A186" s="130"/>
      <c r="B186" s="153" t="s">
        <v>333</v>
      </c>
      <c r="C186" s="107" t="str">
        <f>"LCU per unit of "&amp;D186</f>
        <v>LCU per unit of LCU</v>
      </c>
      <c r="D186" s="141" t="str">
        <f>D185</f>
        <v>LCU</v>
      </c>
      <c r="E186" s="128"/>
      <c r="F186" s="145"/>
      <c r="G186" s="135"/>
      <c r="H186" s="135"/>
      <c r="I186" s="135"/>
      <c r="J186" s="135"/>
      <c r="K186" s="143">
        <f t="shared" ref="K186:U186" si="71">INDEX($K$81:$U$85,MATCH($D186,$B$81:$B$85,0),MATCH(K$78,$K$78:$U$78,0))</f>
        <v>1</v>
      </c>
      <c r="L186" s="143">
        <f t="shared" si="71"/>
        <v>1</v>
      </c>
      <c r="M186" s="143">
        <f t="shared" si="71"/>
        <v>1</v>
      </c>
      <c r="N186" s="143">
        <f t="shared" si="71"/>
        <v>1</v>
      </c>
      <c r="O186" s="143">
        <f t="shared" si="71"/>
        <v>1</v>
      </c>
      <c r="P186" s="143">
        <f t="shared" si="71"/>
        <v>1</v>
      </c>
      <c r="Q186" s="143">
        <f t="shared" si="71"/>
        <v>1</v>
      </c>
      <c r="R186" s="143">
        <f t="shared" si="71"/>
        <v>1</v>
      </c>
      <c r="S186" s="143">
        <f t="shared" si="71"/>
        <v>1</v>
      </c>
      <c r="T186" s="143">
        <f t="shared" si="71"/>
        <v>1</v>
      </c>
      <c r="U186" s="143">
        <f t="shared" si="71"/>
        <v>1</v>
      </c>
    </row>
    <row r="187" ht="15" spans="1:21">
      <c r="A187" s="130"/>
      <c r="B187" s="153" t="s">
        <v>334</v>
      </c>
      <c r="C187" s="107" t="s">
        <v>329</v>
      </c>
      <c r="D187" s="159" t="s">
        <v>163</v>
      </c>
      <c r="E187" s="128"/>
      <c r="F187" s="129"/>
      <c r="G187" s="135"/>
      <c r="H187" s="135"/>
      <c r="I187" s="135"/>
      <c r="J187" s="135"/>
      <c r="K187" s="90">
        <f t="shared" ref="K187:U187" si="72">K183*K186</f>
        <v>0</v>
      </c>
      <c r="L187" s="90">
        <f t="shared" si="72"/>
        <v>0</v>
      </c>
      <c r="M187" s="90">
        <f t="shared" si="72"/>
        <v>0</v>
      </c>
      <c r="N187" s="90">
        <f t="shared" si="72"/>
        <v>0</v>
      </c>
      <c r="O187" s="90">
        <f t="shared" si="72"/>
        <v>0</v>
      </c>
      <c r="P187" s="90">
        <f t="shared" si="72"/>
        <v>0</v>
      </c>
      <c r="Q187" s="90">
        <f t="shared" si="72"/>
        <v>0</v>
      </c>
      <c r="R187" s="90">
        <f t="shared" si="72"/>
        <v>0</v>
      </c>
      <c r="S187" s="90">
        <f t="shared" si="72"/>
        <v>0</v>
      </c>
      <c r="T187" s="90">
        <f t="shared" si="72"/>
        <v>0</v>
      </c>
      <c r="U187" s="90">
        <f t="shared" si="72"/>
        <v>0</v>
      </c>
    </row>
    <row r="188" ht="15" spans="1:21">
      <c r="A188" s="130"/>
      <c r="B188" s="153" t="s">
        <v>335</v>
      </c>
      <c r="C188" s="107" t="s">
        <v>329</v>
      </c>
      <c r="D188" s="141" t="str">
        <f>D187</f>
        <v>Domestic</v>
      </c>
      <c r="E188" s="128"/>
      <c r="F188" s="129"/>
      <c r="G188" s="135"/>
      <c r="H188" s="135"/>
      <c r="I188" s="135"/>
      <c r="J188" s="135"/>
      <c r="K188" s="90"/>
      <c r="L188" s="90">
        <f t="shared" ref="L188:U188" si="73">L184*L186</f>
        <v>0</v>
      </c>
      <c r="M188" s="90">
        <f t="shared" si="73"/>
        <v>0</v>
      </c>
      <c r="N188" s="90">
        <f t="shared" si="73"/>
        <v>0</v>
      </c>
      <c r="O188" s="90">
        <f t="shared" si="73"/>
        <v>0</v>
      </c>
      <c r="P188" s="90">
        <f t="shared" si="73"/>
        <v>0</v>
      </c>
      <c r="Q188" s="90">
        <f t="shared" si="73"/>
        <v>0</v>
      </c>
      <c r="R188" s="90">
        <f t="shared" si="73"/>
        <v>0</v>
      </c>
      <c r="S188" s="90">
        <f t="shared" si="73"/>
        <v>0</v>
      </c>
      <c r="T188" s="90">
        <f t="shared" si="73"/>
        <v>0</v>
      </c>
      <c r="U188" s="90">
        <f t="shared" si="73"/>
        <v>0</v>
      </c>
    </row>
    <row r="189" ht="15" spans="1:21">
      <c r="A189" s="130"/>
      <c r="B189" s="153" t="s">
        <v>336</v>
      </c>
      <c r="C189" s="107" t="s">
        <v>329</v>
      </c>
      <c r="D189" s="141" t="str">
        <f>D188</f>
        <v>Domestic</v>
      </c>
      <c r="E189" s="128"/>
      <c r="F189" s="129"/>
      <c r="G189" s="135"/>
      <c r="H189" s="135"/>
      <c r="I189" s="135"/>
      <c r="J189" s="135"/>
      <c r="K189" s="90"/>
      <c r="L189" s="90">
        <f t="shared" ref="L189:U189" si="74">L185*L186</f>
        <v>0</v>
      </c>
      <c r="M189" s="90">
        <f t="shared" si="74"/>
        <v>0</v>
      </c>
      <c r="N189" s="90">
        <f t="shared" si="74"/>
        <v>0</v>
      </c>
      <c r="O189" s="90">
        <f t="shared" si="74"/>
        <v>0</v>
      </c>
      <c r="P189" s="90">
        <f t="shared" si="74"/>
        <v>0</v>
      </c>
      <c r="Q189" s="90">
        <f t="shared" si="74"/>
        <v>0</v>
      </c>
      <c r="R189" s="90">
        <f t="shared" si="74"/>
        <v>0</v>
      </c>
      <c r="S189" s="90">
        <f t="shared" si="74"/>
        <v>0</v>
      </c>
      <c r="T189" s="90">
        <f t="shared" si="74"/>
        <v>0</v>
      </c>
      <c r="U189" s="90">
        <f t="shared" si="74"/>
        <v>0</v>
      </c>
    </row>
    <row r="190" ht="15" spans="1:21">
      <c r="A190" s="130"/>
      <c r="B190" s="150" t="s">
        <v>302</v>
      </c>
      <c r="C190" s="107"/>
      <c r="D190" s="157"/>
      <c r="E190" s="152"/>
      <c r="F190" s="135"/>
      <c r="G190" s="135"/>
      <c r="H190" s="135"/>
      <c r="I190" s="135"/>
      <c r="J190" s="135"/>
      <c r="K190" s="90"/>
      <c r="L190" s="164"/>
      <c r="M190" s="164"/>
      <c r="N190" s="164"/>
      <c r="O190" s="164"/>
      <c r="P190" s="164"/>
      <c r="Q190" s="164"/>
      <c r="R190" s="164"/>
      <c r="S190" s="164"/>
      <c r="T190" s="164"/>
      <c r="U190" s="164"/>
    </row>
    <row r="191" ht="15" spans="1:21">
      <c r="A191" s="130"/>
      <c r="B191" s="153" t="s">
        <v>331</v>
      </c>
      <c r="C191" s="107" t="str">
        <f>"million "&amp;D191</f>
        <v>million LCU</v>
      </c>
      <c r="D191" s="158" t="s">
        <v>311</v>
      </c>
      <c r="E191" s="128"/>
      <c r="F191" s="129"/>
      <c r="G191" s="135"/>
      <c r="H191" s="135"/>
      <c r="I191" s="135"/>
      <c r="J191" s="135"/>
      <c r="K191" s="172">
        <v>0</v>
      </c>
      <c r="L191" s="90">
        <f t="shared" ref="L191:U191" si="75">K191-L192</f>
        <v>0</v>
      </c>
      <c r="M191" s="90">
        <f t="shared" si="75"/>
        <v>0</v>
      </c>
      <c r="N191" s="90">
        <f t="shared" si="75"/>
        <v>0</v>
      </c>
      <c r="O191" s="90">
        <f t="shared" si="75"/>
        <v>0</v>
      </c>
      <c r="P191" s="90">
        <f t="shared" si="75"/>
        <v>0</v>
      </c>
      <c r="Q191" s="90">
        <f t="shared" si="75"/>
        <v>0</v>
      </c>
      <c r="R191" s="90">
        <f t="shared" si="75"/>
        <v>0</v>
      </c>
      <c r="S191" s="90">
        <f t="shared" si="75"/>
        <v>0</v>
      </c>
      <c r="T191" s="90">
        <f t="shared" si="75"/>
        <v>0</v>
      </c>
      <c r="U191" s="90">
        <f t="shared" si="75"/>
        <v>0</v>
      </c>
    </row>
    <row r="192" ht="15" spans="1:21">
      <c r="A192" s="130"/>
      <c r="B192" s="153" t="s">
        <v>328</v>
      </c>
      <c r="C192" s="107" t="str">
        <f>"million "&amp;D192</f>
        <v>million LCU</v>
      </c>
      <c r="D192" s="141" t="str">
        <f>D191</f>
        <v>LCU</v>
      </c>
      <c r="E192" s="128"/>
      <c r="F192" s="129"/>
      <c r="G192" s="135"/>
      <c r="H192" s="135"/>
      <c r="I192" s="135"/>
      <c r="J192" s="135"/>
      <c r="K192" s="90"/>
      <c r="L192" s="173">
        <v>0</v>
      </c>
      <c r="M192" s="173">
        <v>0</v>
      </c>
      <c r="N192" s="173">
        <v>0</v>
      </c>
      <c r="O192" s="173">
        <v>0</v>
      </c>
      <c r="P192" s="173">
        <v>0</v>
      </c>
      <c r="Q192" s="173">
        <v>0</v>
      </c>
      <c r="R192" s="173">
        <v>0</v>
      </c>
      <c r="S192" s="173">
        <v>0</v>
      </c>
      <c r="T192" s="173">
        <v>0</v>
      </c>
      <c r="U192" s="173">
        <v>0</v>
      </c>
    </row>
    <row r="193" ht="15" spans="1:21">
      <c r="A193" s="130"/>
      <c r="B193" s="153" t="s">
        <v>234</v>
      </c>
      <c r="C193" s="107" t="str">
        <f>"million "&amp;D193</f>
        <v>million LCU</v>
      </c>
      <c r="D193" s="141" t="str">
        <f>D192</f>
        <v>LCU</v>
      </c>
      <c r="E193" s="128"/>
      <c r="F193" s="129"/>
      <c r="G193" s="135"/>
      <c r="H193" s="135"/>
      <c r="I193" s="135"/>
      <c r="J193" s="135"/>
      <c r="K193" s="90"/>
      <c r="L193" s="173">
        <v>0</v>
      </c>
      <c r="M193" s="173">
        <v>0</v>
      </c>
      <c r="N193" s="173">
        <v>0</v>
      </c>
      <c r="O193" s="173">
        <v>0</v>
      </c>
      <c r="P193" s="173">
        <v>0</v>
      </c>
      <c r="Q193" s="173">
        <v>0</v>
      </c>
      <c r="R193" s="173">
        <v>0</v>
      </c>
      <c r="S193" s="173">
        <v>0</v>
      </c>
      <c r="T193" s="173">
        <v>0</v>
      </c>
      <c r="U193" s="173">
        <v>0</v>
      </c>
    </row>
    <row r="194" ht="15" spans="1:21">
      <c r="A194" s="130"/>
      <c r="B194" s="153" t="s">
        <v>333</v>
      </c>
      <c r="C194" s="107" t="str">
        <f>"LCU per unit of "&amp;D194</f>
        <v>LCU per unit of LCU</v>
      </c>
      <c r="D194" s="141" t="str">
        <f>D193</f>
        <v>LCU</v>
      </c>
      <c r="E194" s="128"/>
      <c r="F194" s="145"/>
      <c r="G194" s="135"/>
      <c r="H194" s="135"/>
      <c r="I194" s="135"/>
      <c r="J194" s="135"/>
      <c r="K194" s="143">
        <f t="shared" ref="K194:U194" si="76">INDEX($K$81:$U$85,MATCH($D194,$B$81:$B$85,0),MATCH(K$78,$K$78:$U$78,0))</f>
        <v>1</v>
      </c>
      <c r="L194" s="143">
        <f t="shared" si="76"/>
        <v>1</v>
      </c>
      <c r="M194" s="143">
        <f t="shared" si="76"/>
        <v>1</v>
      </c>
      <c r="N194" s="143">
        <f t="shared" si="76"/>
        <v>1</v>
      </c>
      <c r="O194" s="143">
        <f t="shared" si="76"/>
        <v>1</v>
      </c>
      <c r="P194" s="143">
        <f t="shared" si="76"/>
        <v>1</v>
      </c>
      <c r="Q194" s="143">
        <f t="shared" si="76"/>
        <v>1</v>
      </c>
      <c r="R194" s="143">
        <f t="shared" si="76"/>
        <v>1</v>
      </c>
      <c r="S194" s="143">
        <f t="shared" si="76"/>
        <v>1</v>
      </c>
      <c r="T194" s="143">
        <f t="shared" si="76"/>
        <v>1</v>
      </c>
      <c r="U194" s="143">
        <f t="shared" si="76"/>
        <v>1</v>
      </c>
    </row>
    <row r="195" ht="15" spans="1:21">
      <c r="A195" s="130"/>
      <c r="B195" s="153" t="s">
        <v>334</v>
      </c>
      <c r="C195" s="107" t="s">
        <v>329</v>
      </c>
      <c r="D195" s="159" t="s">
        <v>163</v>
      </c>
      <c r="E195" s="128"/>
      <c r="F195" s="129"/>
      <c r="G195" s="135"/>
      <c r="H195" s="135"/>
      <c r="I195" s="135"/>
      <c r="J195" s="135"/>
      <c r="K195" s="90">
        <f t="shared" ref="K195:U195" si="77">K191*K194</f>
        <v>0</v>
      </c>
      <c r="L195" s="90">
        <f t="shared" si="77"/>
        <v>0</v>
      </c>
      <c r="M195" s="90">
        <f t="shared" si="77"/>
        <v>0</v>
      </c>
      <c r="N195" s="90">
        <f t="shared" si="77"/>
        <v>0</v>
      </c>
      <c r="O195" s="90">
        <f t="shared" si="77"/>
        <v>0</v>
      </c>
      <c r="P195" s="90">
        <f t="shared" si="77"/>
        <v>0</v>
      </c>
      <c r="Q195" s="90">
        <f t="shared" si="77"/>
        <v>0</v>
      </c>
      <c r="R195" s="90">
        <f t="shared" si="77"/>
        <v>0</v>
      </c>
      <c r="S195" s="90">
        <f t="shared" si="77"/>
        <v>0</v>
      </c>
      <c r="T195" s="90">
        <f t="shared" si="77"/>
        <v>0</v>
      </c>
      <c r="U195" s="90">
        <f t="shared" si="77"/>
        <v>0</v>
      </c>
    </row>
    <row r="196" ht="15" spans="1:21">
      <c r="A196" s="130"/>
      <c r="B196" s="153" t="s">
        <v>335</v>
      </c>
      <c r="C196" s="107" t="s">
        <v>329</v>
      </c>
      <c r="D196" s="141" t="str">
        <f>D195</f>
        <v>Domestic</v>
      </c>
      <c r="E196" s="128"/>
      <c r="F196" s="129"/>
      <c r="G196" s="135"/>
      <c r="H196" s="135"/>
      <c r="I196" s="135"/>
      <c r="J196" s="135"/>
      <c r="K196" s="90"/>
      <c r="L196" s="90">
        <f t="shared" ref="L196:U196" si="78">L192*L194</f>
        <v>0</v>
      </c>
      <c r="M196" s="90">
        <f t="shared" si="78"/>
        <v>0</v>
      </c>
      <c r="N196" s="90">
        <f t="shared" si="78"/>
        <v>0</v>
      </c>
      <c r="O196" s="90">
        <f t="shared" si="78"/>
        <v>0</v>
      </c>
      <c r="P196" s="90">
        <f t="shared" si="78"/>
        <v>0</v>
      </c>
      <c r="Q196" s="90">
        <f t="shared" si="78"/>
        <v>0</v>
      </c>
      <c r="R196" s="90">
        <f t="shared" si="78"/>
        <v>0</v>
      </c>
      <c r="S196" s="90">
        <f t="shared" si="78"/>
        <v>0</v>
      </c>
      <c r="T196" s="90">
        <f t="shared" si="78"/>
        <v>0</v>
      </c>
      <c r="U196" s="90">
        <f t="shared" si="78"/>
        <v>0</v>
      </c>
    </row>
    <row r="197" ht="15" spans="1:21">
      <c r="A197" s="130"/>
      <c r="B197" s="153" t="s">
        <v>336</v>
      </c>
      <c r="C197" s="107" t="s">
        <v>329</v>
      </c>
      <c r="D197" s="141" t="str">
        <f>D196</f>
        <v>Domestic</v>
      </c>
      <c r="E197" s="128"/>
      <c r="F197" s="129"/>
      <c r="G197" s="135"/>
      <c r="H197" s="135"/>
      <c r="I197" s="135"/>
      <c r="J197" s="135"/>
      <c r="K197" s="90"/>
      <c r="L197" s="90">
        <f t="shared" ref="L197:U197" si="79">L193*L194</f>
        <v>0</v>
      </c>
      <c r="M197" s="90">
        <f t="shared" si="79"/>
        <v>0</v>
      </c>
      <c r="N197" s="90">
        <f t="shared" si="79"/>
        <v>0</v>
      </c>
      <c r="O197" s="90">
        <f t="shared" si="79"/>
        <v>0</v>
      </c>
      <c r="P197" s="90">
        <f t="shared" si="79"/>
        <v>0</v>
      </c>
      <c r="Q197" s="90">
        <f t="shared" si="79"/>
        <v>0</v>
      </c>
      <c r="R197" s="90">
        <f t="shared" si="79"/>
        <v>0</v>
      </c>
      <c r="S197" s="90">
        <f t="shared" si="79"/>
        <v>0</v>
      </c>
      <c r="T197" s="90">
        <f t="shared" si="79"/>
        <v>0</v>
      </c>
      <c r="U197" s="90">
        <f t="shared" si="79"/>
        <v>0</v>
      </c>
    </row>
    <row r="198" ht="15" spans="1:21">
      <c r="A198" s="130"/>
      <c r="B198" s="150" t="s">
        <v>303</v>
      </c>
      <c r="C198" s="107"/>
      <c r="D198" s="157"/>
      <c r="E198" s="152"/>
      <c r="F198" s="135"/>
      <c r="G198" s="135"/>
      <c r="H198" s="135"/>
      <c r="I198" s="135"/>
      <c r="J198" s="135"/>
      <c r="K198" s="90"/>
      <c r="L198" s="164"/>
      <c r="M198" s="164"/>
      <c r="N198" s="164"/>
      <c r="O198" s="164"/>
      <c r="P198" s="164"/>
      <c r="Q198" s="164"/>
      <c r="R198" s="164"/>
      <c r="S198" s="164"/>
      <c r="T198" s="164"/>
      <c r="U198" s="164"/>
    </row>
    <row r="199" ht="15" spans="1:21">
      <c r="A199" s="130"/>
      <c r="B199" s="153" t="s">
        <v>331</v>
      </c>
      <c r="C199" s="107" t="str">
        <f>"million "&amp;D199</f>
        <v>million LCU</v>
      </c>
      <c r="D199" s="158" t="s">
        <v>311</v>
      </c>
      <c r="E199" s="128"/>
      <c r="F199" s="129"/>
      <c r="G199" s="135"/>
      <c r="H199" s="135"/>
      <c r="I199" s="135"/>
      <c r="J199" s="135"/>
      <c r="K199" s="172">
        <v>0</v>
      </c>
      <c r="L199" s="90">
        <f t="shared" ref="L199:U199" si="80">K199-L200</f>
        <v>0</v>
      </c>
      <c r="M199" s="90">
        <f t="shared" si="80"/>
        <v>0</v>
      </c>
      <c r="N199" s="90">
        <f t="shared" si="80"/>
        <v>0</v>
      </c>
      <c r="O199" s="90">
        <f t="shared" si="80"/>
        <v>0</v>
      </c>
      <c r="P199" s="90">
        <f t="shared" si="80"/>
        <v>0</v>
      </c>
      <c r="Q199" s="90">
        <f t="shared" si="80"/>
        <v>0</v>
      </c>
      <c r="R199" s="90">
        <f t="shared" si="80"/>
        <v>0</v>
      </c>
      <c r="S199" s="90">
        <f t="shared" si="80"/>
        <v>0</v>
      </c>
      <c r="T199" s="90">
        <f t="shared" si="80"/>
        <v>0</v>
      </c>
      <c r="U199" s="90">
        <f t="shared" si="80"/>
        <v>0</v>
      </c>
    </row>
    <row r="200" ht="15" spans="1:21">
      <c r="A200" s="130"/>
      <c r="B200" s="153" t="s">
        <v>328</v>
      </c>
      <c r="C200" s="107" t="str">
        <f>"million "&amp;D200</f>
        <v>million LCU</v>
      </c>
      <c r="D200" s="141" t="str">
        <f>D199</f>
        <v>LCU</v>
      </c>
      <c r="E200" s="128"/>
      <c r="F200" s="129"/>
      <c r="G200" s="135"/>
      <c r="H200" s="135"/>
      <c r="I200" s="135"/>
      <c r="J200" s="135"/>
      <c r="K200" s="90"/>
      <c r="L200" s="173">
        <v>0</v>
      </c>
      <c r="M200" s="173">
        <v>0</v>
      </c>
      <c r="N200" s="173">
        <v>0</v>
      </c>
      <c r="O200" s="173">
        <v>0</v>
      </c>
      <c r="P200" s="173">
        <v>0</v>
      </c>
      <c r="Q200" s="173">
        <v>0</v>
      </c>
      <c r="R200" s="173">
        <v>0</v>
      </c>
      <c r="S200" s="173">
        <v>0</v>
      </c>
      <c r="T200" s="173">
        <v>0</v>
      </c>
      <c r="U200" s="173">
        <v>0</v>
      </c>
    </row>
    <row r="201" ht="15" spans="1:21">
      <c r="A201" s="130"/>
      <c r="B201" s="153" t="s">
        <v>234</v>
      </c>
      <c r="C201" s="107" t="str">
        <f>"million "&amp;D201</f>
        <v>million LCU</v>
      </c>
      <c r="D201" s="141" t="str">
        <f>D200</f>
        <v>LCU</v>
      </c>
      <c r="E201" s="128"/>
      <c r="F201" s="129"/>
      <c r="G201" s="135"/>
      <c r="H201" s="135"/>
      <c r="I201" s="135"/>
      <c r="J201" s="135"/>
      <c r="K201" s="90"/>
      <c r="L201" s="173">
        <v>0</v>
      </c>
      <c r="M201" s="173">
        <v>0</v>
      </c>
      <c r="N201" s="173">
        <v>0</v>
      </c>
      <c r="O201" s="173">
        <v>0</v>
      </c>
      <c r="P201" s="173">
        <v>0</v>
      </c>
      <c r="Q201" s="173">
        <v>0</v>
      </c>
      <c r="R201" s="173">
        <v>0</v>
      </c>
      <c r="S201" s="173">
        <v>0</v>
      </c>
      <c r="T201" s="173">
        <v>0</v>
      </c>
      <c r="U201" s="173">
        <v>0</v>
      </c>
    </row>
    <row r="202" ht="15" spans="1:21">
      <c r="A202" s="130"/>
      <c r="B202" s="153" t="s">
        <v>333</v>
      </c>
      <c r="C202" s="107" t="str">
        <f>"LCU per unit of "&amp;D202</f>
        <v>LCU per unit of LCU</v>
      </c>
      <c r="D202" s="141" t="str">
        <f>D201</f>
        <v>LCU</v>
      </c>
      <c r="E202" s="128"/>
      <c r="F202" s="145"/>
      <c r="G202" s="135"/>
      <c r="H202" s="135"/>
      <c r="I202" s="135"/>
      <c r="J202" s="135"/>
      <c r="K202" s="143">
        <f t="shared" ref="K202:U202" si="81">INDEX($K$81:$U$85,MATCH($D202,$B$81:$B$85,0),MATCH(K$78,$K$78:$U$78,0))</f>
        <v>1</v>
      </c>
      <c r="L202" s="143">
        <f t="shared" si="81"/>
        <v>1</v>
      </c>
      <c r="M202" s="143">
        <f t="shared" si="81"/>
        <v>1</v>
      </c>
      <c r="N202" s="143">
        <f t="shared" si="81"/>
        <v>1</v>
      </c>
      <c r="O202" s="143">
        <f t="shared" si="81"/>
        <v>1</v>
      </c>
      <c r="P202" s="143">
        <f t="shared" si="81"/>
        <v>1</v>
      </c>
      <c r="Q202" s="143">
        <f t="shared" si="81"/>
        <v>1</v>
      </c>
      <c r="R202" s="143">
        <f t="shared" si="81"/>
        <v>1</v>
      </c>
      <c r="S202" s="143">
        <f t="shared" si="81"/>
        <v>1</v>
      </c>
      <c r="T202" s="143">
        <f t="shared" si="81"/>
        <v>1</v>
      </c>
      <c r="U202" s="143">
        <f t="shared" si="81"/>
        <v>1</v>
      </c>
    </row>
    <row r="203" ht="15" spans="1:21">
      <c r="A203" s="130"/>
      <c r="B203" s="153" t="s">
        <v>334</v>
      </c>
      <c r="C203" s="107" t="s">
        <v>329</v>
      </c>
      <c r="D203" s="159" t="s">
        <v>163</v>
      </c>
      <c r="E203" s="128"/>
      <c r="F203" s="129"/>
      <c r="G203" s="135"/>
      <c r="H203" s="135"/>
      <c r="I203" s="135"/>
      <c r="J203" s="135"/>
      <c r="K203" s="90">
        <f t="shared" ref="K203:U203" si="82">K199*K202</f>
        <v>0</v>
      </c>
      <c r="L203" s="90">
        <f t="shared" si="82"/>
        <v>0</v>
      </c>
      <c r="M203" s="90">
        <f t="shared" si="82"/>
        <v>0</v>
      </c>
      <c r="N203" s="90">
        <f t="shared" si="82"/>
        <v>0</v>
      </c>
      <c r="O203" s="90">
        <f t="shared" si="82"/>
        <v>0</v>
      </c>
      <c r="P203" s="90">
        <f t="shared" si="82"/>
        <v>0</v>
      </c>
      <c r="Q203" s="90">
        <f t="shared" si="82"/>
        <v>0</v>
      </c>
      <c r="R203" s="90">
        <f t="shared" si="82"/>
        <v>0</v>
      </c>
      <c r="S203" s="90">
        <f t="shared" si="82"/>
        <v>0</v>
      </c>
      <c r="T203" s="90">
        <f t="shared" si="82"/>
        <v>0</v>
      </c>
      <c r="U203" s="90">
        <f t="shared" si="82"/>
        <v>0</v>
      </c>
    </row>
    <row r="204" ht="15" spans="1:21">
      <c r="A204" s="130"/>
      <c r="B204" s="153" t="s">
        <v>335</v>
      </c>
      <c r="C204" s="107" t="s">
        <v>329</v>
      </c>
      <c r="D204" s="141" t="str">
        <f>D203</f>
        <v>Domestic</v>
      </c>
      <c r="E204" s="128"/>
      <c r="F204" s="129"/>
      <c r="G204" s="135"/>
      <c r="H204" s="135"/>
      <c r="I204" s="135"/>
      <c r="J204" s="135"/>
      <c r="K204" s="90"/>
      <c r="L204" s="90">
        <f t="shared" ref="L204:U204" si="83">L200*L202</f>
        <v>0</v>
      </c>
      <c r="M204" s="90">
        <f t="shared" si="83"/>
        <v>0</v>
      </c>
      <c r="N204" s="90">
        <f t="shared" si="83"/>
        <v>0</v>
      </c>
      <c r="O204" s="90">
        <f t="shared" si="83"/>
        <v>0</v>
      </c>
      <c r="P204" s="90">
        <f t="shared" si="83"/>
        <v>0</v>
      </c>
      <c r="Q204" s="90">
        <f t="shared" si="83"/>
        <v>0</v>
      </c>
      <c r="R204" s="90">
        <f t="shared" si="83"/>
        <v>0</v>
      </c>
      <c r="S204" s="90">
        <f t="shared" si="83"/>
        <v>0</v>
      </c>
      <c r="T204" s="90">
        <f t="shared" si="83"/>
        <v>0</v>
      </c>
      <c r="U204" s="90">
        <f t="shared" si="83"/>
        <v>0</v>
      </c>
    </row>
    <row r="205" ht="15" spans="1:21">
      <c r="A205" s="130"/>
      <c r="B205" s="153" t="s">
        <v>336</v>
      </c>
      <c r="C205" s="107" t="s">
        <v>329</v>
      </c>
      <c r="D205" s="141" t="str">
        <f>D204</f>
        <v>Domestic</v>
      </c>
      <c r="E205" s="128"/>
      <c r="F205" s="129"/>
      <c r="G205" s="135"/>
      <c r="H205" s="135"/>
      <c r="I205" s="135"/>
      <c r="J205" s="135"/>
      <c r="K205" s="90"/>
      <c r="L205" s="90">
        <f t="shared" ref="L205:U205" si="84">L201*L202</f>
        <v>0</v>
      </c>
      <c r="M205" s="90">
        <f t="shared" si="84"/>
        <v>0</v>
      </c>
      <c r="N205" s="90">
        <f t="shared" si="84"/>
        <v>0</v>
      </c>
      <c r="O205" s="90">
        <f t="shared" si="84"/>
        <v>0</v>
      </c>
      <c r="P205" s="90">
        <f t="shared" si="84"/>
        <v>0</v>
      </c>
      <c r="Q205" s="90">
        <f t="shared" si="84"/>
        <v>0</v>
      </c>
      <c r="R205" s="90">
        <f t="shared" si="84"/>
        <v>0</v>
      </c>
      <c r="S205" s="90">
        <f t="shared" si="84"/>
        <v>0</v>
      </c>
      <c r="T205" s="90">
        <f t="shared" si="84"/>
        <v>0</v>
      </c>
      <c r="U205" s="90">
        <f t="shared" si="84"/>
        <v>0</v>
      </c>
    </row>
    <row r="206" ht="15" spans="1:21">
      <c r="A206" s="130"/>
      <c r="B206" s="150" t="s">
        <v>304</v>
      </c>
      <c r="C206" s="107"/>
      <c r="D206" s="157"/>
      <c r="E206" s="152"/>
      <c r="F206" s="135"/>
      <c r="G206" s="135"/>
      <c r="H206" s="135"/>
      <c r="I206" s="135"/>
      <c r="J206" s="135"/>
      <c r="K206" s="90"/>
      <c r="L206" s="164"/>
      <c r="M206" s="164"/>
      <c r="N206" s="164"/>
      <c r="O206" s="164"/>
      <c r="P206" s="164"/>
      <c r="Q206" s="164"/>
      <c r="R206" s="164"/>
      <c r="S206" s="164"/>
      <c r="T206" s="164"/>
      <c r="U206" s="164"/>
    </row>
    <row r="207" ht="15" spans="1:21">
      <c r="A207" s="130"/>
      <c r="B207" s="153" t="s">
        <v>331</v>
      </c>
      <c r="C207" s="107" t="str">
        <f>"million "&amp;D207</f>
        <v>million LCU</v>
      </c>
      <c r="D207" s="158" t="s">
        <v>311</v>
      </c>
      <c r="E207" s="128"/>
      <c r="F207" s="129"/>
      <c r="G207" s="135"/>
      <c r="H207" s="135"/>
      <c r="I207" s="135"/>
      <c r="J207" s="135"/>
      <c r="K207" s="172">
        <v>0</v>
      </c>
      <c r="L207" s="90">
        <f t="shared" ref="L207:U207" si="85">K207-L208</f>
        <v>0</v>
      </c>
      <c r="M207" s="90">
        <f t="shared" si="85"/>
        <v>0</v>
      </c>
      <c r="N207" s="90">
        <f t="shared" si="85"/>
        <v>0</v>
      </c>
      <c r="O207" s="90">
        <f t="shared" si="85"/>
        <v>0</v>
      </c>
      <c r="P207" s="90">
        <f t="shared" si="85"/>
        <v>0</v>
      </c>
      <c r="Q207" s="90">
        <f t="shared" si="85"/>
        <v>0</v>
      </c>
      <c r="R207" s="90">
        <f t="shared" si="85"/>
        <v>0</v>
      </c>
      <c r="S207" s="90">
        <f t="shared" si="85"/>
        <v>0</v>
      </c>
      <c r="T207" s="90">
        <f t="shared" si="85"/>
        <v>0</v>
      </c>
      <c r="U207" s="90">
        <f t="shared" si="85"/>
        <v>0</v>
      </c>
    </row>
    <row r="208" ht="15" spans="1:21">
      <c r="A208" s="130"/>
      <c r="B208" s="153" t="s">
        <v>328</v>
      </c>
      <c r="C208" s="107" t="str">
        <f>"million "&amp;D208</f>
        <v>million LCU</v>
      </c>
      <c r="D208" s="141" t="str">
        <f>D207</f>
        <v>LCU</v>
      </c>
      <c r="E208" s="128"/>
      <c r="F208" s="129"/>
      <c r="G208" s="135"/>
      <c r="H208" s="135"/>
      <c r="I208" s="135"/>
      <c r="J208" s="135"/>
      <c r="K208" s="90"/>
      <c r="L208" s="173">
        <v>0</v>
      </c>
      <c r="M208" s="173">
        <v>0</v>
      </c>
      <c r="N208" s="173">
        <v>0</v>
      </c>
      <c r="O208" s="173">
        <v>0</v>
      </c>
      <c r="P208" s="173">
        <v>0</v>
      </c>
      <c r="Q208" s="173">
        <v>0</v>
      </c>
      <c r="R208" s="173">
        <v>0</v>
      </c>
      <c r="S208" s="173">
        <v>0</v>
      </c>
      <c r="T208" s="173">
        <v>0</v>
      </c>
      <c r="U208" s="173">
        <v>0</v>
      </c>
    </row>
    <row r="209" ht="15" spans="1:21">
      <c r="A209" s="130"/>
      <c r="B209" s="153" t="s">
        <v>234</v>
      </c>
      <c r="C209" s="107" t="str">
        <f>"million "&amp;D209</f>
        <v>million LCU</v>
      </c>
      <c r="D209" s="141" t="str">
        <f>D208</f>
        <v>LCU</v>
      </c>
      <c r="E209" s="128"/>
      <c r="F209" s="129"/>
      <c r="G209" s="135"/>
      <c r="H209" s="135"/>
      <c r="I209" s="135"/>
      <c r="J209" s="135"/>
      <c r="K209" s="90"/>
      <c r="L209" s="173">
        <v>0</v>
      </c>
      <c r="M209" s="173">
        <v>0</v>
      </c>
      <c r="N209" s="173">
        <v>0</v>
      </c>
      <c r="O209" s="173">
        <v>0</v>
      </c>
      <c r="P209" s="173">
        <v>0</v>
      </c>
      <c r="Q209" s="173">
        <v>0</v>
      </c>
      <c r="R209" s="173">
        <v>0</v>
      </c>
      <c r="S209" s="173">
        <v>0</v>
      </c>
      <c r="T209" s="173">
        <v>0</v>
      </c>
      <c r="U209" s="173">
        <v>0</v>
      </c>
    </row>
    <row r="210" ht="15" spans="1:21">
      <c r="A210" s="130"/>
      <c r="B210" s="153" t="s">
        <v>333</v>
      </c>
      <c r="C210" s="107" t="str">
        <f>"LCU per unit of "&amp;D210</f>
        <v>LCU per unit of LCU</v>
      </c>
      <c r="D210" s="141" t="str">
        <f>D209</f>
        <v>LCU</v>
      </c>
      <c r="E210" s="128"/>
      <c r="F210" s="145"/>
      <c r="G210" s="135"/>
      <c r="H210" s="135"/>
      <c r="I210" s="135"/>
      <c r="J210" s="135"/>
      <c r="K210" s="143">
        <f t="shared" ref="K210:U210" si="86">INDEX($K$81:$U$85,MATCH($D210,$B$81:$B$85,0),MATCH(K$78,$K$78:$U$78,0))</f>
        <v>1</v>
      </c>
      <c r="L210" s="143">
        <f t="shared" si="86"/>
        <v>1</v>
      </c>
      <c r="M210" s="143">
        <f t="shared" si="86"/>
        <v>1</v>
      </c>
      <c r="N210" s="143">
        <f t="shared" si="86"/>
        <v>1</v>
      </c>
      <c r="O210" s="143">
        <f t="shared" si="86"/>
        <v>1</v>
      </c>
      <c r="P210" s="143">
        <f t="shared" si="86"/>
        <v>1</v>
      </c>
      <c r="Q210" s="143">
        <f t="shared" si="86"/>
        <v>1</v>
      </c>
      <c r="R210" s="143">
        <f t="shared" si="86"/>
        <v>1</v>
      </c>
      <c r="S210" s="143">
        <f t="shared" si="86"/>
        <v>1</v>
      </c>
      <c r="T210" s="143">
        <f t="shared" si="86"/>
        <v>1</v>
      </c>
      <c r="U210" s="143">
        <f t="shared" si="86"/>
        <v>1</v>
      </c>
    </row>
    <row r="211" ht="15" spans="1:21">
      <c r="A211" s="130"/>
      <c r="B211" s="153" t="s">
        <v>334</v>
      </c>
      <c r="C211" s="107" t="s">
        <v>329</v>
      </c>
      <c r="D211" s="159" t="s">
        <v>163</v>
      </c>
      <c r="E211" s="128"/>
      <c r="F211" s="129"/>
      <c r="G211" s="135"/>
      <c r="H211" s="135"/>
      <c r="I211" s="135"/>
      <c r="J211" s="135"/>
      <c r="K211" s="90">
        <f t="shared" ref="K211:U211" si="87">K207*K210</f>
        <v>0</v>
      </c>
      <c r="L211" s="90">
        <f t="shared" si="87"/>
        <v>0</v>
      </c>
      <c r="M211" s="90">
        <f t="shared" si="87"/>
        <v>0</v>
      </c>
      <c r="N211" s="90">
        <f t="shared" si="87"/>
        <v>0</v>
      </c>
      <c r="O211" s="90">
        <f t="shared" si="87"/>
        <v>0</v>
      </c>
      <c r="P211" s="90">
        <f t="shared" si="87"/>
        <v>0</v>
      </c>
      <c r="Q211" s="90">
        <f t="shared" si="87"/>
        <v>0</v>
      </c>
      <c r="R211" s="90">
        <f t="shared" si="87"/>
        <v>0</v>
      </c>
      <c r="S211" s="90">
        <f t="shared" si="87"/>
        <v>0</v>
      </c>
      <c r="T211" s="90">
        <f t="shared" si="87"/>
        <v>0</v>
      </c>
      <c r="U211" s="90">
        <f t="shared" si="87"/>
        <v>0</v>
      </c>
    </row>
    <row r="212" ht="15" spans="1:21">
      <c r="A212" s="130"/>
      <c r="B212" s="153" t="s">
        <v>335</v>
      </c>
      <c r="C212" s="107" t="s">
        <v>329</v>
      </c>
      <c r="D212" s="141" t="str">
        <f>D211</f>
        <v>Domestic</v>
      </c>
      <c r="E212" s="128"/>
      <c r="F212" s="129"/>
      <c r="G212" s="135"/>
      <c r="H212" s="135"/>
      <c r="I212" s="135"/>
      <c r="J212" s="135"/>
      <c r="K212" s="90"/>
      <c r="L212" s="90">
        <f t="shared" ref="L212:U212" si="88">L208*L210</f>
        <v>0</v>
      </c>
      <c r="M212" s="90">
        <f t="shared" si="88"/>
        <v>0</v>
      </c>
      <c r="N212" s="90">
        <f t="shared" si="88"/>
        <v>0</v>
      </c>
      <c r="O212" s="90">
        <f t="shared" si="88"/>
        <v>0</v>
      </c>
      <c r="P212" s="90">
        <f t="shared" si="88"/>
        <v>0</v>
      </c>
      <c r="Q212" s="90">
        <f t="shared" si="88"/>
        <v>0</v>
      </c>
      <c r="R212" s="90">
        <f t="shared" si="88"/>
        <v>0</v>
      </c>
      <c r="S212" s="90">
        <f t="shared" si="88"/>
        <v>0</v>
      </c>
      <c r="T212" s="90">
        <f t="shared" si="88"/>
        <v>0</v>
      </c>
      <c r="U212" s="90">
        <f t="shared" si="88"/>
        <v>0</v>
      </c>
    </row>
    <row r="213" ht="15" spans="1:21">
      <c r="A213" s="130"/>
      <c r="B213" s="153" t="s">
        <v>336</v>
      </c>
      <c r="C213" s="107" t="s">
        <v>329</v>
      </c>
      <c r="D213" s="141" t="str">
        <f>D212</f>
        <v>Domestic</v>
      </c>
      <c r="E213" s="128"/>
      <c r="F213" s="129"/>
      <c r="G213" s="135"/>
      <c r="H213" s="135"/>
      <c r="I213" s="135"/>
      <c r="J213" s="135"/>
      <c r="K213" s="90"/>
      <c r="L213" s="90">
        <f t="shared" ref="L213:U213" si="89">L209*L210</f>
        <v>0</v>
      </c>
      <c r="M213" s="90">
        <f t="shared" si="89"/>
        <v>0</v>
      </c>
      <c r="N213" s="90">
        <f t="shared" si="89"/>
        <v>0</v>
      </c>
      <c r="O213" s="90">
        <f t="shared" si="89"/>
        <v>0</v>
      </c>
      <c r="P213" s="90">
        <f t="shared" si="89"/>
        <v>0</v>
      </c>
      <c r="Q213" s="90">
        <f t="shared" si="89"/>
        <v>0</v>
      </c>
      <c r="R213" s="90">
        <f t="shared" si="89"/>
        <v>0</v>
      </c>
      <c r="S213" s="90">
        <f t="shared" si="89"/>
        <v>0</v>
      </c>
      <c r="T213" s="90">
        <f t="shared" si="89"/>
        <v>0</v>
      </c>
      <c r="U213" s="90">
        <f t="shared" si="89"/>
        <v>0</v>
      </c>
    </row>
    <row r="214" ht="15" spans="1:21">
      <c r="A214" s="130"/>
      <c r="B214" s="150" t="s">
        <v>305</v>
      </c>
      <c r="C214" s="107"/>
      <c r="D214" s="157"/>
      <c r="E214" s="152"/>
      <c r="F214" s="135"/>
      <c r="G214" s="135"/>
      <c r="H214" s="135"/>
      <c r="I214" s="135"/>
      <c r="J214" s="135"/>
      <c r="K214" s="90"/>
      <c r="L214" s="164"/>
      <c r="M214" s="164"/>
      <c r="N214" s="164"/>
      <c r="O214" s="164"/>
      <c r="P214" s="164"/>
      <c r="Q214" s="164"/>
      <c r="R214" s="164"/>
      <c r="S214" s="164"/>
      <c r="T214" s="164"/>
      <c r="U214" s="164"/>
    </row>
    <row r="215" ht="15" spans="1:21">
      <c r="A215" s="130"/>
      <c r="B215" s="153" t="s">
        <v>331</v>
      </c>
      <c r="C215" s="107" t="str">
        <f>"million "&amp;D215</f>
        <v>million LCU</v>
      </c>
      <c r="D215" s="158" t="s">
        <v>311</v>
      </c>
      <c r="E215" s="128"/>
      <c r="F215" s="129"/>
      <c r="G215" s="135"/>
      <c r="H215" s="135"/>
      <c r="I215" s="135"/>
      <c r="J215" s="135"/>
      <c r="K215" s="172">
        <v>0</v>
      </c>
      <c r="L215" s="90">
        <f t="shared" ref="L215:U215" si="90">K215-L216</f>
        <v>0</v>
      </c>
      <c r="M215" s="90">
        <f t="shared" si="90"/>
        <v>0</v>
      </c>
      <c r="N215" s="90">
        <f t="shared" si="90"/>
        <v>0</v>
      </c>
      <c r="O215" s="90">
        <f t="shared" si="90"/>
        <v>0</v>
      </c>
      <c r="P215" s="90">
        <f t="shared" si="90"/>
        <v>0</v>
      </c>
      <c r="Q215" s="90">
        <f t="shared" si="90"/>
        <v>0</v>
      </c>
      <c r="R215" s="90">
        <f t="shared" si="90"/>
        <v>0</v>
      </c>
      <c r="S215" s="90">
        <f t="shared" si="90"/>
        <v>0</v>
      </c>
      <c r="T215" s="90">
        <f t="shared" si="90"/>
        <v>0</v>
      </c>
      <c r="U215" s="90">
        <f t="shared" si="90"/>
        <v>0</v>
      </c>
    </row>
    <row r="216" ht="15" spans="1:21">
      <c r="A216" s="130"/>
      <c r="B216" s="153" t="s">
        <v>328</v>
      </c>
      <c r="C216" s="107" t="str">
        <f>"million "&amp;D216</f>
        <v>million LCU</v>
      </c>
      <c r="D216" s="141" t="str">
        <f>D215</f>
        <v>LCU</v>
      </c>
      <c r="E216" s="128"/>
      <c r="F216" s="129"/>
      <c r="G216" s="135"/>
      <c r="H216" s="135"/>
      <c r="I216" s="135"/>
      <c r="J216" s="135"/>
      <c r="K216" s="90"/>
      <c r="L216" s="173">
        <v>0</v>
      </c>
      <c r="M216" s="173">
        <v>0</v>
      </c>
      <c r="N216" s="173">
        <v>0</v>
      </c>
      <c r="O216" s="173">
        <v>0</v>
      </c>
      <c r="P216" s="173">
        <v>0</v>
      </c>
      <c r="Q216" s="173">
        <v>0</v>
      </c>
      <c r="R216" s="173">
        <v>0</v>
      </c>
      <c r="S216" s="173">
        <v>0</v>
      </c>
      <c r="T216" s="173">
        <v>0</v>
      </c>
      <c r="U216" s="173">
        <v>0</v>
      </c>
    </row>
    <row r="217" ht="15" spans="1:21">
      <c r="A217" s="130"/>
      <c r="B217" s="153" t="s">
        <v>234</v>
      </c>
      <c r="C217" s="107" t="str">
        <f>"million "&amp;D217</f>
        <v>million LCU</v>
      </c>
      <c r="D217" s="141" t="str">
        <f>D216</f>
        <v>LCU</v>
      </c>
      <c r="E217" s="128"/>
      <c r="F217" s="129"/>
      <c r="G217" s="135"/>
      <c r="H217" s="135"/>
      <c r="I217" s="135"/>
      <c r="J217" s="135"/>
      <c r="K217" s="90"/>
      <c r="L217" s="173">
        <v>0</v>
      </c>
      <c r="M217" s="173">
        <v>0</v>
      </c>
      <c r="N217" s="173">
        <v>0</v>
      </c>
      <c r="O217" s="173">
        <v>0</v>
      </c>
      <c r="P217" s="173">
        <v>0</v>
      </c>
      <c r="Q217" s="173">
        <v>0</v>
      </c>
      <c r="R217" s="173">
        <v>0</v>
      </c>
      <c r="S217" s="173">
        <v>0</v>
      </c>
      <c r="T217" s="173">
        <v>0</v>
      </c>
      <c r="U217" s="173">
        <v>0</v>
      </c>
    </row>
    <row r="218" ht="15" spans="1:21">
      <c r="A218" s="130"/>
      <c r="B218" s="153" t="s">
        <v>333</v>
      </c>
      <c r="C218" s="107" t="str">
        <f>"LCU per unit of "&amp;D218</f>
        <v>LCU per unit of LCU</v>
      </c>
      <c r="D218" s="141" t="str">
        <f>D217</f>
        <v>LCU</v>
      </c>
      <c r="E218" s="128"/>
      <c r="F218" s="145"/>
      <c r="G218" s="135"/>
      <c r="H218" s="135"/>
      <c r="I218" s="135"/>
      <c r="J218" s="135"/>
      <c r="K218" s="143">
        <f t="shared" ref="K218:U218" si="91">INDEX($K$81:$U$85,MATCH($D218,$B$81:$B$85,0),MATCH(K$78,$K$78:$U$78,0))</f>
        <v>1</v>
      </c>
      <c r="L218" s="143">
        <f t="shared" si="91"/>
        <v>1</v>
      </c>
      <c r="M218" s="143">
        <f t="shared" si="91"/>
        <v>1</v>
      </c>
      <c r="N218" s="143">
        <f t="shared" si="91"/>
        <v>1</v>
      </c>
      <c r="O218" s="143">
        <f t="shared" si="91"/>
        <v>1</v>
      </c>
      <c r="P218" s="143">
        <f t="shared" si="91"/>
        <v>1</v>
      </c>
      <c r="Q218" s="143">
        <f t="shared" si="91"/>
        <v>1</v>
      </c>
      <c r="R218" s="143">
        <f t="shared" si="91"/>
        <v>1</v>
      </c>
      <c r="S218" s="143">
        <f t="shared" si="91"/>
        <v>1</v>
      </c>
      <c r="T218" s="143">
        <f t="shared" si="91"/>
        <v>1</v>
      </c>
      <c r="U218" s="143">
        <f t="shared" si="91"/>
        <v>1</v>
      </c>
    </row>
    <row r="219" ht="15" spans="1:21">
      <c r="A219" s="130"/>
      <c r="B219" s="153" t="s">
        <v>334</v>
      </c>
      <c r="C219" s="107" t="s">
        <v>329</v>
      </c>
      <c r="D219" s="159" t="s">
        <v>163</v>
      </c>
      <c r="E219" s="128"/>
      <c r="F219" s="129"/>
      <c r="G219" s="135"/>
      <c r="H219" s="135"/>
      <c r="I219" s="135"/>
      <c r="J219" s="135"/>
      <c r="K219" s="90">
        <f t="shared" ref="K219:U219" si="92">K215*K218</f>
        <v>0</v>
      </c>
      <c r="L219" s="90">
        <f t="shared" si="92"/>
        <v>0</v>
      </c>
      <c r="M219" s="90">
        <f t="shared" si="92"/>
        <v>0</v>
      </c>
      <c r="N219" s="90">
        <f t="shared" si="92"/>
        <v>0</v>
      </c>
      <c r="O219" s="90">
        <f t="shared" si="92"/>
        <v>0</v>
      </c>
      <c r="P219" s="90">
        <f t="shared" si="92"/>
        <v>0</v>
      </c>
      <c r="Q219" s="90">
        <f t="shared" si="92"/>
        <v>0</v>
      </c>
      <c r="R219" s="90">
        <f t="shared" si="92"/>
        <v>0</v>
      </c>
      <c r="S219" s="90">
        <f t="shared" si="92"/>
        <v>0</v>
      </c>
      <c r="T219" s="90">
        <f t="shared" si="92"/>
        <v>0</v>
      </c>
      <c r="U219" s="90">
        <f t="shared" si="92"/>
        <v>0</v>
      </c>
    </row>
    <row r="220" ht="15" spans="1:21">
      <c r="A220" s="130"/>
      <c r="B220" s="153" t="s">
        <v>335</v>
      </c>
      <c r="C220" s="107" t="s">
        <v>329</v>
      </c>
      <c r="D220" s="141" t="str">
        <f>D219</f>
        <v>Domestic</v>
      </c>
      <c r="E220" s="128"/>
      <c r="F220" s="129"/>
      <c r="G220" s="135"/>
      <c r="H220" s="135"/>
      <c r="I220" s="135"/>
      <c r="J220" s="135"/>
      <c r="K220" s="90"/>
      <c r="L220" s="90">
        <f t="shared" ref="L220:U220" si="93">L216*L218</f>
        <v>0</v>
      </c>
      <c r="M220" s="90">
        <f t="shared" si="93"/>
        <v>0</v>
      </c>
      <c r="N220" s="90">
        <f t="shared" si="93"/>
        <v>0</v>
      </c>
      <c r="O220" s="90">
        <f t="shared" si="93"/>
        <v>0</v>
      </c>
      <c r="P220" s="90">
        <f t="shared" si="93"/>
        <v>0</v>
      </c>
      <c r="Q220" s="90">
        <f t="shared" si="93"/>
        <v>0</v>
      </c>
      <c r="R220" s="90">
        <f t="shared" si="93"/>
        <v>0</v>
      </c>
      <c r="S220" s="90">
        <f t="shared" si="93"/>
        <v>0</v>
      </c>
      <c r="T220" s="90">
        <f t="shared" si="93"/>
        <v>0</v>
      </c>
      <c r="U220" s="90">
        <f t="shared" si="93"/>
        <v>0</v>
      </c>
    </row>
    <row r="221" ht="15" spans="1:21">
      <c r="A221" s="130"/>
      <c r="B221" s="153" t="s">
        <v>336</v>
      </c>
      <c r="C221" s="107" t="s">
        <v>329</v>
      </c>
      <c r="D221" s="141" t="str">
        <f>D220</f>
        <v>Domestic</v>
      </c>
      <c r="E221" s="128"/>
      <c r="F221" s="129"/>
      <c r="G221" s="135"/>
      <c r="H221" s="135"/>
      <c r="I221" s="135"/>
      <c r="J221" s="135"/>
      <c r="K221" s="90"/>
      <c r="L221" s="90">
        <f t="shared" ref="L221:U221" si="94">L217*L218</f>
        <v>0</v>
      </c>
      <c r="M221" s="90">
        <f t="shared" si="94"/>
        <v>0</v>
      </c>
      <c r="N221" s="90">
        <f t="shared" si="94"/>
        <v>0</v>
      </c>
      <c r="O221" s="90">
        <f t="shared" si="94"/>
        <v>0</v>
      </c>
      <c r="P221" s="90">
        <f t="shared" si="94"/>
        <v>0</v>
      </c>
      <c r="Q221" s="90">
        <f t="shared" si="94"/>
        <v>0</v>
      </c>
      <c r="R221" s="90">
        <f t="shared" si="94"/>
        <v>0</v>
      </c>
      <c r="S221" s="90">
        <f t="shared" si="94"/>
        <v>0</v>
      </c>
      <c r="T221" s="90">
        <f t="shared" si="94"/>
        <v>0</v>
      </c>
      <c r="U221" s="90">
        <f t="shared" si="94"/>
        <v>0</v>
      </c>
    </row>
    <row r="222" ht="15" spans="1:21">
      <c r="A222" s="130"/>
      <c r="B222" s="150" t="s">
        <v>337</v>
      </c>
      <c r="C222" s="107"/>
      <c r="D222" s="157"/>
      <c r="E222" s="152"/>
      <c r="F222" s="135"/>
      <c r="G222" s="135"/>
      <c r="H222" s="135"/>
      <c r="I222" s="135"/>
      <c r="J222" s="135"/>
      <c r="K222" s="90"/>
      <c r="L222" s="164"/>
      <c r="M222" s="164"/>
      <c r="N222" s="164"/>
      <c r="O222" s="164"/>
      <c r="P222" s="164"/>
      <c r="Q222" s="164"/>
      <c r="R222" s="164"/>
      <c r="S222" s="164"/>
      <c r="T222" s="164"/>
      <c r="U222" s="164"/>
    </row>
    <row r="223" ht="15" spans="1:21">
      <c r="A223" s="130"/>
      <c r="B223" s="153" t="s">
        <v>331</v>
      </c>
      <c r="C223" s="107" t="str">
        <f>"million "&amp;D223</f>
        <v>million LCU</v>
      </c>
      <c r="D223" s="158" t="s">
        <v>311</v>
      </c>
      <c r="E223" s="128"/>
      <c r="F223" s="129"/>
      <c r="G223" s="135"/>
      <c r="H223" s="135"/>
      <c r="I223" s="135"/>
      <c r="J223" s="135"/>
      <c r="K223" s="172">
        <v>0</v>
      </c>
      <c r="L223" s="90">
        <f t="shared" ref="L223:U223" si="95">K223-L224</f>
        <v>0</v>
      </c>
      <c r="M223" s="90">
        <f t="shared" si="95"/>
        <v>0</v>
      </c>
      <c r="N223" s="90">
        <f t="shared" si="95"/>
        <v>0</v>
      </c>
      <c r="O223" s="90">
        <f t="shared" si="95"/>
        <v>0</v>
      </c>
      <c r="P223" s="90">
        <f t="shared" si="95"/>
        <v>0</v>
      </c>
      <c r="Q223" s="90">
        <f t="shared" si="95"/>
        <v>0</v>
      </c>
      <c r="R223" s="90">
        <f t="shared" si="95"/>
        <v>0</v>
      </c>
      <c r="S223" s="90">
        <f t="shared" si="95"/>
        <v>0</v>
      </c>
      <c r="T223" s="90">
        <f t="shared" si="95"/>
        <v>0</v>
      </c>
      <c r="U223" s="90">
        <f t="shared" si="95"/>
        <v>0</v>
      </c>
    </row>
    <row r="224" ht="15" spans="1:21">
      <c r="A224" s="130"/>
      <c r="B224" s="153" t="s">
        <v>328</v>
      </c>
      <c r="C224" s="107" t="str">
        <f>"million "&amp;D224</f>
        <v>million LCU</v>
      </c>
      <c r="D224" s="141" t="str">
        <f>D223</f>
        <v>LCU</v>
      </c>
      <c r="E224" s="128"/>
      <c r="F224" s="129"/>
      <c r="G224" s="135"/>
      <c r="H224" s="135"/>
      <c r="I224" s="135"/>
      <c r="J224" s="135"/>
      <c r="K224" s="90"/>
      <c r="L224" s="173">
        <v>0</v>
      </c>
      <c r="M224" s="173">
        <v>0</v>
      </c>
      <c r="N224" s="173">
        <v>0</v>
      </c>
      <c r="O224" s="173">
        <v>0</v>
      </c>
      <c r="P224" s="173">
        <v>0</v>
      </c>
      <c r="Q224" s="173">
        <v>0</v>
      </c>
      <c r="R224" s="173">
        <v>0</v>
      </c>
      <c r="S224" s="173">
        <v>0</v>
      </c>
      <c r="T224" s="173">
        <v>0</v>
      </c>
      <c r="U224" s="173">
        <v>0</v>
      </c>
    </row>
    <row r="225" ht="15" spans="1:21">
      <c r="A225" s="130"/>
      <c r="B225" s="153" t="s">
        <v>234</v>
      </c>
      <c r="C225" s="107" t="str">
        <f>"million "&amp;D225</f>
        <v>million LCU</v>
      </c>
      <c r="D225" s="141" t="str">
        <f>D224</f>
        <v>LCU</v>
      </c>
      <c r="E225" s="128"/>
      <c r="F225" s="129"/>
      <c r="G225" s="135"/>
      <c r="H225" s="135"/>
      <c r="I225" s="135"/>
      <c r="J225" s="135"/>
      <c r="K225" s="90"/>
      <c r="L225" s="173">
        <v>0</v>
      </c>
      <c r="M225" s="173">
        <v>0</v>
      </c>
      <c r="N225" s="173">
        <v>0</v>
      </c>
      <c r="O225" s="173">
        <v>0</v>
      </c>
      <c r="P225" s="173">
        <v>0</v>
      </c>
      <c r="Q225" s="173">
        <v>0</v>
      </c>
      <c r="R225" s="173">
        <v>0</v>
      </c>
      <c r="S225" s="173">
        <v>0</v>
      </c>
      <c r="T225" s="173">
        <v>0</v>
      </c>
      <c r="U225" s="173">
        <v>0</v>
      </c>
    </row>
    <row r="226" ht="15" spans="1:21">
      <c r="A226" s="130"/>
      <c r="B226" s="153" t="s">
        <v>333</v>
      </c>
      <c r="C226" s="107" t="str">
        <f>"LCU per unit of "&amp;D226</f>
        <v>LCU per unit of LCU</v>
      </c>
      <c r="D226" s="141" t="str">
        <f>D225</f>
        <v>LCU</v>
      </c>
      <c r="E226" s="128"/>
      <c r="F226" s="145"/>
      <c r="G226" s="135"/>
      <c r="H226" s="135"/>
      <c r="I226" s="135"/>
      <c r="J226" s="135"/>
      <c r="K226" s="143">
        <f t="shared" ref="K226:U226" si="96">INDEX($K$81:$U$85,MATCH($D226,$B$81:$B$85,0),MATCH(K$78,$K$78:$U$78,0))</f>
        <v>1</v>
      </c>
      <c r="L226" s="143">
        <f t="shared" si="96"/>
        <v>1</v>
      </c>
      <c r="M226" s="143">
        <f t="shared" si="96"/>
        <v>1</v>
      </c>
      <c r="N226" s="143">
        <f t="shared" si="96"/>
        <v>1</v>
      </c>
      <c r="O226" s="143">
        <f t="shared" si="96"/>
        <v>1</v>
      </c>
      <c r="P226" s="143">
        <f t="shared" si="96"/>
        <v>1</v>
      </c>
      <c r="Q226" s="143">
        <f t="shared" si="96"/>
        <v>1</v>
      </c>
      <c r="R226" s="143">
        <f t="shared" si="96"/>
        <v>1</v>
      </c>
      <c r="S226" s="143">
        <f t="shared" si="96"/>
        <v>1</v>
      </c>
      <c r="T226" s="143">
        <f t="shared" si="96"/>
        <v>1</v>
      </c>
      <c r="U226" s="143">
        <f t="shared" si="96"/>
        <v>1</v>
      </c>
    </row>
    <row r="227" ht="15" spans="1:21">
      <c r="A227" s="130"/>
      <c r="B227" s="153" t="s">
        <v>334</v>
      </c>
      <c r="C227" s="107" t="s">
        <v>329</v>
      </c>
      <c r="D227" s="159" t="s">
        <v>163</v>
      </c>
      <c r="E227" s="128"/>
      <c r="F227" s="129"/>
      <c r="G227" s="135"/>
      <c r="H227" s="135"/>
      <c r="I227" s="135"/>
      <c r="J227" s="135"/>
      <c r="K227" s="90">
        <f t="shared" ref="K227:U227" si="97">K223*K226</f>
        <v>0</v>
      </c>
      <c r="L227" s="90">
        <f t="shared" si="97"/>
        <v>0</v>
      </c>
      <c r="M227" s="90">
        <f t="shared" si="97"/>
        <v>0</v>
      </c>
      <c r="N227" s="90">
        <f t="shared" si="97"/>
        <v>0</v>
      </c>
      <c r="O227" s="90">
        <f t="shared" si="97"/>
        <v>0</v>
      </c>
      <c r="P227" s="90">
        <f t="shared" si="97"/>
        <v>0</v>
      </c>
      <c r="Q227" s="90">
        <f t="shared" si="97"/>
        <v>0</v>
      </c>
      <c r="R227" s="90">
        <f t="shared" si="97"/>
        <v>0</v>
      </c>
      <c r="S227" s="90">
        <f t="shared" si="97"/>
        <v>0</v>
      </c>
      <c r="T227" s="90">
        <f t="shared" si="97"/>
        <v>0</v>
      </c>
      <c r="U227" s="90">
        <f t="shared" si="97"/>
        <v>0</v>
      </c>
    </row>
    <row r="228" ht="15" spans="1:21">
      <c r="A228" s="130"/>
      <c r="B228" s="153" t="s">
        <v>335</v>
      </c>
      <c r="C228" s="107" t="s">
        <v>329</v>
      </c>
      <c r="D228" s="141" t="str">
        <f>D227</f>
        <v>Domestic</v>
      </c>
      <c r="E228" s="128"/>
      <c r="F228" s="129"/>
      <c r="G228" s="135"/>
      <c r="H228" s="135"/>
      <c r="I228" s="135"/>
      <c r="J228" s="135"/>
      <c r="K228" s="90"/>
      <c r="L228" s="90">
        <f t="shared" ref="L228:U228" si="98">L224*L226</f>
        <v>0</v>
      </c>
      <c r="M228" s="90">
        <f t="shared" si="98"/>
        <v>0</v>
      </c>
      <c r="N228" s="90">
        <f t="shared" si="98"/>
        <v>0</v>
      </c>
      <c r="O228" s="90">
        <f t="shared" si="98"/>
        <v>0</v>
      </c>
      <c r="P228" s="90">
        <f t="shared" si="98"/>
        <v>0</v>
      </c>
      <c r="Q228" s="90">
        <f t="shared" si="98"/>
        <v>0</v>
      </c>
      <c r="R228" s="90">
        <f t="shared" si="98"/>
        <v>0</v>
      </c>
      <c r="S228" s="90">
        <f t="shared" si="98"/>
        <v>0</v>
      </c>
      <c r="T228" s="90">
        <f t="shared" si="98"/>
        <v>0</v>
      </c>
      <c r="U228" s="90">
        <f t="shared" si="98"/>
        <v>0</v>
      </c>
    </row>
    <row r="229" ht="15" spans="1:21">
      <c r="A229" s="130"/>
      <c r="B229" s="153" t="s">
        <v>336</v>
      </c>
      <c r="C229" s="107" t="s">
        <v>329</v>
      </c>
      <c r="D229" s="141" t="str">
        <f>D228</f>
        <v>Domestic</v>
      </c>
      <c r="E229" s="128"/>
      <c r="F229" s="129"/>
      <c r="G229" s="135"/>
      <c r="H229" s="135"/>
      <c r="I229" s="135"/>
      <c r="J229" s="135"/>
      <c r="K229" s="90"/>
      <c r="L229" s="90">
        <f t="shared" ref="L229:U229" si="99">L225*L226</f>
        <v>0</v>
      </c>
      <c r="M229" s="90">
        <f t="shared" si="99"/>
        <v>0</v>
      </c>
      <c r="N229" s="90">
        <f t="shared" si="99"/>
        <v>0</v>
      </c>
      <c r="O229" s="90">
        <f t="shared" si="99"/>
        <v>0</v>
      </c>
      <c r="P229" s="90">
        <f t="shared" si="99"/>
        <v>0</v>
      </c>
      <c r="Q229" s="90">
        <f t="shared" si="99"/>
        <v>0</v>
      </c>
      <c r="R229" s="90">
        <f t="shared" si="99"/>
        <v>0</v>
      </c>
      <c r="S229" s="90">
        <f t="shared" si="99"/>
        <v>0</v>
      </c>
      <c r="T229" s="90">
        <f t="shared" si="99"/>
        <v>0</v>
      </c>
      <c r="U229" s="90">
        <f t="shared" si="99"/>
        <v>0</v>
      </c>
    </row>
    <row r="230" ht="15" spans="1:21">
      <c r="A230" s="130"/>
      <c r="B230" s="150" t="s">
        <v>338</v>
      </c>
      <c r="C230" s="107"/>
      <c r="D230" s="157"/>
      <c r="E230" s="152"/>
      <c r="F230" s="135"/>
      <c r="G230" s="135"/>
      <c r="H230" s="135"/>
      <c r="I230" s="135"/>
      <c r="J230" s="135"/>
      <c r="K230" s="90"/>
      <c r="L230" s="164"/>
      <c r="M230" s="164"/>
      <c r="N230" s="164"/>
      <c r="O230" s="164"/>
      <c r="P230" s="164"/>
      <c r="Q230" s="164"/>
      <c r="R230" s="164"/>
      <c r="S230" s="164"/>
      <c r="T230" s="164"/>
      <c r="U230" s="164"/>
    </row>
    <row r="231" ht="15" spans="1:21">
      <c r="A231" s="130"/>
      <c r="B231" s="153" t="s">
        <v>331</v>
      </c>
      <c r="C231" s="107" t="str">
        <f>"million "&amp;D231</f>
        <v>million LCU</v>
      </c>
      <c r="D231" s="158" t="s">
        <v>311</v>
      </c>
      <c r="E231" s="128"/>
      <c r="F231" s="129"/>
      <c r="G231" s="135"/>
      <c r="H231" s="135"/>
      <c r="I231" s="135"/>
      <c r="J231" s="135"/>
      <c r="K231" s="172">
        <v>0</v>
      </c>
      <c r="L231" s="90">
        <f t="shared" ref="L231:U231" si="100">K231-L232</f>
        <v>0</v>
      </c>
      <c r="M231" s="90">
        <f t="shared" si="100"/>
        <v>0</v>
      </c>
      <c r="N231" s="90">
        <f t="shared" si="100"/>
        <v>0</v>
      </c>
      <c r="O231" s="90">
        <f t="shared" si="100"/>
        <v>0</v>
      </c>
      <c r="P231" s="90">
        <f t="shared" si="100"/>
        <v>0</v>
      </c>
      <c r="Q231" s="90">
        <f t="shared" si="100"/>
        <v>0</v>
      </c>
      <c r="R231" s="90">
        <f t="shared" si="100"/>
        <v>0</v>
      </c>
      <c r="S231" s="90">
        <f t="shared" si="100"/>
        <v>0</v>
      </c>
      <c r="T231" s="90">
        <f t="shared" si="100"/>
        <v>0</v>
      </c>
      <c r="U231" s="90">
        <f t="shared" si="100"/>
        <v>0</v>
      </c>
    </row>
    <row r="232" ht="15" spans="1:21">
      <c r="A232" s="130"/>
      <c r="B232" s="153" t="s">
        <v>328</v>
      </c>
      <c r="C232" s="107" t="str">
        <f>"million "&amp;D232</f>
        <v>million LCU</v>
      </c>
      <c r="D232" s="141" t="str">
        <f>D231</f>
        <v>LCU</v>
      </c>
      <c r="E232" s="128"/>
      <c r="F232" s="129"/>
      <c r="G232" s="135"/>
      <c r="H232" s="135"/>
      <c r="I232" s="135"/>
      <c r="J232" s="135"/>
      <c r="K232" s="90"/>
      <c r="L232" s="173">
        <v>0</v>
      </c>
      <c r="M232" s="173">
        <v>0</v>
      </c>
      <c r="N232" s="173">
        <v>0</v>
      </c>
      <c r="O232" s="173">
        <v>0</v>
      </c>
      <c r="P232" s="173">
        <v>0</v>
      </c>
      <c r="Q232" s="173">
        <v>0</v>
      </c>
      <c r="R232" s="173">
        <v>0</v>
      </c>
      <c r="S232" s="173">
        <v>0</v>
      </c>
      <c r="T232" s="173">
        <v>0</v>
      </c>
      <c r="U232" s="173">
        <v>0</v>
      </c>
    </row>
    <row r="233" ht="15" spans="1:21">
      <c r="A233" s="130"/>
      <c r="B233" s="153" t="s">
        <v>234</v>
      </c>
      <c r="C233" s="107" t="str">
        <f>"million "&amp;D233</f>
        <v>million LCU</v>
      </c>
      <c r="D233" s="141" t="str">
        <f>D232</f>
        <v>LCU</v>
      </c>
      <c r="E233" s="128"/>
      <c r="F233" s="129"/>
      <c r="G233" s="135"/>
      <c r="H233" s="135"/>
      <c r="I233" s="135"/>
      <c r="J233" s="135"/>
      <c r="K233" s="90"/>
      <c r="L233" s="173">
        <v>0</v>
      </c>
      <c r="M233" s="173">
        <v>0</v>
      </c>
      <c r="N233" s="173">
        <v>0</v>
      </c>
      <c r="O233" s="173">
        <v>0</v>
      </c>
      <c r="P233" s="173">
        <v>0</v>
      </c>
      <c r="Q233" s="173">
        <v>0</v>
      </c>
      <c r="R233" s="173">
        <v>0</v>
      </c>
      <c r="S233" s="173">
        <v>0</v>
      </c>
      <c r="T233" s="173">
        <v>0</v>
      </c>
      <c r="U233" s="173">
        <v>0</v>
      </c>
    </row>
    <row r="234" ht="15" spans="1:21">
      <c r="A234" s="130"/>
      <c r="B234" s="153" t="s">
        <v>333</v>
      </c>
      <c r="C234" s="107" t="str">
        <f>"LCU per unit of "&amp;D234</f>
        <v>LCU per unit of LCU</v>
      </c>
      <c r="D234" s="141" t="str">
        <f>D233</f>
        <v>LCU</v>
      </c>
      <c r="E234" s="128"/>
      <c r="F234" s="145"/>
      <c r="G234" s="135"/>
      <c r="H234" s="135"/>
      <c r="I234" s="135"/>
      <c r="J234" s="135"/>
      <c r="K234" s="143">
        <f t="shared" ref="K234:U234" si="101">INDEX($K$81:$U$85,MATCH($D234,$B$81:$B$85,0),MATCH(K$78,$K$78:$U$78,0))</f>
        <v>1</v>
      </c>
      <c r="L234" s="143">
        <f t="shared" si="101"/>
        <v>1</v>
      </c>
      <c r="M234" s="143">
        <f t="shared" si="101"/>
        <v>1</v>
      </c>
      <c r="N234" s="143">
        <f t="shared" si="101"/>
        <v>1</v>
      </c>
      <c r="O234" s="143">
        <f t="shared" si="101"/>
        <v>1</v>
      </c>
      <c r="P234" s="143">
        <f t="shared" si="101"/>
        <v>1</v>
      </c>
      <c r="Q234" s="143">
        <f t="shared" si="101"/>
        <v>1</v>
      </c>
      <c r="R234" s="143">
        <f t="shared" si="101"/>
        <v>1</v>
      </c>
      <c r="S234" s="143">
        <f t="shared" si="101"/>
        <v>1</v>
      </c>
      <c r="T234" s="143">
        <f t="shared" si="101"/>
        <v>1</v>
      </c>
      <c r="U234" s="143">
        <f t="shared" si="101"/>
        <v>1</v>
      </c>
    </row>
    <row r="235" ht="15" spans="1:21">
      <c r="A235" s="130"/>
      <c r="B235" s="153" t="s">
        <v>334</v>
      </c>
      <c r="C235" s="107" t="s">
        <v>329</v>
      </c>
      <c r="D235" s="159" t="s">
        <v>163</v>
      </c>
      <c r="E235" s="128"/>
      <c r="F235" s="129"/>
      <c r="G235" s="135"/>
      <c r="H235" s="135"/>
      <c r="I235" s="135"/>
      <c r="J235" s="135"/>
      <c r="K235" s="90">
        <f t="shared" ref="K235:U235" si="102">K231*K234</f>
        <v>0</v>
      </c>
      <c r="L235" s="90">
        <f t="shared" si="102"/>
        <v>0</v>
      </c>
      <c r="M235" s="90">
        <f t="shared" si="102"/>
        <v>0</v>
      </c>
      <c r="N235" s="90">
        <f t="shared" si="102"/>
        <v>0</v>
      </c>
      <c r="O235" s="90">
        <f t="shared" si="102"/>
        <v>0</v>
      </c>
      <c r="P235" s="90">
        <f t="shared" si="102"/>
        <v>0</v>
      </c>
      <c r="Q235" s="90">
        <f t="shared" si="102"/>
        <v>0</v>
      </c>
      <c r="R235" s="90">
        <f t="shared" si="102"/>
        <v>0</v>
      </c>
      <c r="S235" s="90">
        <f t="shared" si="102"/>
        <v>0</v>
      </c>
      <c r="T235" s="90">
        <f t="shared" si="102"/>
        <v>0</v>
      </c>
      <c r="U235" s="90">
        <f t="shared" si="102"/>
        <v>0</v>
      </c>
    </row>
    <row r="236" ht="15" spans="1:21">
      <c r="A236" s="130"/>
      <c r="B236" s="153" t="s">
        <v>335</v>
      </c>
      <c r="C236" s="107" t="s">
        <v>329</v>
      </c>
      <c r="D236" s="141" t="str">
        <f>D235</f>
        <v>Domestic</v>
      </c>
      <c r="E236" s="128"/>
      <c r="F236" s="129"/>
      <c r="G236" s="135"/>
      <c r="H236" s="135"/>
      <c r="I236" s="135"/>
      <c r="J236" s="135"/>
      <c r="K236" s="90"/>
      <c r="L236" s="90">
        <f t="shared" ref="L236:U236" si="103">L232*L234</f>
        <v>0</v>
      </c>
      <c r="M236" s="90">
        <f t="shared" si="103"/>
        <v>0</v>
      </c>
      <c r="N236" s="90">
        <f t="shared" si="103"/>
        <v>0</v>
      </c>
      <c r="O236" s="90">
        <f t="shared" si="103"/>
        <v>0</v>
      </c>
      <c r="P236" s="90">
        <f t="shared" si="103"/>
        <v>0</v>
      </c>
      <c r="Q236" s="90">
        <f t="shared" si="103"/>
        <v>0</v>
      </c>
      <c r="R236" s="90">
        <f t="shared" si="103"/>
        <v>0</v>
      </c>
      <c r="S236" s="90">
        <f t="shared" si="103"/>
        <v>0</v>
      </c>
      <c r="T236" s="90">
        <f t="shared" si="103"/>
        <v>0</v>
      </c>
      <c r="U236" s="90">
        <f t="shared" si="103"/>
        <v>0</v>
      </c>
    </row>
    <row r="237" ht="15" spans="1:21">
      <c r="A237" s="130"/>
      <c r="B237" s="153" t="s">
        <v>336</v>
      </c>
      <c r="C237" s="107" t="s">
        <v>329</v>
      </c>
      <c r="D237" s="141" t="str">
        <f>D236</f>
        <v>Domestic</v>
      </c>
      <c r="E237" s="128"/>
      <c r="F237" s="129"/>
      <c r="G237" s="135"/>
      <c r="H237" s="135"/>
      <c r="I237" s="135"/>
      <c r="J237" s="135"/>
      <c r="K237" s="90"/>
      <c r="L237" s="90">
        <f t="shared" ref="L237:U237" si="104">L233*L234</f>
        <v>0</v>
      </c>
      <c r="M237" s="90">
        <f t="shared" si="104"/>
        <v>0</v>
      </c>
      <c r="N237" s="90">
        <f t="shared" si="104"/>
        <v>0</v>
      </c>
      <c r="O237" s="90">
        <f t="shared" si="104"/>
        <v>0</v>
      </c>
      <c r="P237" s="90">
        <f t="shared" si="104"/>
        <v>0</v>
      </c>
      <c r="Q237" s="90">
        <f t="shared" si="104"/>
        <v>0</v>
      </c>
      <c r="R237" s="90">
        <f t="shared" si="104"/>
        <v>0</v>
      </c>
      <c r="S237" s="90">
        <f t="shared" si="104"/>
        <v>0</v>
      </c>
      <c r="T237" s="90">
        <f t="shared" si="104"/>
        <v>0</v>
      </c>
      <c r="U237" s="90">
        <f t="shared" si="104"/>
        <v>0</v>
      </c>
    </row>
    <row r="238" ht="15" spans="1:21">
      <c r="A238" s="61"/>
      <c r="B238" s="61"/>
      <c r="C238" s="128"/>
      <c r="D238" s="128"/>
      <c r="E238" s="128"/>
      <c r="F238" s="129"/>
      <c r="G238" s="129"/>
      <c r="H238" s="129"/>
      <c r="I238" s="129"/>
      <c r="J238" s="129"/>
      <c r="K238" s="128"/>
      <c r="L238" s="128"/>
      <c r="M238" s="128"/>
      <c r="N238" s="128"/>
      <c r="O238" s="128"/>
      <c r="P238" s="128"/>
      <c r="Q238" s="128"/>
      <c r="R238" s="128"/>
      <c r="S238" s="107"/>
      <c r="T238" s="107"/>
      <c r="U238" s="107"/>
    </row>
    <row r="239" ht="15" spans="1:21">
      <c r="A239" s="174"/>
      <c r="B239" s="174" t="s">
        <v>339</v>
      </c>
      <c r="C239" s="128"/>
      <c r="D239" s="128"/>
      <c r="E239" s="128"/>
      <c r="F239" s="129"/>
      <c r="G239" s="129"/>
      <c r="H239" s="129"/>
      <c r="I239" s="129"/>
      <c r="J239" s="129"/>
      <c r="K239" s="128"/>
      <c r="L239" s="128"/>
      <c r="M239" s="128"/>
      <c r="N239" s="128"/>
      <c r="O239" s="128"/>
      <c r="P239" s="128"/>
      <c r="Q239" s="128"/>
      <c r="R239" s="128"/>
      <c r="S239" s="107"/>
      <c r="T239" s="107"/>
      <c r="U239" s="107"/>
    </row>
    <row r="240" ht="15" spans="1:21">
      <c r="A240" s="175"/>
      <c r="B240" s="131" t="str">
        <f>"New debts issued from "&amp;L240</f>
        <v>New debts issued from 2020</v>
      </c>
      <c r="C240" s="132"/>
      <c r="D240" s="132"/>
      <c r="E240" s="133"/>
      <c r="F240" s="132"/>
      <c r="G240" s="176">
        <f t="shared" ref="G240:U240" si="105">G78</f>
        <v>2015</v>
      </c>
      <c r="H240" s="176">
        <f t="shared" si="105"/>
        <v>2016</v>
      </c>
      <c r="I240" s="176">
        <f t="shared" si="105"/>
        <v>2017</v>
      </c>
      <c r="J240" s="176">
        <f t="shared" si="105"/>
        <v>2018</v>
      </c>
      <c r="K240" s="176">
        <f t="shared" si="105"/>
        <v>2019</v>
      </c>
      <c r="L240" s="176">
        <f t="shared" si="105"/>
        <v>2020</v>
      </c>
      <c r="M240" s="176">
        <f t="shared" si="105"/>
        <v>2021</v>
      </c>
      <c r="N240" s="176">
        <f t="shared" si="105"/>
        <v>2022</v>
      </c>
      <c r="O240" s="176">
        <f t="shared" si="105"/>
        <v>2023</v>
      </c>
      <c r="P240" s="176">
        <f t="shared" si="105"/>
        <v>2024</v>
      </c>
      <c r="Q240" s="176">
        <f t="shared" si="105"/>
        <v>2025</v>
      </c>
      <c r="R240" s="176">
        <f t="shared" si="105"/>
        <v>2026</v>
      </c>
      <c r="S240" s="176">
        <f t="shared" si="105"/>
        <v>2027</v>
      </c>
      <c r="T240" s="176">
        <f t="shared" si="105"/>
        <v>2028</v>
      </c>
      <c r="U240" s="176">
        <f t="shared" si="105"/>
        <v>2029</v>
      </c>
    </row>
    <row r="241" ht="15" spans="1:21">
      <c r="A241" s="175"/>
      <c r="B241" s="131"/>
      <c r="C241" s="132"/>
      <c r="D241" s="132"/>
      <c r="E241" s="133"/>
      <c r="F241" s="132"/>
      <c r="G241" s="132"/>
      <c r="H241" s="132"/>
      <c r="I241" s="132"/>
      <c r="J241" s="132"/>
      <c r="K241" s="131"/>
      <c r="L241" s="133">
        <v>0</v>
      </c>
      <c r="M241" s="133">
        <f t="shared" ref="M241:U241" si="106">L241+1</f>
        <v>1</v>
      </c>
      <c r="N241" s="133">
        <f t="shared" si="106"/>
        <v>2</v>
      </c>
      <c r="O241" s="133">
        <f t="shared" si="106"/>
        <v>3</v>
      </c>
      <c r="P241" s="133">
        <f t="shared" si="106"/>
        <v>4</v>
      </c>
      <c r="Q241" s="133">
        <f t="shared" si="106"/>
        <v>5</v>
      </c>
      <c r="R241" s="133">
        <f t="shared" si="106"/>
        <v>6</v>
      </c>
      <c r="S241" s="133">
        <f t="shared" si="106"/>
        <v>7</v>
      </c>
      <c r="T241" s="133">
        <f t="shared" si="106"/>
        <v>8</v>
      </c>
      <c r="U241" s="133">
        <f t="shared" si="106"/>
        <v>9</v>
      </c>
    </row>
    <row r="242" ht="15" spans="1:21">
      <c r="A242" s="175"/>
      <c r="B242" s="135"/>
      <c r="C242" s="135"/>
      <c r="D242" s="135"/>
      <c r="E242" s="136"/>
      <c r="F242" s="135"/>
      <c r="G242" s="135"/>
      <c r="H242" s="135"/>
      <c r="I242" s="135"/>
      <c r="J242" s="135"/>
      <c r="K242" s="128"/>
      <c r="L242" s="136"/>
      <c r="M242" s="136"/>
      <c r="N242" s="136"/>
      <c r="O242" s="136"/>
      <c r="P242" s="136"/>
      <c r="Q242" s="136"/>
      <c r="R242" s="136"/>
      <c r="S242" s="136"/>
      <c r="T242" s="136"/>
      <c r="U242" s="136"/>
    </row>
    <row r="243" ht="15" spans="1:21">
      <c r="A243" s="175"/>
      <c r="B243" s="137" t="s">
        <v>340</v>
      </c>
      <c r="C243" s="138"/>
      <c r="D243" s="138"/>
      <c r="E243" s="138"/>
      <c r="F243" s="139"/>
      <c r="G243" s="139"/>
      <c r="H243" s="139"/>
      <c r="I243" s="139"/>
      <c r="J243" s="139"/>
      <c r="K243" s="161"/>
      <c r="L243" s="162"/>
      <c r="M243" s="162"/>
      <c r="N243" s="162"/>
      <c r="O243" s="162"/>
      <c r="P243" s="162"/>
      <c r="Q243" s="162"/>
      <c r="R243" s="162"/>
      <c r="S243" s="162"/>
      <c r="T243" s="162"/>
      <c r="U243" s="162"/>
    </row>
    <row r="244" ht="15" spans="1:21">
      <c r="A244" s="175"/>
      <c r="B244" s="53" t="str">
        <f>B$243&amp;" for debts denominated in "&amp;D244</f>
        <v>Gross borrowings for debts denominated in LCU</v>
      </c>
      <c r="C244" s="47" t="str">
        <f>"million "&amp;D244</f>
        <v>million LCU</v>
      </c>
      <c r="D244" s="54" t="str">
        <f>$B$81</f>
        <v>LCU</v>
      </c>
      <c r="E244" s="177" t="s">
        <v>341</v>
      </c>
      <c r="F244" s="62"/>
      <c r="G244" s="167"/>
      <c r="H244" s="167"/>
      <c r="I244" s="167"/>
      <c r="J244" s="167"/>
      <c r="K244" s="90"/>
      <c r="L244" s="143">
        <f t="shared" ref="L244:U248" si="107">SUMIFS(L$277:L$531,$B$277:$B$531,$E244,$D$277:$D$531,$D244)</f>
        <v>-1043063.26800026</v>
      </c>
      <c r="M244" s="143">
        <f ca="1" t="shared" si="107"/>
        <v>-2795976.14910281</v>
      </c>
      <c r="N244" s="143">
        <f ca="1" t="shared" si="107"/>
        <v>-2781998.58884336</v>
      </c>
      <c r="O244" s="143">
        <f ca="1" t="shared" si="107"/>
        <v>-2636856.81099819</v>
      </c>
      <c r="P244" s="143">
        <f ca="1" t="shared" si="107"/>
        <v>-2635171.22700735</v>
      </c>
      <c r="Q244" s="143">
        <f ca="1" t="shared" si="107"/>
        <v>-4121999.03594129</v>
      </c>
      <c r="R244" s="143">
        <f ca="1" t="shared" si="107"/>
        <v>-5817617.52629513</v>
      </c>
      <c r="S244" s="143">
        <f ca="1" t="shared" si="107"/>
        <v>-5371248.53875878</v>
      </c>
      <c r="T244" s="143">
        <f ca="1" t="shared" si="107"/>
        <v>-4703966.33950585</v>
      </c>
      <c r="U244" s="143">
        <f ca="1" t="shared" si="107"/>
        <v>-4528978.59803507</v>
      </c>
    </row>
    <row r="245" ht="15" spans="1:21">
      <c r="A245" s="175"/>
      <c r="B245" s="53" t="str">
        <f>B$243&amp;" for debts denominated in "&amp;D245</f>
        <v>Gross borrowings for debts denominated in USD</v>
      </c>
      <c r="C245" s="47" t="str">
        <f>"million "&amp;D245</f>
        <v>million USD</v>
      </c>
      <c r="D245" s="54" t="str">
        <f>$B$82</f>
        <v>USD</v>
      </c>
      <c r="E245" s="177" t="s">
        <v>341</v>
      </c>
      <c r="F245" s="62"/>
      <c r="G245" s="167"/>
      <c r="H245" s="167"/>
      <c r="I245" s="167"/>
      <c r="J245" s="167"/>
      <c r="K245" s="90"/>
      <c r="L245" s="143">
        <f t="shared" si="107"/>
        <v>2910</v>
      </c>
      <c r="M245" s="143">
        <f ca="1" t="shared" si="107"/>
        <v>7700</v>
      </c>
      <c r="N245" s="143">
        <f ca="1" t="shared" si="107"/>
        <v>7750</v>
      </c>
      <c r="O245" s="143">
        <f ca="1" t="shared" si="107"/>
        <v>7500</v>
      </c>
      <c r="P245" s="143">
        <f ca="1" t="shared" si="107"/>
        <v>7600</v>
      </c>
      <c r="Q245" s="143">
        <f ca="1" t="shared" si="107"/>
        <v>8900</v>
      </c>
      <c r="R245" s="143">
        <f ca="1" t="shared" si="107"/>
        <v>9450</v>
      </c>
      <c r="S245" s="143">
        <f ca="1" t="shared" si="107"/>
        <v>10000</v>
      </c>
      <c r="T245" s="143">
        <f ca="1" t="shared" si="107"/>
        <v>10280</v>
      </c>
      <c r="U245" s="143">
        <f ca="1" t="shared" si="107"/>
        <v>11450</v>
      </c>
    </row>
    <row r="246" ht="15" spans="1:21">
      <c r="A246" s="175"/>
      <c r="B246" s="53" t="str">
        <f>B$243&amp;" for debts denominated in "&amp;D246</f>
        <v>Gross borrowings for debts denominated in EUR</v>
      </c>
      <c r="C246" s="47" t="str">
        <f>"million "&amp;D246</f>
        <v>million EUR</v>
      </c>
      <c r="D246" s="54" t="str">
        <f>$B$83</f>
        <v>EUR</v>
      </c>
      <c r="E246" s="177" t="s">
        <v>341</v>
      </c>
      <c r="F246" s="62"/>
      <c r="G246" s="167"/>
      <c r="H246" s="167"/>
      <c r="I246" s="167"/>
      <c r="J246" s="167"/>
      <c r="K246" s="90"/>
      <c r="L246" s="143">
        <f t="shared" si="107"/>
        <v>0</v>
      </c>
      <c r="M246" s="143">
        <f ca="1" t="shared" si="107"/>
        <v>0</v>
      </c>
      <c r="N246" s="143">
        <f ca="1" t="shared" si="107"/>
        <v>0</v>
      </c>
      <c r="O246" s="143">
        <f ca="1" t="shared" si="107"/>
        <v>0</v>
      </c>
      <c r="P246" s="143">
        <f ca="1" t="shared" si="107"/>
        <v>0</v>
      </c>
      <c r="Q246" s="143">
        <f ca="1" t="shared" si="107"/>
        <v>0</v>
      </c>
      <c r="R246" s="143">
        <f ca="1" t="shared" si="107"/>
        <v>0</v>
      </c>
      <c r="S246" s="143">
        <f ca="1" t="shared" si="107"/>
        <v>0</v>
      </c>
      <c r="T246" s="143">
        <f ca="1" t="shared" si="107"/>
        <v>0</v>
      </c>
      <c r="U246" s="143">
        <f ca="1" t="shared" si="107"/>
        <v>0</v>
      </c>
    </row>
    <row r="247" ht="15" spans="1:21">
      <c r="A247" s="175"/>
      <c r="B247" s="53" t="str">
        <f>B$243&amp;" for debts denominated in "&amp;D247</f>
        <v>Gross borrowings for debts denominated in GBP</v>
      </c>
      <c r="C247" s="47" t="str">
        <f>"million "&amp;D247</f>
        <v>million GBP</v>
      </c>
      <c r="D247" s="54" t="str">
        <f>$B$84</f>
        <v>GBP</v>
      </c>
      <c r="E247" s="177" t="s">
        <v>341</v>
      </c>
      <c r="F247" s="62"/>
      <c r="G247" s="167"/>
      <c r="H247" s="167"/>
      <c r="I247" s="167"/>
      <c r="J247" s="167"/>
      <c r="K247" s="90"/>
      <c r="L247" s="143">
        <f t="shared" si="107"/>
        <v>0</v>
      </c>
      <c r="M247" s="143">
        <f ca="1" t="shared" si="107"/>
        <v>0</v>
      </c>
      <c r="N247" s="143">
        <f ca="1" t="shared" si="107"/>
        <v>0</v>
      </c>
      <c r="O247" s="143">
        <f ca="1" t="shared" si="107"/>
        <v>0</v>
      </c>
      <c r="P247" s="143">
        <f ca="1" t="shared" si="107"/>
        <v>0</v>
      </c>
      <c r="Q247" s="143">
        <f ca="1" t="shared" si="107"/>
        <v>0</v>
      </c>
      <c r="R247" s="143">
        <f ca="1" t="shared" si="107"/>
        <v>0</v>
      </c>
      <c r="S247" s="143">
        <f ca="1" t="shared" si="107"/>
        <v>0</v>
      </c>
      <c r="T247" s="143">
        <f ca="1" t="shared" si="107"/>
        <v>0</v>
      </c>
      <c r="U247" s="143">
        <f ca="1" t="shared" si="107"/>
        <v>0</v>
      </c>
    </row>
    <row r="248" ht="15" spans="1:21">
      <c r="A248" s="175"/>
      <c r="B248" s="53" t="str">
        <f>B$243&amp;" for debts denominated in "&amp;D248</f>
        <v>Gross borrowings for debts denominated in CHY</v>
      </c>
      <c r="C248" s="47" t="str">
        <f>"million "&amp;D248</f>
        <v>million CHY</v>
      </c>
      <c r="D248" s="54" t="str">
        <f>$B$85</f>
        <v>CHY</v>
      </c>
      <c r="E248" s="177" t="s">
        <v>341</v>
      </c>
      <c r="F248" s="62"/>
      <c r="G248" s="167"/>
      <c r="H248" s="167"/>
      <c r="I248" s="167"/>
      <c r="J248" s="167"/>
      <c r="K248" s="90"/>
      <c r="L248" s="143">
        <f t="shared" si="107"/>
        <v>0</v>
      </c>
      <c r="M248" s="143">
        <f ca="1" t="shared" si="107"/>
        <v>0</v>
      </c>
      <c r="N248" s="143">
        <f ca="1" t="shared" si="107"/>
        <v>0</v>
      </c>
      <c r="O248" s="143">
        <f ca="1" t="shared" si="107"/>
        <v>0</v>
      </c>
      <c r="P248" s="143">
        <f ca="1" t="shared" si="107"/>
        <v>0</v>
      </c>
      <c r="Q248" s="143">
        <f ca="1" t="shared" si="107"/>
        <v>0</v>
      </c>
      <c r="R248" s="143">
        <f ca="1" t="shared" si="107"/>
        <v>0</v>
      </c>
      <c r="S248" s="143">
        <f ca="1" t="shared" si="107"/>
        <v>0</v>
      </c>
      <c r="T248" s="143">
        <f ca="1" t="shared" si="107"/>
        <v>0</v>
      </c>
      <c r="U248" s="143">
        <f ca="1" t="shared" si="107"/>
        <v>0</v>
      </c>
    </row>
    <row r="249" ht="15" spans="1:21">
      <c r="A249" s="175"/>
      <c r="B249" s="120" t="str">
        <f>B$243&amp;" TOTAL in LCU"</f>
        <v>Gross borrowings TOTAL in LCU</v>
      </c>
      <c r="C249" s="47" t="s">
        <v>329</v>
      </c>
      <c r="D249" s="178"/>
      <c r="E249" s="62"/>
      <c r="F249" s="62"/>
      <c r="G249" s="167"/>
      <c r="H249" s="167"/>
      <c r="I249" s="167"/>
      <c r="J249" s="167"/>
      <c r="K249" s="90"/>
      <c r="L249" s="86">
        <f t="shared" ref="L249:U249" si="108">SUMPRODUCT(L244:L248,L$81:L$85)</f>
        <v>59826.7319997419</v>
      </c>
      <c r="M249" s="86">
        <f ca="1" t="shared" si="108"/>
        <v>122323.85089719</v>
      </c>
      <c r="N249" s="86">
        <f ca="1" t="shared" si="108"/>
        <v>155251.411156641</v>
      </c>
      <c r="O249" s="86">
        <f ca="1" t="shared" si="108"/>
        <v>205643.189001814</v>
      </c>
      <c r="P249" s="86">
        <f ca="1" t="shared" si="108"/>
        <v>245228.772992652</v>
      </c>
      <c r="Q249" s="86">
        <f ca="1" t="shared" si="108"/>
        <v>-748899.035941294</v>
      </c>
      <c r="R249" s="86">
        <f ca="1" t="shared" si="108"/>
        <v>-2236067.52629513</v>
      </c>
      <c r="S249" s="86">
        <f ca="1" t="shared" si="108"/>
        <v>-1581248.53875878</v>
      </c>
      <c r="T249" s="86">
        <f ca="1" t="shared" si="108"/>
        <v>-807846.339505854</v>
      </c>
      <c r="U249" s="86">
        <f ca="1" t="shared" si="108"/>
        <v>-189428.598035071</v>
      </c>
    </row>
    <row r="250" ht="15" spans="1:21">
      <c r="A250" s="175"/>
      <c r="B250" s="57" t="s">
        <v>342</v>
      </c>
      <c r="C250" s="179"/>
      <c r="D250" s="179"/>
      <c r="E250" s="180"/>
      <c r="F250" s="180"/>
      <c r="G250" s="181"/>
      <c r="H250" s="181"/>
      <c r="I250" s="181"/>
      <c r="J250" s="181"/>
      <c r="K250" s="172"/>
      <c r="L250" s="94" t="str">
        <f t="shared" ref="L250:U250" si="109">IF(L249=L101,"OK","CHECK")</f>
        <v>OK</v>
      </c>
      <c r="M250" s="94" t="str">
        <f ca="1" t="shared" si="109"/>
        <v>OK</v>
      </c>
      <c r="N250" s="94" t="str">
        <f ca="1" t="shared" si="109"/>
        <v>OK</v>
      </c>
      <c r="O250" s="94" t="str">
        <f ca="1" t="shared" si="109"/>
        <v>OK</v>
      </c>
      <c r="P250" s="94" t="str">
        <f ca="1" t="shared" si="109"/>
        <v>OK</v>
      </c>
      <c r="Q250" s="94" t="str">
        <f ca="1" t="shared" si="109"/>
        <v>OK</v>
      </c>
      <c r="R250" s="94" t="str">
        <f ca="1" t="shared" si="109"/>
        <v>OK</v>
      </c>
      <c r="S250" s="94" t="str">
        <f ca="1" t="shared" si="109"/>
        <v>OK</v>
      </c>
      <c r="T250" s="94" t="str">
        <f ca="1" t="shared" si="109"/>
        <v>OK</v>
      </c>
      <c r="U250" s="94" t="str">
        <f ca="1" t="shared" si="109"/>
        <v>OK</v>
      </c>
    </row>
    <row r="251" ht="15" spans="1:21">
      <c r="A251" s="175"/>
      <c r="B251" s="177"/>
      <c r="C251" s="178"/>
      <c r="D251" s="178"/>
      <c r="E251" s="62"/>
      <c r="F251" s="167"/>
      <c r="G251" s="167"/>
      <c r="H251" s="167"/>
      <c r="I251" s="167"/>
      <c r="J251" s="167"/>
      <c r="K251" s="90"/>
      <c r="L251" s="143"/>
      <c r="M251" s="143"/>
      <c r="N251" s="143"/>
      <c r="O251" s="143"/>
      <c r="P251" s="143"/>
      <c r="Q251" s="143"/>
      <c r="R251" s="143"/>
      <c r="S251" s="143"/>
      <c r="T251" s="143"/>
      <c r="U251" s="143"/>
    </row>
    <row r="252" ht="15" spans="1:21">
      <c r="A252" s="175"/>
      <c r="B252" s="137" t="s">
        <v>327</v>
      </c>
      <c r="C252" s="138"/>
      <c r="D252" s="138"/>
      <c r="E252" s="138"/>
      <c r="F252" s="139"/>
      <c r="G252" s="139"/>
      <c r="H252" s="139"/>
      <c r="I252" s="139"/>
      <c r="J252" s="139"/>
      <c r="K252" s="165"/>
      <c r="L252" s="166"/>
      <c r="M252" s="166"/>
      <c r="N252" s="166"/>
      <c r="O252" s="166"/>
      <c r="P252" s="166"/>
      <c r="Q252" s="166"/>
      <c r="R252" s="166"/>
      <c r="S252" s="166"/>
      <c r="T252" s="166"/>
      <c r="U252" s="166"/>
    </row>
    <row r="253" ht="15" spans="1:21">
      <c r="A253" s="175"/>
      <c r="B253" s="53" t="str">
        <f>B$252&amp;" for debts denominated in "&amp;D253</f>
        <v>Principal amortization payments for debts denominated in LCU</v>
      </c>
      <c r="C253" s="47" t="str">
        <f>"million "&amp;D253</f>
        <v>million LCU</v>
      </c>
      <c r="D253" s="54" t="str">
        <f>$B$81</f>
        <v>LCU</v>
      </c>
      <c r="E253" s="177" t="s">
        <v>328</v>
      </c>
      <c r="F253" s="62"/>
      <c r="G253" s="167"/>
      <c r="H253" s="167"/>
      <c r="I253" s="167"/>
      <c r="J253" s="167"/>
      <c r="K253" s="90"/>
      <c r="L253" s="143">
        <f t="shared" ref="L253:U257" si="110">SUMIFS(L$277:L$531,$B$277:$B$531,$E253,$D$277:$D$531,$D253)</f>
        <v>0</v>
      </c>
      <c r="M253" s="143">
        <f ca="1" t="shared" si="110"/>
        <v>0</v>
      </c>
      <c r="N253" s="143">
        <f ca="1" t="shared" si="110"/>
        <v>0</v>
      </c>
      <c r="O253" s="143">
        <f ca="1" t="shared" si="110"/>
        <v>282.376</v>
      </c>
      <c r="P253" s="143">
        <f ca="1" t="shared" si="110"/>
        <v>1795.41866666667</v>
      </c>
      <c r="Q253" s="143">
        <f ca="1" t="shared" si="110"/>
        <v>-1039678.97733359</v>
      </c>
      <c r="R253" s="143">
        <f ca="1" t="shared" si="110"/>
        <v>-2801874.23443614</v>
      </c>
      <c r="S253" s="143">
        <f ca="1" t="shared" si="110"/>
        <v>-2781562.58884336</v>
      </c>
      <c r="T253" s="143">
        <f ca="1" t="shared" si="110"/>
        <v>-2636523.47766485</v>
      </c>
      <c r="U253" s="143">
        <f ca="1" t="shared" si="110"/>
        <v>-2635504.56034068</v>
      </c>
    </row>
    <row r="254" ht="15" spans="1:21">
      <c r="A254" s="175"/>
      <c r="B254" s="53" t="str">
        <f>B$252&amp;" for debts denominated in "&amp;D254</f>
        <v>Principal amortization payments for debts denominated in USD</v>
      </c>
      <c r="C254" s="47" t="str">
        <f>"million "&amp;D254</f>
        <v>million USD</v>
      </c>
      <c r="D254" s="54" t="str">
        <f>$B$82</f>
        <v>USD</v>
      </c>
      <c r="E254" s="177" t="s">
        <v>328</v>
      </c>
      <c r="F254" s="62"/>
      <c r="G254" s="167"/>
      <c r="H254" s="167"/>
      <c r="I254" s="167"/>
      <c r="J254" s="167"/>
      <c r="K254" s="90"/>
      <c r="L254" s="143">
        <f t="shared" si="110"/>
        <v>0</v>
      </c>
      <c r="M254" s="143">
        <f ca="1" t="shared" si="110"/>
        <v>0</v>
      </c>
      <c r="N254" s="143">
        <f ca="1" t="shared" si="110"/>
        <v>0</v>
      </c>
      <c r="O254" s="143">
        <f ca="1" t="shared" si="110"/>
        <v>0</v>
      </c>
      <c r="P254" s="143">
        <f ca="1" t="shared" si="110"/>
        <v>0</v>
      </c>
      <c r="Q254" s="143">
        <f ca="1" t="shared" si="110"/>
        <v>0</v>
      </c>
      <c r="R254" s="143">
        <f ca="1" t="shared" si="110"/>
        <v>582</v>
      </c>
      <c r="S254" s="143">
        <f ca="1" t="shared" si="110"/>
        <v>2122</v>
      </c>
      <c r="T254" s="143">
        <f ca="1" t="shared" si="110"/>
        <v>3672</v>
      </c>
      <c r="U254" s="143">
        <f ca="1" t="shared" si="110"/>
        <v>5172</v>
      </c>
    </row>
    <row r="255" ht="15" spans="1:21">
      <c r="A255" s="175"/>
      <c r="B255" s="53" t="str">
        <f>B$252&amp;" for debts denominated in "&amp;D255</f>
        <v>Principal amortization payments for debts denominated in EUR</v>
      </c>
      <c r="C255" s="47" t="str">
        <f>"million "&amp;D255</f>
        <v>million EUR</v>
      </c>
      <c r="D255" s="54" t="str">
        <f>$B$83</f>
        <v>EUR</v>
      </c>
      <c r="E255" s="177" t="s">
        <v>328</v>
      </c>
      <c r="F255" s="62"/>
      <c r="G255" s="167"/>
      <c r="H255" s="167"/>
      <c r="I255" s="167"/>
      <c r="J255" s="167"/>
      <c r="K255" s="90"/>
      <c r="L255" s="143">
        <f t="shared" si="110"/>
        <v>0</v>
      </c>
      <c r="M255" s="143">
        <f ca="1" t="shared" si="110"/>
        <v>0</v>
      </c>
      <c r="N255" s="143">
        <f ca="1" t="shared" si="110"/>
        <v>0</v>
      </c>
      <c r="O255" s="143">
        <f ca="1" t="shared" si="110"/>
        <v>0</v>
      </c>
      <c r="P255" s="143">
        <f ca="1" t="shared" si="110"/>
        <v>0</v>
      </c>
      <c r="Q255" s="143">
        <f ca="1" t="shared" si="110"/>
        <v>0</v>
      </c>
      <c r="R255" s="143">
        <f ca="1" t="shared" si="110"/>
        <v>0</v>
      </c>
      <c r="S255" s="143">
        <f ca="1" t="shared" si="110"/>
        <v>0</v>
      </c>
      <c r="T255" s="143">
        <f ca="1" t="shared" si="110"/>
        <v>0</v>
      </c>
      <c r="U255" s="143">
        <f ca="1" t="shared" si="110"/>
        <v>0</v>
      </c>
    </row>
    <row r="256" ht="15" spans="1:21">
      <c r="A256" s="175"/>
      <c r="B256" s="53" t="str">
        <f>B$252&amp;" for debts denominated in "&amp;D256</f>
        <v>Principal amortization payments for debts denominated in GBP</v>
      </c>
      <c r="C256" s="47" t="str">
        <f>"million "&amp;D256</f>
        <v>million GBP</v>
      </c>
      <c r="D256" s="54" t="str">
        <f>$B$84</f>
        <v>GBP</v>
      </c>
      <c r="E256" s="177" t="s">
        <v>328</v>
      </c>
      <c r="F256" s="62"/>
      <c r="G256" s="167"/>
      <c r="H256" s="167"/>
      <c r="I256" s="167"/>
      <c r="J256" s="167"/>
      <c r="K256" s="90"/>
      <c r="L256" s="143">
        <f t="shared" si="110"/>
        <v>0</v>
      </c>
      <c r="M256" s="143">
        <f ca="1" t="shared" si="110"/>
        <v>0</v>
      </c>
      <c r="N256" s="143">
        <f ca="1" t="shared" si="110"/>
        <v>0</v>
      </c>
      <c r="O256" s="143">
        <f ca="1" t="shared" si="110"/>
        <v>0</v>
      </c>
      <c r="P256" s="143">
        <f ca="1" t="shared" si="110"/>
        <v>0</v>
      </c>
      <c r="Q256" s="143">
        <f ca="1" t="shared" si="110"/>
        <v>0</v>
      </c>
      <c r="R256" s="143">
        <f ca="1" t="shared" si="110"/>
        <v>0</v>
      </c>
      <c r="S256" s="143">
        <f ca="1" t="shared" si="110"/>
        <v>0</v>
      </c>
      <c r="T256" s="143">
        <f ca="1" t="shared" si="110"/>
        <v>0</v>
      </c>
      <c r="U256" s="143">
        <f ca="1" t="shared" si="110"/>
        <v>0</v>
      </c>
    </row>
    <row r="257" ht="15" spans="1:21">
      <c r="A257" s="175"/>
      <c r="B257" s="53" t="str">
        <f>B$252&amp;" for debts denominated in "&amp;D257</f>
        <v>Principal amortization payments for debts denominated in CHY</v>
      </c>
      <c r="C257" s="47" t="str">
        <f>"million "&amp;D257</f>
        <v>million CHY</v>
      </c>
      <c r="D257" s="54" t="str">
        <f>$B$85</f>
        <v>CHY</v>
      </c>
      <c r="E257" s="177" t="s">
        <v>328</v>
      </c>
      <c r="F257" s="62"/>
      <c r="G257" s="167"/>
      <c r="H257" s="167"/>
      <c r="I257" s="167"/>
      <c r="J257" s="167"/>
      <c r="K257" s="90"/>
      <c r="L257" s="143">
        <f t="shared" si="110"/>
        <v>0</v>
      </c>
      <c r="M257" s="143">
        <f ca="1" t="shared" si="110"/>
        <v>0</v>
      </c>
      <c r="N257" s="143">
        <f ca="1" t="shared" si="110"/>
        <v>0</v>
      </c>
      <c r="O257" s="143">
        <f ca="1" t="shared" si="110"/>
        <v>0</v>
      </c>
      <c r="P257" s="143">
        <f ca="1" t="shared" si="110"/>
        <v>0</v>
      </c>
      <c r="Q257" s="143">
        <f ca="1" t="shared" si="110"/>
        <v>0</v>
      </c>
      <c r="R257" s="143">
        <f ca="1" t="shared" si="110"/>
        <v>0</v>
      </c>
      <c r="S257" s="143">
        <f ca="1" t="shared" si="110"/>
        <v>0</v>
      </c>
      <c r="T257" s="143">
        <f ca="1" t="shared" si="110"/>
        <v>0</v>
      </c>
      <c r="U257" s="143">
        <f ca="1" t="shared" si="110"/>
        <v>0</v>
      </c>
    </row>
    <row r="258" ht="15" spans="1:21">
      <c r="A258" s="175"/>
      <c r="B258" s="120" t="str">
        <f>B$252&amp;" TOTAL in LCU"</f>
        <v>Principal amortization payments TOTAL in LCU</v>
      </c>
      <c r="C258" s="47" t="s">
        <v>329</v>
      </c>
      <c r="D258" s="178"/>
      <c r="E258" s="62"/>
      <c r="F258" s="62"/>
      <c r="G258" s="167"/>
      <c r="H258" s="167"/>
      <c r="I258" s="167"/>
      <c r="J258" s="167"/>
      <c r="K258" s="90"/>
      <c r="L258" s="86">
        <f t="shared" ref="L258:U258" si="111">SUMPRODUCT(L253:L257,L$81:L$85)</f>
        <v>0</v>
      </c>
      <c r="M258" s="86">
        <f ca="1" t="shared" si="111"/>
        <v>0</v>
      </c>
      <c r="N258" s="86">
        <f ca="1" t="shared" si="111"/>
        <v>0</v>
      </c>
      <c r="O258" s="86">
        <f ca="1" t="shared" si="111"/>
        <v>282.376</v>
      </c>
      <c r="P258" s="86">
        <f ca="1" t="shared" si="111"/>
        <v>1795.41866666667</v>
      </c>
      <c r="Q258" s="86">
        <f ca="1" t="shared" si="111"/>
        <v>-1039678.97733359</v>
      </c>
      <c r="R258" s="86">
        <f ca="1" t="shared" si="111"/>
        <v>-2581296.23443614</v>
      </c>
      <c r="S258" s="86">
        <f ca="1" t="shared" si="111"/>
        <v>-1977324.58884336</v>
      </c>
      <c r="T258" s="86">
        <f ca="1" t="shared" si="111"/>
        <v>-1244835.47766485</v>
      </c>
      <c r="U258" s="86">
        <f ca="1" t="shared" si="111"/>
        <v>-675316.560340681</v>
      </c>
    </row>
    <row r="259" ht="15" spans="1:21">
      <c r="A259" s="175"/>
      <c r="B259" s="177"/>
      <c r="C259" s="178"/>
      <c r="D259" s="178"/>
      <c r="E259" s="62"/>
      <c r="F259" s="62"/>
      <c r="G259" s="167"/>
      <c r="H259" s="167"/>
      <c r="I259" s="167"/>
      <c r="J259" s="167"/>
      <c r="K259" s="90"/>
      <c r="L259" s="164"/>
      <c r="M259" s="143"/>
      <c r="N259" s="143"/>
      <c r="O259" s="143"/>
      <c r="P259" s="143"/>
      <c r="Q259" s="143"/>
      <c r="R259" s="143"/>
      <c r="S259" s="143"/>
      <c r="T259" s="143"/>
      <c r="U259" s="143"/>
    </row>
    <row r="260" ht="15" spans="1:21">
      <c r="A260" s="175"/>
      <c r="B260" s="137" t="s">
        <v>330</v>
      </c>
      <c r="C260" s="138"/>
      <c r="D260" s="138"/>
      <c r="E260" s="138"/>
      <c r="F260" s="139"/>
      <c r="G260" s="139"/>
      <c r="H260" s="139"/>
      <c r="I260" s="139"/>
      <c r="J260" s="139"/>
      <c r="K260" s="165"/>
      <c r="L260" s="166"/>
      <c r="M260" s="166"/>
      <c r="N260" s="166"/>
      <c r="O260" s="166"/>
      <c r="P260" s="166"/>
      <c r="Q260" s="166"/>
      <c r="R260" s="166"/>
      <c r="S260" s="166"/>
      <c r="T260" s="166"/>
      <c r="U260" s="166"/>
    </row>
    <row r="261" ht="15" spans="1:21">
      <c r="A261" s="175"/>
      <c r="B261" s="53" t="str">
        <f>B$260&amp;" for debts denominated in "&amp;D261</f>
        <v>Interest payments for debts denominated in LCU</v>
      </c>
      <c r="C261" s="47" t="str">
        <f>"million "&amp;D261</f>
        <v>million LCU</v>
      </c>
      <c r="D261" s="54" t="str">
        <f>$B$81</f>
        <v>LCU</v>
      </c>
      <c r="E261" s="177" t="s">
        <v>234</v>
      </c>
      <c r="F261" s="62"/>
      <c r="G261" s="167"/>
      <c r="H261" s="167"/>
      <c r="I261" s="167"/>
      <c r="J261" s="167"/>
      <c r="K261" s="90"/>
      <c r="L261" s="143">
        <f t="shared" ref="L261:U265" si="112">SUMIFS(L$277:L$531,$B$277:$B$531,$E261,$D$277:$D$531,$D261)</f>
        <v>0</v>
      </c>
      <c r="M261" s="143">
        <f ca="1" t="shared" si="112"/>
        <v>-83396.9501600206</v>
      </c>
      <c r="N261" s="143">
        <f ca="1" t="shared" si="112"/>
        <v>-306886.930808245</v>
      </c>
      <c r="O261" s="143">
        <f ca="1" t="shared" si="112"/>
        <v>-529297.177915714</v>
      </c>
      <c r="P261" s="143">
        <f ca="1" t="shared" si="112"/>
        <v>-740127.136635569</v>
      </c>
      <c r="Q261" s="143">
        <f ca="1" t="shared" si="112"/>
        <v>-950945.422476157</v>
      </c>
      <c r="R261" s="143">
        <f ca="1" t="shared" si="112"/>
        <v>-1197453.98135144</v>
      </c>
      <c r="S261" s="143">
        <f ca="1" t="shared" si="112"/>
        <v>-1438680.57512683</v>
      </c>
      <c r="T261" s="143">
        <f ca="1" t="shared" si="112"/>
        <v>-1645844.45112006</v>
      </c>
      <c r="U261" s="143">
        <f ca="1" t="shared" si="112"/>
        <v>-1811217.21340067</v>
      </c>
    </row>
    <row r="262" ht="15" spans="1:21">
      <c r="A262" s="175"/>
      <c r="B262" s="53" t="str">
        <f>B$260&amp;" for debts denominated in "&amp;D262</f>
        <v>Interest payments for debts denominated in USD</v>
      </c>
      <c r="C262" s="47" t="str">
        <f>"million "&amp;D262</f>
        <v>million USD</v>
      </c>
      <c r="D262" s="54" t="str">
        <f>$B$82</f>
        <v>USD</v>
      </c>
      <c r="E262" s="177" t="s">
        <v>234</v>
      </c>
      <c r="F262" s="62"/>
      <c r="G262" s="167"/>
      <c r="H262" s="167"/>
      <c r="I262" s="167"/>
      <c r="J262" s="167"/>
      <c r="K262" s="90"/>
      <c r="L262" s="143">
        <f t="shared" si="112"/>
        <v>0</v>
      </c>
      <c r="M262" s="143">
        <f ca="1" t="shared" si="112"/>
        <v>261.9</v>
      </c>
      <c r="N262" s="143">
        <f ca="1" t="shared" si="112"/>
        <v>954.9</v>
      </c>
      <c r="O262" s="143">
        <f ca="1" t="shared" si="112"/>
        <v>1652.4</v>
      </c>
      <c r="P262" s="143">
        <f ca="1" t="shared" si="112"/>
        <v>2327.4</v>
      </c>
      <c r="Q262" s="143">
        <f ca="1" t="shared" si="112"/>
        <v>3011.4</v>
      </c>
      <c r="R262" s="143">
        <f ca="1" t="shared" si="112"/>
        <v>3812.4</v>
      </c>
      <c r="S262" s="143">
        <f ca="1" t="shared" si="112"/>
        <v>4610.52</v>
      </c>
      <c r="T262" s="143">
        <f ca="1" t="shared" si="112"/>
        <v>5319.54</v>
      </c>
      <c r="U262" s="143">
        <f ca="1" t="shared" si="112"/>
        <v>5914.26</v>
      </c>
    </row>
    <row r="263" ht="15" spans="1:21">
      <c r="A263" s="175"/>
      <c r="B263" s="53" t="str">
        <f>B$260&amp;" for debts denominated in "&amp;D263</f>
        <v>Interest payments for debts denominated in EUR</v>
      </c>
      <c r="C263" s="47" t="str">
        <f>"million "&amp;D263</f>
        <v>million EUR</v>
      </c>
      <c r="D263" s="54" t="str">
        <f>$B$83</f>
        <v>EUR</v>
      </c>
      <c r="E263" s="177" t="s">
        <v>234</v>
      </c>
      <c r="F263" s="62"/>
      <c r="G263" s="167"/>
      <c r="H263" s="167"/>
      <c r="I263" s="167"/>
      <c r="J263" s="167"/>
      <c r="K263" s="90"/>
      <c r="L263" s="143">
        <f t="shared" si="112"/>
        <v>0</v>
      </c>
      <c r="M263" s="143">
        <f ca="1" t="shared" si="112"/>
        <v>0</v>
      </c>
      <c r="N263" s="143">
        <f ca="1" t="shared" si="112"/>
        <v>0</v>
      </c>
      <c r="O263" s="143">
        <f ca="1" t="shared" si="112"/>
        <v>0</v>
      </c>
      <c r="P263" s="143">
        <f ca="1" t="shared" si="112"/>
        <v>0</v>
      </c>
      <c r="Q263" s="143">
        <f ca="1" t="shared" si="112"/>
        <v>0</v>
      </c>
      <c r="R263" s="143">
        <f ca="1" t="shared" si="112"/>
        <v>0</v>
      </c>
      <c r="S263" s="143">
        <f ca="1" t="shared" si="112"/>
        <v>0</v>
      </c>
      <c r="T263" s="143">
        <f ca="1" t="shared" si="112"/>
        <v>0</v>
      </c>
      <c r="U263" s="143">
        <f ca="1" t="shared" si="112"/>
        <v>0</v>
      </c>
    </row>
    <row r="264" ht="15" spans="1:21">
      <c r="A264" s="175"/>
      <c r="B264" s="53" t="str">
        <f>B$260&amp;" for debts denominated in "&amp;D264</f>
        <v>Interest payments for debts denominated in GBP</v>
      </c>
      <c r="C264" s="47" t="str">
        <f>"million "&amp;D264</f>
        <v>million GBP</v>
      </c>
      <c r="D264" s="54" t="str">
        <f>$B$84</f>
        <v>GBP</v>
      </c>
      <c r="E264" s="177" t="s">
        <v>234</v>
      </c>
      <c r="F264" s="62"/>
      <c r="G264" s="167"/>
      <c r="H264" s="167"/>
      <c r="I264" s="167"/>
      <c r="J264" s="167"/>
      <c r="K264" s="90"/>
      <c r="L264" s="143">
        <f t="shared" si="112"/>
        <v>0</v>
      </c>
      <c r="M264" s="143">
        <f ca="1" t="shared" si="112"/>
        <v>0</v>
      </c>
      <c r="N264" s="143">
        <f ca="1" t="shared" si="112"/>
        <v>0</v>
      </c>
      <c r="O264" s="143">
        <f ca="1" t="shared" si="112"/>
        <v>0</v>
      </c>
      <c r="P264" s="143">
        <f ca="1" t="shared" si="112"/>
        <v>0</v>
      </c>
      <c r="Q264" s="143">
        <f ca="1" t="shared" si="112"/>
        <v>0</v>
      </c>
      <c r="R264" s="143">
        <f ca="1" t="shared" si="112"/>
        <v>0</v>
      </c>
      <c r="S264" s="143">
        <f ca="1" t="shared" si="112"/>
        <v>0</v>
      </c>
      <c r="T264" s="143">
        <f ca="1" t="shared" si="112"/>
        <v>0</v>
      </c>
      <c r="U264" s="143">
        <f ca="1" t="shared" si="112"/>
        <v>0</v>
      </c>
    </row>
    <row r="265" ht="15" spans="1:21">
      <c r="A265" s="175"/>
      <c r="B265" s="53" t="str">
        <f>B$260&amp;" for debts denominated in "&amp;D265</f>
        <v>Interest payments for debts denominated in CHY</v>
      </c>
      <c r="C265" s="47" t="str">
        <f>"million "&amp;D265</f>
        <v>million CHY</v>
      </c>
      <c r="D265" s="54" t="str">
        <f>$B$85</f>
        <v>CHY</v>
      </c>
      <c r="E265" s="177" t="s">
        <v>234</v>
      </c>
      <c r="F265" s="62"/>
      <c r="G265" s="167"/>
      <c r="H265" s="167"/>
      <c r="I265" s="167"/>
      <c r="J265" s="167"/>
      <c r="K265" s="90"/>
      <c r="L265" s="143">
        <f t="shared" si="112"/>
        <v>0</v>
      </c>
      <c r="M265" s="143">
        <f ca="1" t="shared" si="112"/>
        <v>0</v>
      </c>
      <c r="N265" s="143">
        <f ca="1" t="shared" si="112"/>
        <v>0</v>
      </c>
      <c r="O265" s="143">
        <f ca="1" t="shared" si="112"/>
        <v>0</v>
      </c>
      <c r="P265" s="143">
        <f ca="1" t="shared" si="112"/>
        <v>0</v>
      </c>
      <c r="Q265" s="143">
        <f ca="1" t="shared" si="112"/>
        <v>0</v>
      </c>
      <c r="R265" s="143">
        <f ca="1" t="shared" si="112"/>
        <v>0</v>
      </c>
      <c r="S265" s="143">
        <f ca="1" t="shared" si="112"/>
        <v>0</v>
      </c>
      <c r="T265" s="143">
        <f ca="1" t="shared" si="112"/>
        <v>0</v>
      </c>
      <c r="U265" s="143">
        <f ca="1" t="shared" si="112"/>
        <v>0</v>
      </c>
    </row>
    <row r="266" ht="15" spans="1:21">
      <c r="A266" s="175"/>
      <c r="B266" s="120" t="str">
        <f>B$260&amp;" TOTAL in LCU"</f>
        <v>Interest payments TOTAL in LCU</v>
      </c>
      <c r="C266" s="47" t="s">
        <v>329</v>
      </c>
      <c r="D266" s="178"/>
      <c r="E266" s="62"/>
      <c r="F266" s="62"/>
      <c r="G266" s="167"/>
      <c r="H266" s="167"/>
      <c r="I266" s="167"/>
      <c r="J266" s="167"/>
      <c r="K266" s="90"/>
      <c r="L266" s="86">
        <f t="shared" ref="L266:U266" si="113">SUMPRODUCT(L261:L265,L$81:L$85)</f>
        <v>0</v>
      </c>
      <c r="M266" s="86">
        <f ca="1" t="shared" si="113"/>
        <v>15863.1498399793</v>
      </c>
      <c r="N266" s="86">
        <f ca="1" t="shared" si="113"/>
        <v>55020.1691917545</v>
      </c>
      <c r="O266" s="86">
        <f ca="1" t="shared" si="113"/>
        <v>96962.4220842859</v>
      </c>
      <c r="P266" s="86">
        <f ca="1" t="shared" si="113"/>
        <v>141957.463364431</v>
      </c>
      <c r="Q266" s="86">
        <f ca="1" t="shared" si="113"/>
        <v>190375.177523843</v>
      </c>
      <c r="R266" s="86">
        <f ca="1" t="shared" si="113"/>
        <v>247445.61864856</v>
      </c>
      <c r="S266" s="86">
        <f ca="1" t="shared" si="113"/>
        <v>308706.504873174</v>
      </c>
      <c r="T266" s="86">
        <f ca="1" t="shared" si="113"/>
        <v>370261.208879941</v>
      </c>
      <c r="U266" s="86">
        <f ca="1" t="shared" si="113"/>
        <v>430287.326599328</v>
      </c>
    </row>
    <row r="267" ht="15" spans="1:21">
      <c r="A267" s="175"/>
      <c r="B267" s="177"/>
      <c r="C267" s="167"/>
      <c r="D267" s="178"/>
      <c r="E267" s="62"/>
      <c r="F267" s="62"/>
      <c r="G267" s="167"/>
      <c r="H267" s="167"/>
      <c r="I267" s="167"/>
      <c r="J267" s="167"/>
      <c r="K267" s="90"/>
      <c r="L267" s="164"/>
      <c r="M267" s="143"/>
      <c r="N267" s="143"/>
      <c r="O267" s="143"/>
      <c r="P267" s="143"/>
      <c r="Q267" s="143"/>
      <c r="R267" s="143"/>
      <c r="S267" s="143"/>
      <c r="T267" s="143"/>
      <c r="U267" s="143"/>
    </row>
    <row r="268" ht="15" spans="1:21">
      <c r="A268" s="182"/>
      <c r="B268" s="137" t="s">
        <v>343</v>
      </c>
      <c r="C268" s="138"/>
      <c r="D268" s="138"/>
      <c r="E268" s="138"/>
      <c r="F268" s="139"/>
      <c r="G268" s="139"/>
      <c r="H268" s="139"/>
      <c r="I268" s="139"/>
      <c r="J268" s="139"/>
      <c r="K268" s="165"/>
      <c r="L268" s="166"/>
      <c r="M268" s="166"/>
      <c r="N268" s="166"/>
      <c r="O268" s="166"/>
      <c r="P268" s="166"/>
      <c r="Q268" s="166"/>
      <c r="R268" s="166"/>
      <c r="S268" s="166"/>
      <c r="T268" s="166"/>
      <c r="U268" s="166"/>
    </row>
    <row r="269" ht="15" spans="1:21">
      <c r="A269" s="182"/>
      <c r="B269" s="53" t="str">
        <f>B$268&amp;" for debts denominated in "&amp;D269</f>
        <v>New debt stock for debts denominated in LCU</v>
      </c>
      <c r="C269" s="47" t="str">
        <f>"million "&amp;D269</f>
        <v>million LCU</v>
      </c>
      <c r="D269" s="54" t="str">
        <f>$B$81</f>
        <v>LCU</v>
      </c>
      <c r="E269" s="177" t="s">
        <v>343</v>
      </c>
      <c r="F269" s="62"/>
      <c r="G269" s="167"/>
      <c r="H269" s="167"/>
      <c r="I269" s="167"/>
      <c r="J269" s="167"/>
      <c r="K269" s="90"/>
      <c r="L269" s="143">
        <f t="shared" ref="L269:U273" si="114">SUMIFS(L$277:L$531,$B$277:$B$531,$E269,$D$277:$D$531,$D269)</f>
        <v>-1043063.26800026</v>
      </c>
      <c r="M269" s="143">
        <f ca="1" t="shared" si="114"/>
        <v>-3839039.41710307</v>
      </c>
      <c r="N269" s="143">
        <f ca="1" t="shared" si="114"/>
        <v>-6621038.00594643</v>
      </c>
      <c r="O269" s="143">
        <f ca="1" t="shared" si="114"/>
        <v>-9258177.19294461</v>
      </c>
      <c r="P269" s="143">
        <f ca="1" t="shared" si="114"/>
        <v>-11895143.8386186</v>
      </c>
      <c r="Q269" s="143">
        <f ca="1" t="shared" si="114"/>
        <v>-14977463.8972263</v>
      </c>
      <c r="R269" s="143">
        <f ca="1" t="shared" si="114"/>
        <v>-17993207.1890853</v>
      </c>
      <c r="S269" s="143">
        <f ca="1" t="shared" si="114"/>
        <v>-20582893.1390007</v>
      </c>
      <c r="T269" s="143">
        <f ca="1" t="shared" si="114"/>
        <v>-22650336.0008417</v>
      </c>
      <c r="U269" s="143">
        <f ca="1" t="shared" si="114"/>
        <v>-24543810.0385361</v>
      </c>
    </row>
    <row r="270" ht="15" spans="1:21">
      <c r="A270" s="182"/>
      <c r="B270" s="53" t="str">
        <f>B$268&amp;" for debts denominated in "&amp;D270</f>
        <v>New debt stock for debts denominated in USD</v>
      </c>
      <c r="C270" s="47" t="str">
        <f>"million "&amp;D270</f>
        <v>million USD</v>
      </c>
      <c r="D270" s="54" t="str">
        <f>$B$82</f>
        <v>USD</v>
      </c>
      <c r="E270" s="177" t="s">
        <v>343</v>
      </c>
      <c r="F270" s="62"/>
      <c r="G270" s="167"/>
      <c r="H270" s="167"/>
      <c r="I270" s="167"/>
      <c r="J270" s="167"/>
      <c r="K270" s="90"/>
      <c r="L270" s="143">
        <f t="shared" si="114"/>
        <v>2910</v>
      </c>
      <c r="M270" s="143">
        <f ca="1" t="shared" si="114"/>
        <v>10610</v>
      </c>
      <c r="N270" s="143">
        <f ca="1" t="shared" si="114"/>
        <v>18360</v>
      </c>
      <c r="O270" s="143">
        <f ca="1" t="shared" si="114"/>
        <v>25860</v>
      </c>
      <c r="P270" s="143">
        <f ca="1" t="shared" si="114"/>
        <v>33460</v>
      </c>
      <c r="Q270" s="143">
        <f ca="1" t="shared" si="114"/>
        <v>42360</v>
      </c>
      <c r="R270" s="143">
        <f ca="1" t="shared" si="114"/>
        <v>51228</v>
      </c>
      <c r="S270" s="143">
        <f ca="1" t="shared" si="114"/>
        <v>59106</v>
      </c>
      <c r="T270" s="143">
        <f ca="1" t="shared" si="114"/>
        <v>65714</v>
      </c>
      <c r="U270" s="143">
        <f ca="1" t="shared" si="114"/>
        <v>71992</v>
      </c>
    </row>
    <row r="271" ht="15" spans="1:21">
      <c r="A271" s="182"/>
      <c r="B271" s="53" t="str">
        <f>B$268&amp;" for debts denominated in "&amp;D271</f>
        <v>New debt stock for debts denominated in EUR</v>
      </c>
      <c r="C271" s="47" t="str">
        <f>"million "&amp;D271</f>
        <v>million EUR</v>
      </c>
      <c r="D271" s="54" t="str">
        <f>$B$83</f>
        <v>EUR</v>
      </c>
      <c r="E271" s="177" t="s">
        <v>343</v>
      </c>
      <c r="F271" s="62"/>
      <c r="G271" s="167"/>
      <c r="H271" s="167"/>
      <c r="I271" s="167"/>
      <c r="J271" s="167"/>
      <c r="K271" s="90"/>
      <c r="L271" s="143">
        <f t="shared" si="114"/>
        <v>0</v>
      </c>
      <c r="M271" s="143">
        <f ca="1" t="shared" si="114"/>
        <v>0</v>
      </c>
      <c r="N271" s="143">
        <f ca="1" t="shared" si="114"/>
        <v>0</v>
      </c>
      <c r="O271" s="143">
        <f ca="1" t="shared" si="114"/>
        <v>0</v>
      </c>
      <c r="P271" s="143">
        <f ca="1" t="shared" si="114"/>
        <v>0</v>
      </c>
      <c r="Q271" s="143">
        <f ca="1" t="shared" si="114"/>
        <v>0</v>
      </c>
      <c r="R271" s="143">
        <f ca="1" t="shared" si="114"/>
        <v>0</v>
      </c>
      <c r="S271" s="143">
        <f ca="1" t="shared" si="114"/>
        <v>0</v>
      </c>
      <c r="T271" s="143">
        <f ca="1" t="shared" si="114"/>
        <v>0</v>
      </c>
      <c r="U271" s="143">
        <f ca="1" t="shared" si="114"/>
        <v>0</v>
      </c>
    </row>
    <row r="272" ht="15" spans="1:21">
      <c r="A272" s="182"/>
      <c r="B272" s="53" t="str">
        <f>B$268&amp;" for debts denominated in "&amp;D272</f>
        <v>New debt stock for debts denominated in GBP</v>
      </c>
      <c r="C272" s="47" t="str">
        <f>"million "&amp;D272</f>
        <v>million GBP</v>
      </c>
      <c r="D272" s="54" t="str">
        <f>$B$84</f>
        <v>GBP</v>
      </c>
      <c r="E272" s="177" t="s">
        <v>343</v>
      </c>
      <c r="F272" s="62"/>
      <c r="G272" s="167"/>
      <c r="H272" s="167"/>
      <c r="I272" s="167"/>
      <c r="J272" s="167"/>
      <c r="K272" s="90"/>
      <c r="L272" s="143">
        <f t="shared" si="114"/>
        <v>0</v>
      </c>
      <c r="M272" s="143">
        <f ca="1" t="shared" si="114"/>
        <v>0</v>
      </c>
      <c r="N272" s="143">
        <f ca="1" t="shared" si="114"/>
        <v>0</v>
      </c>
      <c r="O272" s="143">
        <f ca="1" t="shared" si="114"/>
        <v>0</v>
      </c>
      <c r="P272" s="143">
        <f ca="1" t="shared" si="114"/>
        <v>0</v>
      </c>
      <c r="Q272" s="143">
        <f ca="1" t="shared" si="114"/>
        <v>0</v>
      </c>
      <c r="R272" s="143">
        <f ca="1" t="shared" si="114"/>
        <v>0</v>
      </c>
      <c r="S272" s="143">
        <f ca="1" t="shared" si="114"/>
        <v>0</v>
      </c>
      <c r="T272" s="143">
        <f ca="1" t="shared" si="114"/>
        <v>0</v>
      </c>
      <c r="U272" s="143">
        <f ca="1" t="shared" si="114"/>
        <v>0</v>
      </c>
    </row>
    <row r="273" ht="15" spans="1:21">
      <c r="A273" s="182"/>
      <c r="B273" s="53" t="str">
        <f>B$268&amp;" for debts denominated in "&amp;D273</f>
        <v>New debt stock for debts denominated in CHY</v>
      </c>
      <c r="C273" s="47" t="str">
        <f>"million "&amp;D273</f>
        <v>million CHY</v>
      </c>
      <c r="D273" s="54" t="str">
        <f>$B$85</f>
        <v>CHY</v>
      </c>
      <c r="E273" s="177" t="s">
        <v>343</v>
      </c>
      <c r="F273" s="62"/>
      <c r="G273" s="167"/>
      <c r="H273" s="167"/>
      <c r="I273" s="167"/>
      <c r="J273" s="167"/>
      <c r="K273" s="90"/>
      <c r="L273" s="143">
        <f t="shared" si="114"/>
        <v>0</v>
      </c>
      <c r="M273" s="143">
        <f ca="1" t="shared" si="114"/>
        <v>0</v>
      </c>
      <c r="N273" s="143">
        <f ca="1" t="shared" si="114"/>
        <v>0</v>
      </c>
      <c r="O273" s="143">
        <f ca="1" t="shared" si="114"/>
        <v>0</v>
      </c>
      <c r="P273" s="143">
        <f ca="1" t="shared" si="114"/>
        <v>0</v>
      </c>
      <c r="Q273" s="143">
        <f ca="1" t="shared" si="114"/>
        <v>0</v>
      </c>
      <c r="R273" s="143">
        <f ca="1" t="shared" si="114"/>
        <v>0</v>
      </c>
      <c r="S273" s="143">
        <f ca="1" t="shared" si="114"/>
        <v>0</v>
      </c>
      <c r="T273" s="143">
        <f ca="1" t="shared" si="114"/>
        <v>0</v>
      </c>
      <c r="U273" s="143">
        <f ca="1" t="shared" si="114"/>
        <v>0</v>
      </c>
    </row>
    <row r="274" ht="15" spans="1:21">
      <c r="A274" s="182"/>
      <c r="B274" s="120" t="str">
        <f>B$268&amp;" TOTAL in LCU"</f>
        <v>New debt stock TOTAL in LCU</v>
      </c>
      <c r="C274" s="47" t="s">
        <v>329</v>
      </c>
      <c r="D274" s="178"/>
      <c r="E274" s="62"/>
      <c r="F274" s="62"/>
      <c r="G274" s="167"/>
      <c r="H274" s="167"/>
      <c r="I274" s="167"/>
      <c r="J274" s="167"/>
      <c r="K274" s="90"/>
      <c r="L274" s="86">
        <f t="shared" ref="L274:U274" si="115">SUMPRODUCT(L269:L273,L$81:L$85)</f>
        <v>59826.7319997419</v>
      </c>
      <c r="M274" s="86">
        <f ca="1" t="shared" si="115"/>
        <v>182150.582896932</v>
      </c>
      <c r="N274" s="86">
        <f ca="1" t="shared" si="115"/>
        <v>337401.994053573</v>
      </c>
      <c r="O274" s="86">
        <f ca="1" t="shared" si="115"/>
        <v>542762.807055388</v>
      </c>
      <c r="P274" s="86">
        <f ca="1" t="shared" si="115"/>
        <v>786196.161381371</v>
      </c>
      <c r="Q274" s="86">
        <f ca="1" t="shared" si="115"/>
        <v>1076976.10277367</v>
      </c>
      <c r="R274" s="86">
        <f ca="1" t="shared" si="115"/>
        <v>1422204.81091468</v>
      </c>
      <c r="S274" s="86">
        <f ca="1" t="shared" si="115"/>
        <v>1818280.86099926</v>
      </c>
      <c r="T274" s="86">
        <f ca="1" t="shared" si="115"/>
        <v>2255269.99915826</v>
      </c>
      <c r="U274" s="86">
        <f ca="1" t="shared" si="115"/>
        <v>2741157.96146387</v>
      </c>
    </row>
    <row r="275" ht="15" spans="1:21">
      <c r="A275" s="182"/>
      <c r="B275" s="167"/>
      <c r="C275" s="167"/>
      <c r="D275" s="178"/>
      <c r="E275" s="62"/>
      <c r="F275" s="62"/>
      <c r="G275" s="167"/>
      <c r="H275" s="167"/>
      <c r="I275" s="167"/>
      <c r="J275" s="167"/>
      <c r="K275" s="90"/>
      <c r="L275" s="164"/>
      <c r="M275" s="143"/>
      <c r="N275" s="143"/>
      <c r="O275" s="143"/>
      <c r="P275" s="143"/>
      <c r="Q275" s="143"/>
      <c r="R275" s="143"/>
      <c r="S275" s="143"/>
      <c r="T275" s="143"/>
      <c r="U275" s="143"/>
    </row>
    <row r="276" ht="15" spans="1:21">
      <c r="A276" s="182"/>
      <c r="B276" s="146" t="s">
        <v>344</v>
      </c>
      <c r="C276" s="148"/>
      <c r="D276" s="148"/>
      <c r="E276" s="148"/>
      <c r="F276" s="149"/>
      <c r="G276" s="149"/>
      <c r="H276" s="149"/>
      <c r="I276" s="149"/>
      <c r="J276" s="149"/>
      <c r="K276" s="168"/>
      <c r="L276" s="169"/>
      <c r="M276" s="169"/>
      <c r="N276" s="169"/>
      <c r="O276" s="169"/>
      <c r="P276" s="169"/>
      <c r="Q276" s="169"/>
      <c r="R276" s="169"/>
      <c r="S276" s="169"/>
      <c r="T276" s="169"/>
      <c r="U276" s="169"/>
    </row>
    <row r="277" ht="15" spans="1:21">
      <c r="A277" s="182"/>
      <c r="B277" s="183" t="s">
        <v>298</v>
      </c>
      <c r="C277" s="103"/>
      <c r="D277" s="51"/>
      <c r="E277" s="116"/>
      <c r="F277" s="167"/>
      <c r="G277" s="167"/>
      <c r="H277" s="167"/>
      <c r="I277" s="167"/>
      <c r="J277" s="167"/>
      <c r="K277" s="90"/>
      <c r="L277" s="143"/>
      <c r="M277" s="143"/>
      <c r="N277" s="143"/>
      <c r="O277" s="143"/>
      <c r="P277" s="143"/>
      <c r="Q277" s="143"/>
      <c r="R277" s="143"/>
      <c r="S277" s="143"/>
      <c r="T277" s="143"/>
      <c r="U277" s="143"/>
    </row>
    <row r="278" ht="15" spans="1:21">
      <c r="A278" s="182"/>
      <c r="B278" s="184" t="s">
        <v>37</v>
      </c>
      <c r="C278" s="185" t="str">
        <f>IF(C283="Domestic","LCU","USD")</f>
        <v>LCU</v>
      </c>
      <c r="D278" s="47"/>
      <c r="E278" s="47"/>
      <c r="F278" s="48"/>
      <c r="G278" s="48"/>
      <c r="H278" s="48"/>
      <c r="I278" s="48"/>
      <c r="J278" s="48"/>
      <c r="K278" s="89"/>
      <c r="L278" s="89"/>
      <c r="M278" s="89"/>
      <c r="N278" s="89"/>
      <c r="O278" s="89"/>
      <c r="P278" s="89"/>
      <c r="Q278" s="89"/>
      <c r="R278" s="89"/>
      <c r="S278" s="89"/>
      <c r="T278" s="89"/>
      <c r="U278" s="89"/>
    </row>
    <row r="279" ht="15" spans="1:21">
      <c r="A279" s="182"/>
      <c r="B279" s="184" t="s">
        <v>345</v>
      </c>
      <c r="C279" s="186">
        <f>SUMIF($E$63:$E$72,$B277,H$63:H$72)</f>
        <v>5</v>
      </c>
      <c r="D279" s="47"/>
      <c r="E279" s="47"/>
      <c r="F279" s="48"/>
      <c r="G279" s="48"/>
      <c r="H279" s="48"/>
      <c r="I279" s="48"/>
      <c r="J279" s="48"/>
      <c r="K279" s="89"/>
      <c r="L279" s="89"/>
      <c r="M279" s="89"/>
      <c r="N279" s="89"/>
      <c r="O279" s="89"/>
      <c r="P279" s="89"/>
      <c r="Q279" s="89"/>
      <c r="R279" s="89"/>
      <c r="S279" s="89"/>
      <c r="T279" s="89"/>
      <c r="U279" s="89"/>
    </row>
    <row r="280" ht="15" spans="1:21">
      <c r="A280" s="182"/>
      <c r="B280" s="184" t="s">
        <v>346</v>
      </c>
      <c r="C280" s="187">
        <f>SUMIF($E$63:$E$72,$B277,I$63:I$72)</f>
        <v>4</v>
      </c>
      <c r="D280" s="47"/>
      <c r="E280" s="47"/>
      <c r="F280" s="48"/>
      <c r="G280" s="48"/>
      <c r="H280" s="48"/>
      <c r="I280" s="48"/>
      <c r="J280" s="48"/>
      <c r="K280" s="89"/>
      <c r="L280" s="89"/>
      <c r="M280" s="89"/>
      <c r="N280" s="89"/>
      <c r="O280" s="89"/>
      <c r="P280" s="89"/>
      <c r="Q280" s="89"/>
      <c r="R280" s="89"/>
      <c r="S280" s="89"/>
      <c r="T280" s="89"/>
      <c r="U280" s="89"/>
    </row>
    <row r="281" ht="15" spans="1:21">
      <c r="A281" s="182"/>
      <c r="B281" s="184" t="s">
        <v>347</v>
      </c>
      <c r="C281" s="188">
        <f>SUMIF($E$63:$E$72,$B277,G$63:G$72)</f>
        <v>0.09</v>
      </c>
      <c r="D281" s="47"/>
      <c r="E281" s="47"/>
      <c r="F281" s="48"/>
      <c r="G281" s="48"/>
      <c r="H281" s="48"/>
      <c r="I281" s="48"/>
      <c r="J281" s="48"/>
      <c r="K281" s="89"/>
      <c r="L281" s="89"/>
      <c r="M281" s="89"/>
      <c r="N281" s="89"/>
      <c r="O281" s="89"/>
      <c r="P281" s="89"/>
      <c r="Q281" s="89"/>
      <c r="R281" s="89"/>
      <c r="S281" s="89"/>
      <c r="T281" s="89"/>
      <c r="U281" s="89"/>
    </row>
    <row r="282" ht="15" spans="1:21">
      <c r="A282" s="182"/>
      <c r="B282" s="184" t="s">
        <v>348</v>
      </c>
      <c r="C282" s="177" t="s">
        <v>349</v>
      </c>
      <c r="D282" s="47"/>
      <c r="E282" s="47"/>
      <c r="F282" s="48"/>
      <c r="G282" s="48"/>
      <c r="H282" s="48"/>
      <c r="I282" s="48"/>
      <c r="J282" s="48"/>
      <c r="K282" s="89"/>
      <c r="L282" s="89"/>
      <c r="M282" s="89"/>
      <c r="N282" s="89"/>
      <c r="O282" s="89"/>
      <c r="P282" s="89"/>
      <c r="Q282" s="89"/>
      <c r="R282" s="89"/>
      <c r="S282" s="89"/>
      <c r="T282" s="89"/>
      <c r="U282" s="89"/>
    </row>
    <row r="283" ht="15" spans="1:21">
      <c r="A283" s="182"/>
      <c r="B283" s="184" t="str">
        <f>"Classified as External or Domestic?"</f>
        <v>Classified as External or Domestic?</v>
      </c>
      <c r="C283" s="187" t="str">
        <f>VLOOKUP(B277,$E$63:$I$72,2,FALSE)</f>
        <v>Domestic</v>
      </c>
      <c r="D283" s="47"/>
      <c r="E283" s="47"/>
      <c r="F283" s="48"/>
      <c r="G283" s="48"/>
      <c r="H283" s="48"/>
      <c r="I283" s="48"/>
      <c r="J283" s="48"/>
      <c r="K283" s="89"/>
      <c r="L283" s="89"/>
      <c r="M283" s="89"/>
      <c r="N283" s="89"/>
      <c r="O283" s="89"/>
      <c r="P283" s="89"/>
      <c r="Q283" s="89"/>
      <c r="R283" s="89"/>
      <c r="S283" s="89"/>
      <c r="T283" s="89"/>
      <c r="U283" s="89"/>
    </row>
    <row r="284" ht="15" spans="1:21">
      <c r="A284" s="182"/>
      <c r="B284" s="184" t="s">
        <v>350</v>
      </c>
      <c r="C284" s="47" t="s">
        <v>351</v>
      </c>
      <c r="D284" s="47"/>
      <c r="E284" s="47"/>
      <c r="F284" s="48"/>
      <c r="G284" s="48"/>
      <c r="H284" s="48"/>
      <c r="I284" s="48"/>
      <c r="J284" s="48"/>
      <c r="K284" s="89"/>
      <c r="L284" s="190">
        <f>L285/L$101*100</f>
        <v>0</v>
      </c>
      <c r="M284" s="190">
        <f ca="1" t="shared" ref="M284:U284" si="116">M285/M$101*100</f>
        <v>0.817502059218586</v>
      </c>
      <c r="N284" s="190">
        <f ca="1" t="shared" si="116"/>
        <v>0.644116528506815</v>
      </c>
      <c r="O284" s="190">
        <f ca="1" t="shared" si="116"/>
        <v>0.486279173579233</v>
      </c>
      <c r="P284" s="190">
        <f ca="1" t="shared" si="116"/>
        <v>0.489338989611939</v>
      </c>
      <c r="Q284" s="190">
        <f ca="1" t="shared" si="116"/>
        <v>-0.160235217620719</v>
      </c>
      <c r="R284" s="190">
        <f ca="1" t="shared" si="116"/>
        <v>-0.058137779146318</v>
      </c>
      <c r="S284" s="190">
        <f ca="1" t="shared" si="116"/>
        <v>-0.0822135147091076</v>
      </c>
      <c r="T284" s="190">
        <f ca="1" t="shared" si="116"/>
        <v>-0.185678875628442</v>
      </c>
      <c r="U284" s="190">
        <f ca="1" t="shared" si="116"/>
        <v>-0.79185509239861</v>
      </c>
    </row>
    <row r="285" ht="15" spans="1:21">
      <c r="A285" s="182"/>
      <c r="B285" s="184" t="s">
        <v>352</v>
      </c>
      <c r="C285" s="62" t="s">
        <v>329</v>
      </c>
      <c r="D285" s="177" t="str">
        <f>C283</f>
        <v>Domestic</v>
      </c>
      <c r="E285" s="62"/>
      <c r="F285" s="178"/>
      <c r="G285" s="167"/>
      <c r="H285" s="167"/>
      <c r="I285" s="167"/>
      <c r="J285" s="167"/>
      <c r="K285" s="90"/>
      <c r="L285" s="191">
        <f>SUMIF($E$63:$E$72,$B277,L$63:L$72)*L289</f>
        <v>0</v>
      </c>
      <c r="M285" s="191">
        <f t="shared" ref="M285:U285" si="117">SUMIF($E$63:$E$72,$B277,M$63:M$72)*M289</f>
        <v>1000</v>
      </c>
      <c r="N285" s="191">
        <f t="shared" si="117"/>
        <v>1000</v>
      </c>
      <c r="O285" s="191">
        <f t="shared" si="117"/>
        <v>1000</v>
      </c>
      <c r="P285" s="191">
        <f t="shared" si="117"/>
        <v>1200</v>
      </c>
      <c r="Q285" s="191">
        <f t="shared" si="117"/>
        <v>1200</v>
      </c>
      <c r="R285" s="191">
        <f t="shared" si="117"/>
        <v>1300</v>
      </c>
      <c r="S285" s="191">
        <f t="shared" si="117"/>
        <v>1300</v>
      </c>
      <c r="T285" s="191">
        <f t="shared" si="117"/>
        <v>1500</v>
      </c>
      <c r="U285" s="191">
        <f t="shared" si="117"/>
        <v>1500</v>
      </c>
    </row>
    <row r="286" ht="15" spans="1:21">
      <c r="A286" s="182"/>
      <c r="B286" s="184" t="s">
        <v>335</v>
      </c>
      <c r="C286" s="62" t="s">
        <v>329</v>
      </c>
      <c r="D286" s="177" t="str">
        <f>C283</f>
        <v>Domestic</v>
      </c>
      <c r="E286" s="62"/>
      <c r="F286" s="178"/>
      <c r="G286" s="167"/>
      <c r="H286" s="167"/>
      <c r="I286" s="167"/>
      <c r="J286" s="167"/>
      <c r="K286" s="90"/>
      <c r="L286" s="192"/>
      <c r="M286" s="143">
        <f ca="1" t="shared" ref="M286:U286" si="118">M292*M289</f>
        <v>0</v>
      </c>
      <c r="N286" s="143">
        <f ca="1" t="shared" si="118"/>
        <v>0</v>
      </c>
      <c r="O286" s="143">
        <f ca="1" t="shared" si="118"/>
        <v>0</v>
      </c>
      <c r="P286" s="143">
        <f ca="1" t="shared" si="118"/>
        <v>0</v>
      </c>
      <c r="Q286" s="143">
        <f ca="1" t="shared" si="118"/>
        <v>0</v>
      </c>
      <c r="R286" s="143">
        <f ca="1" t="shared" si="118"/>
        <v>1000</v>
      </c>
      <c r="S286" s="143">
        <f ca="1" t="shared" si="118"/>
        <v>1000</v>
      </c>
      <c r="T286" s="143">
        <f ca="1" t="shared" si="118"/>
        <v>1000</v>
      </c>
      <c r="U286" s="143">
        <f ca="1" t="shared" si="118"/>
        <v>1200</v>
      </c>
    </row>
    <row r="287" ht="15" spans="1:21">
      <c r="A287" s="182"/>
      <c r="B287" s="184" t="s">
        <v>336</v>
      </c>
      <c r="C287" s="62" t="s">
        <v>329</v>
      </c>
      <c r="D287" s="177" t="str">
        <f>C283</f>
        <v>Domestic</v>
      </c>
      <c r="E287" s="62"/>
      <c r="F287" s="178"/>
      <c r="G287" s="167"/>
      <c r="H287" s="167"/>
      <c r="I287" s="167"/>
      <c r="J287" s="167"/>
      <c r="K287" s="90"/>
      <c r="L287" s="192"/>
      <c r="M287" s="143">
        <f>M293*M289</f>
        <v>0</v>
      </c>
      <c r="N287" s="143">
        <f ca="1" t="shared" ref="N287:U287" si="119">N293*N289</f>
        <v>90</v>
      </c>
      <c r="O287" s="143">
        <f ca="1" t="shared" si="119"/>
        <v>180</v>
      </c>
      <c r="P287" s="143">
        <f ca="1" t="shared" si="119"/>
        <v>270</v>
      </c>
      <c r="Q287" s="143">
        <f ca="1" t="shared" si="119"/>
        <v>378</v>
      </c>
      <c r="R287" s="143">
        <f ca="1" t="shared" si="119"/>
        <v>486</v>
      </c>
      <c r="S287" s="143">
        <f ca="1" t="shared" si="119"/>
        <v>513</v>
      </c>
      <c r="T287" s="143">
        <f ca="1" t="shared" si="119"/>
        <v>540</v>
      </c>
      <c r="U287" s="143">
        <f ca="1" t="shared" si="119"/>
        <v>585</v>
      </c>
    </row>
    <row r="288" ht="15" spans="1:21">
      <c r="A288" s="182"/>
      <c r="B288" s="184" t="s">
        <v>353</v>
      </c>
      <c r="C288" s="62" t="s">
        <v>329</v>
      </c>
      <c r="D288" s="177" t="str">
        <f>C283</f>
        <v>Domestic</v>
      </c>
      <c r="E288" s="62"/>
      <c r="F288" s="178"/>
      <c r="G288" s="167"/>
      <c r="H288" s="167"/>
      <c r="I288" s="167"/>
      <c r="J288" s="167"/>
      <c r="K288" s="90"/>
      <c r="L288" s="143">
        <f t="shared" ref="L288:U288" si="120">L291*L289</f>
        <v>0</v>
      </c>
      <c r="M288" s="143">
        <f ca="1" t="shared" si="120"/>
        <v>1000</v>
      </c>
      <c r="N288" s="143">
        <f ca="1" t="shared" si="120"/>
        <v>2000</v>
      </c>
      <c r="O288" s="143">
        <f ca="1" t="shared" si="120"/>
        <v>3000</v>
      </c>
      <c r="P288" s="143">
        <f ca="1" t="shared" si="120"/>
        <v>4200</v>
      </c>
      <c r="Q288" s="143">
        <f ca="1" t="shared" si="120"/>
        <v>5400</v>
      </c>
      <c r="R288" s="143">
        <f ca="1" t="shared" si="120"/>
        <v>5700</v>
      </c>
      <c r="S288" s="143">
        <f ca="1" t="shared" si="120"/>
        <v>6000</v>
      </c>
      <c r="T288" s="143">
        <f ca="1" t="shared" si="120"/>
        <v>6500</v>
      </c>
      <c r="U288" s="143">
        <f ca="1" t="shared" si="120"/>
        <v>6800</v>
      </c>
    </row>
    <row r="289" ht="15" spans="1:21">
      <c r="A289" s="182"/>
      <c r="B289" s="184" t="s">
        <v>333</v>
      </c>
      <c r="C289" s="103" t="str">
        <f>"LCU per unit of "&amp;D288</f>
        <v>LCU per unit of Domestic</v>
      </c>
      <c r="D289" s="177" t="str">
        <f>C278</f>
        <v>LCU</v>
      </c>
      <c r="E289" s="62"/>
      <c r="F289" s="178"/>
      <c r="G289" s="167"/>
      <c r="H289" s="167"/>
      <c r="I289" s="167"/>
      <c r="J289" s="167"/>
      <c r="K289" s="90"/>
      <c r="L289" s="143">
        <f t="shared" ref="L289:U289" si="121">INDEX($L$81:$U$85,MATCH($D289,$B$81:$B$85,0),MATCH(L$78,$L$78:$U$78,0))</f>
        <v>1</v>
      </c>
      <c r="M289" s="143">
        <f t="shared" si="121"/>
        <v>1</v>
      </c>
      <c r="N289" s="143">
        <f t="shared" si="121"/>
        <v>1</v>
      </c>
      <c r="O289" s="143">
        <f t="shared" si="121"/>
        <v>1</v>
      </c>
      <c r="P289" s="143">
        <f t="shared" si="121"/>
        <v>1</v>
      </c>
      <c r="Q289" s="143">
        <f t="shared" si="121"/>
        <v>1</v>
      </c>
      <c r="R289" s="143">
        <f t="shared" si="121"/>
        <v>1</v>
      </c>
      <c r="S289" s="143">
        <f t="shared" si="121"/>
        <v>1</v>
      </c>
      <c r="T289" s="143">
        <f t="shared" si="121"/>
        <v>1</v>
      </c>
      <c r="U289" s="143">
        <f t="shared" si="121"/>
        <v>1</v>
      </c>
    </row>
    <row r="290" ht="15" spans="1:21">
      <c r="A290" s="182"/>
      <c r="B290" s="184" t="s">
        <v>341</v>
      </c>
      <c r="C290" s="103" t="str">
        <f>"million "&amp;D289</f>
        <v>million LCU</v>
      </c>
      <c r="D290" s="177" t="str">
        <f>D289</f>
        <v>LCU</v>
      </c>
      <c r="E290" s="59"/>
      <c r="F290" s="189"/>
      <c r="G290" s="167"/>
      <c r="H290" s="167"/>
      <c r="I290" s="167"/>
      <c r="J290" s="167"/>
      <c r="K290" s="90"/>
      <c r="L290" s="190">
        <f>L285/L289</f>
        <v>0</v>
      </c>
      <c r="M290" s="190">
        <f t="shared" ref="M290:U290" si="122">M285/M289</f>
        <v>1000</v>
      </c>
      <c r="N290" s="190">
        <f t="shared" si="122"/>
        <v>1000</v>
      </c>
      <c r="O290" s="190">
        <f t="shared" si="122"/>
        <v>1000</v>
      </c>
      <c r="P290" s="190">
        <f t="shared" si="122"/>
        <v>1200</v>
      </c>
      <c r="Q290" s="190">
        <f t="shared" si="122"/>
        <v>1200</v>
      </c>
      <c r="R290" s="190">
        <f t="shared" si="122"/>
        <v>1300</v>
      </c>
      <c r="S290" s="190">
        <f t="shared" si="122"/>
        <v>1300</v>
      </c>
      <c r="T290" s="190">
        <f t="shared" si="122"/>
        <v>1500</v>
      </c>
      <c r="U290" s="190">
        <f t="shared" si="122"/>
        <v>1500</v>
      </c>
    </row>
    <row r="291" ht="15" spans="1:21">
      <c r="A291" s="182"/>
      <c r="B291" s="184" t="s">
        <v>343</v>
      </c>
      <c r="C291" s="103" t="str">
        <f>"million "&amp;D290</f>
        <v>million LCU</v>
      </c>
      <c r="D291" s="177" t="str">
        <f>D290</f>
        <v>LCU</v>
      </c>
      <c r="E291" s="62"/>
      <c r="F291" s="189"/>
      <c r="G291" s="167"/>
      <c r="H291" s="167"/>
      <c r="I291" s="167"/>
      <c r="J291" s="167"/>
      <c r="K291" s="90"/>
      <c r="L291" s="143">
        <f>L290</f>
        <v>0</v>
      </c>
      <c r="M291" s="143">
        <f ca="1" t="shared" ref="M291:U291" si="123">L291+M290-M292</f>
        <v>1000</v>
      </c>
      <c r="N291" s="143">
        <f ca="1" t="shared" si="123"/>
        <v>2000</v>
      </c>
      <c r="O291" s="143">
        <f ca="1" t="shared" si="123"/>
        <v>3000</v>
      </c>
      <c r="P291" s="143">
        <f ca="1" t="shared" si="123"/>
        <v>4200</v>
      </c>
      <c r="Q291" s="143">
        <f ca="1" t="shared" si="123"/>
        <v>5400</v>
      </c>
      <c r="R291" s="143">
        <f ca="1" t="shared" si="123"/>
        <v>5700</v>
      </c>
      <c r="S291" s="143">
        <f ca="1" t="shared" si="123"/>
        <v>6000</v>
      </c>
      <c r="T291" s="143">
        <f ca="1" t="shared" si="123"/>
        <v>6500</v>
      </c>
      <c r="U291" s="143">
        <f ca="1" t="shared" si="123"/>
        <v>6800</v>
      </c>
    </row>
    <row r="292" ht="15" spans="1:21">
      <c r="A292" s="182"/>
      <c r="B292" s="184" t="s">
        <v>328</v>
      </c>
      <c r="C292" s="103" t="str">
        <f>"million "&amp;D291</f>
        <v>million LCU</v>
      </c>
      <c r="D292" s="177" t="str">
        <f>D291</f>
        <v>LCU</v>
      </c>
      <c r="E292" s="62"/>
      <c r="F292" s="189"/>
      <c r="G292" s="167"/>
      <c r="H292" s="167"/>
      <c r="I292" s="167"/>
      <c r="J292" s="167"/>
      <c r="K292" s="90"/>
      <c r="L292" s="192"/>
      <c r="M292" s="143">
        <f ca="1" t="shared" ref="M292:U292" si="124">IF(M$241&gt;$C279-1,SUM(OFFSET($L290,0,M$241-$C279,1,$C279-$C280))/($C279-$C280),IF(M$241&lt;$C280+1,0,SUM(OFFSET($L290,0,0,1,M$241-$C280))/($C279-$C280)))</f>
        <v>0</v>
      </c>
      <c r="N292" s="143">
        <f ca="1" t="shared" si="124"/>
        <v>0</v>
      </c>
      <c r="O292" s="143">
        <f ca="1" t="shared" si="124"/>
        <v>0</v>
      </c>
      <c r="P292" s="143">
        <f ca="1" t="shared" si="124"/>
        <v>0</v>
      </c>
      <c r="Q292" s="143">
        <f ca="1" t="shared" si="124"/>
        <v>0</v>
      </c>
      <c r="R292" s="143">
        <f ca="1" t="shared" si="124"/>
        <v>1000</v>
      </c>
      <c r="S292" s="143">
        <f ca="1" t="shared" si="124"/>
        <v>1000</v>
      </c>
      <c r="T292" s="143">
        <f ca="1" t="shared" si="124"/>
        <v>1000</v>
      </c>
      <c r="U292" s="143">
        <f ca="1" t="shared" si="124"/>
        <v>1200</v>
      </c>
    </row>
    <row r="293" ht="15" spans="1:21">
      <c r="A293" s="182"/>
      <c r="B293" s="184" t="s">
        <v>234</v>
      </c>
      <c r="C293" s="103" t="str">
        <f>"million "&amp;D292</f>
        <v>million LCU</v>
      </c>
      <c r="D293" s="177" t="str">
        <f>D292</f>
        <v>LCU</v>
      </c>
      <c r="E293" s="62"/>
      <c r="F293" s="189"/>
      <c r="G293" s="167"/>
      <c r="H293" s="167"/>
      <c r="I293" s="167"/>
      <c r="J293" s="167"/>
      <c r="K293" s="90"/>
      <c r="L293" s="192"/>
      <c r="M293" s="143">
        <f t="shared" ref="M293:U293" si="125">L291*$C281</f>
        <v>0</v>
      </c>
      <c r="N293" s="143">
        <f ca="1" t="shared" si="125"/>
        <v>90</v>
      </c>
      <c r="O293" s="143">
        <f ca="1" t="shared" si="125"/>
        <v>180</v>
      </c>
      <c r="P293" s="143">
        <f ca="1" t="shared" si="125"/>
        <v>270</v>
      </c>
      <c r="Q293" s="143">
        <f ca="1" t="shared" si="125"/>
        <v>378</v>
      </c>
      <c r="R293" s="143">
        <f ca="1" t="shared" si="125"/>
        <v>486</v>
      </c>
      <c r="S293" s="143">
        <f ca="1" t="shared" si="125"/>
        <v>513</v>
      </c>
      <c r="T293" s="143">
        <f ca="1" t="shared" si="125"/>
        <v>540</v>
      </c>
      <c r="U293" s="143">
        <f ca="1" t="shared" si="125"/>
        <v>585</v>
      </c>
    </row>
    <row r="294" ht="15" spans="1:21">
      <c r="A294" s="182"/>
      <c r="B294" s="183" t="s">
        <v>299</v>
      </c>
      <c r="C294" s="103"/>
      <c r="D294" s="51"/>
      <c r="E294" s="116"/>
      <c r="F294" s="167"/>
      <c r="G294" s="167"/>
      <c r="H294" s="167"/>
      <c r="I294" s="167"/>
      <c r="J294" s="167"/>
      <c r="K294" s="90"/>
      <c r="L294" s="143"/>
      <c r="M294" s="143"/>
      <c r="N294" s="143"/>
      <c r="O294" s="143"/>
      <c r="P294" s="143"/>
      <c r="Q294" s="143"/>
      <c r="R294" s="143"/>
      <c r="S294" s="143"/>
      <c r="T294" s="143"/>
      <c r="U294" s="143"/>
    </row>
    <row r="295" ht="15" spans="1:21">
      <c r="A295" s="182"/>
      <c r="B295" s="184" t="s">
        <v>37</v>
      </c>
      <c r="C295" s="185" t="str">
        <f>IF(C300="Domestic","LCU","USD")</f>
        <v>LCU</v>
      </c>
      <c r="D295" s="47"/>
      <c r="E295" s="47"/>
      <c r="F295" s="48"/>
      <c r="G295" s="48"/>
      <c r="H295" s="48"/>
      <c r="I295" s="48"/>
      <c r="J295" s="48"/>
      <c r="K295" s="89"/>
      <c r="L295" s="89"/>
      <c r="M295" s="89"/>
      <c r="N295" s="89"/>
      <c r="O295" s="89"/>
      <c r="P295" s="89"/>
      <c r="Q295" s="89"/>
      <c r="R295" s="89"/>
      <c r="S295" s="89"/>
      <c r="T295" s="89"/>
      <c r="U295" s="89"/>
    </row>
    <row r="296" ht="15" spans="1:21">
      <c r="A296" s="182"/>
      <c r="B296" s="184" t="s">
        <v>345</v>
      </c>
      <c r="C296" s="186">
        <f>SUMIF($E$63:$E$72,$B294,H$63:H$72)</f>
        <v>6</v>
      </c>
      <c r="D296" s="47"/>
      <c r="E296" s="47"/>
      <c r="F296" s="48"/>
      <c r="G296" s="48"/>
      <c r="H296" s="48"/>
      <c r="I296" s="48"/>
      <c r="J296" s="48"/>
      <c r="K296" s="89"/>
      <c r="L296" s="89"/>
      <c r="M296" s="89"/>
      <c r="N296" s="89"/>
      <c r="O296" s="89"/>
      <c r="P296" s="89"/>
      <c r="Q296" s="89"/>
      <c r="R296" s="89"/>
      <c r="S296" s="89"/>
      <c r="T296" s="89"/>
      <c r="U296" s="89"/>
    </row>
    <row r="297" ht="15" spans="1:21">
      <c r="A297" s="182"/>
      <c r="B297" s="184" t="s">
        <v>346</v>
      </c>
      <c r="C297" s="187">
        <f>SUMIF($E$63:$E$72,$B294,I$63:I$72)</f>
        <v>3</v>
      </c>
      <c r="D297" s="47"/>
      <c r="E297" s="47"/>
      <c r="F297" s="48"/>
      <c r="G297" s="48"/>
      <c r="H297" s="48"/>
      <c r="I297" s="48"/>
      <c r="J297" s="48"/>
      <c r="K297" s="89"/>
      <c r="L297" s="89"/>
      <c r="M297" s="89"/>
      <c r="N297" s="89"/>
      <c r="O297" s="89"/>
      <c r="P297" s="89"/>
      <c r="Q297" s="89"/>
      <c r="R297" s="89"/>
      <c r="S297" s="89"/>
      <c r="T297" s="89"/>
      <c r="U297" s="89"/>
    </row>
    <row r="298" ht="15" spans="1:21">
      <c r="A298" s="182"/>
      <c r="B298" s="184" t="s">
        <v>347</v>
      </c>
      <c r="C298" s="188">
        <f>SUMIF($E$63:$E$72,$B294,G$63:G$72)</f>
        <v>0.09</v>
      </c>
      <c r="D298" s="47"/>
      <c r="E298" s="47"/>
      <c r="F298" s="48"/>
      <c r="G298" s="48"/>
      <c r="H298" s="48"/>
      <c r="I298" s="48"/>
      <c r="J298" s="48"/>
      <c r="K298" s="89"/>
      <c r="L298" s="89"/>
      <c r="M298" s="89"/>
      <c r="N298" s="89"/>
      <c r="O298" s="89"/>
      <c r="P298" s="89"/>
      <c r="Q298" s="89"/>
      <c r="R298" s="89"/>
      <c r="S298" s="89"/>
      <c r="T298" s="89"/>
      <c r="U298" s="89"/>
    </row>
    <row r="299" ht="15" spans="1:21">
      <c r="A299" s="182"/>
      <c r="B299" s="184" t="s">
        <v>348</v>
      </c>
      <c r="C299" s="177" t="s">
        <v>349</v>
      </c>
      <c r="D299" s="47"/>
      <c r="E299" s="47"/>
      <c r="F299" s="48"/>
      <c r="G299" s="48"/>
      <c r="H299" s="48"/>
      <c r="I299" s="48"/>
      <c r="J299" s="48"/>
      <c r="K299" s="89"/>
      <c r="L299" s="89"/>
      <c r="M299" s="89"/>
      <c r="N299" s="89"/>
      <c r="O299" s="89"/>
      <c r="P299" s="89"/>
      <c r="Q299" s="89"/>
      <c r="R299" s="89"/>
      <c r="S299" s="89"/>
      <c r="T299" s="89"/>
      <c r="U299" s="89"/>
    </row>
    <row r="300" ht="15" spans="1:21">
      <c r="A300" s="182"/>
      <c r="B300" s="184" t="str">
        <f>"Classified as External or Domestic?"</f>
        <v>Classified as External or Domestic?</v>
      </c>
      <c r="C300" s="187" t="str">
        <f>VLOOKUP(B294,$E$63:$I$72,2,FALSE)</f>
        <v>Domestic</v>
      </c>
      <c r="D300" s="47"/>
      <c r="E300" s="47"/>
      <c r="F300" s="48"/>
      <c r="G300" s="48"/>
      <c r="H300" s="48"/>
      <c r="I300" s="48"/>
      <c r="J300" s="48"/>
      <c r="K300" s="89"/>
      <c r="L300" s="89"/>
      <c r="M300" s="89"/>
      <c r="N300" s="89"/>
      <c r="O300" s="89"/>
      <c r="P300" s="89"/>
      <c r="Q300" s="89"/>
      <c r="R300" s="89"/>
      <c r="S300" s="89"/>
      <c r="T300" s="89"/>
      <c r="U300" s="89"/>
    </row>
    <row r="301" ht="15" spans="1:21">
      <c r="A301" s="182"/>
      <c r="B301" s="184" t="s">
        <v>350</v>
      </c>
      <c r="C301" s="47" t="s">
        <v>351</v>
      </c>
      <c r="D301" s="47"/>
      <c r="E301" s="47"/>
      <c r="F301" s="48"/>
      <c r="G301" s="48"/>
      <c r="H301" s="48"/>
      <c r="I301" s="48"/>
      <c r="J301" s="48"/>
      <c r="K301" s="89"/>
      <c r="L301" s="190">
        <f t="shared" ref="L301:U301" si="126">L302/L$101*100</f>
        <v>3.342987211818</v>
      </c>
      <c r="M301" s="190">
        <f ca="1" t="shared" si="126"/>
        <v>12.2625308882788</v>
      </c>
      <c r="N301" s="190">
        <f ca="1" t="shared" si="126"/>
        <v>7.72939834208178</v>
      </c>
      <c r="O301" s="190">
        <f ca="1" t="shared" si="126"/>
        <v>5.8353500829508</v>
      </c>
      <c r="P301" s="190">
        <f ca="1" t="shared" si="126"/>
        <v>5.30117238746267</v>
      </c>
      <c r="Q301" s="190">
        <f ca="1" t="shared" si="126"/>
        <v>-1.73588152422446</v>
      </c>
      <c r="R301" s="190">
        <f ca="1" t="shared" si="126"/>
        <v>-0.590322065177999</v>
      </c>
      <c r="S301" s="190">
        <f ca="1" t="shared" si="126"/>
        <v>-0.834783380123246</v>
      </c>
      <c r="T301" s="190">
        <f ca="1" t="shared" si="126"/>
        <v>-1.67110988065598</v>
      </c>
      <c r="U301" s="190">
        <f ca="1" t="shared" si="126"/>
        <v>-7.12669583158749</v>
      </c>
    </row>
    <row r="302" ht="15" spans="1:21">
      <c r="A302" s="182"/>
      <c r="B302" s="184" t="s">
        <v>352</v>
      </c>
      <c r="C302" s="62" t="s">
        <v>329</v>
      </c>
      <c r="D302" s="177" t="str">
        <f>C300</f>
        <v>Domestic</v>
      </c>
      <c r="E302" s="62"/>
      <c r="F302" s="178"/>
      <c r="G302" s="167"/>
      <c r="H302" s="167"/>
      <c r="I302" s="167"/>
      <c r="J302" s="167"/>
      <c r="K302" s="90"/>
      <c r="L302" s="191">
        <f>SUMIF($E$63:$E$72,$B294,L$63:L$72)*L306</f>
        <v>2000</v>
      </c>
      <c r="M302" s="191">
        <f t="shared" ref="M302:U302" si="127">SUMIF($E$63:$E$72,$B294,M$63:M$72)*M306</f>
        <v>15000</v>
      </c>
      <c r="N302" s="191">
        <f t="shared" si="127"/>
        <v>12000</v>
      </c>
      <c r="O302" s="191">
        <f t="shared" si="127"/>
        <v>12000</v>
      </c>
      <c r="P302" s="191">
        <f t="shared" si="127"/>
        <v>13000</v>
      </c>
      <c r="Q302" s="191">
        <f t="shared" si="127"/>
        <v>13000</v>
      </c>
      <c r="R302" s="191">
        <f t="shared" si="127"/>
        <v>13200</v>
      </c>
      <c r="S302" s="191">
        <f t="shared" si="127"/>
        <v>13200</v>
      </c>
      <c r="T302" s="191">
        <f t="shared" si="127"/>
        <v>13500</v>
      </c>
      <c r="U302" s="191">
        <f t="shared" si="127"/>
        <v>13500</v>
      </c>
    </row>
    <row r="303" ht="15" spans="1:21">
      <c r="A303" s="182"/>
      <c r="B303" s="184" t="s">
        <v>335</v>
      </c>
      <c r="C303" s="62" t="s">
        <v>329</v>
      </c>
      <c r="D303" s="177" t="str">
        <f>C300</f>
        <v>Domestic</v>
      </c>
      <c r="E303" s="62"/>
      <c r="F303" s="178"/>
      <c r="G303" s="167"/>
      <c r="H303" s="167"/>
      <c r="I303" s="167"/>
      <c r="J303" s="167"/>
      <c r="K303" s="90"/>
      <c r="L303" s="192"/>
      <c r="M303" s="143">
        <f ca="1" t="shared" ref="M303:U303" si="128">M309*M306</f>
        <v>0</v>
      </c>
      <c r="N303" s="143">
        <f ca="1" t="shared" si="128"/>
        <v>0</v>
      </c>
      <c r="O303" s="143">
        <f ca="1" t="shared" si="128"/>
        <v>0</v>
      </c>
      <c r="P303" s="143">
        <f ca="1" t="shared" si="128"/>
        <v>666.666666666667</v>
      </c>
      <c r="Q303" s="143">
        <f ca="1" t="shared" si="128"/>
        <v>5666.66666666667</v>
      </c>
      <c r="R303" s="143">
        <f ca="1" t="shared" si="128"/>
        <v>9666.66666666667</v>
      </c>
      <c r="S303" s="143">
        <f ca="1" t="shared" si="128"/>
        <v>13000</v>
      </c>
      <c r="T303" s="143">
        <f ca="1" t="shared" si="128"/>
        <v>12333.3333333333</v>
      </c>
      <c r="U303" s="143">
        <f ca="1" t="shared" si="128"/>
        <v>12666.6666666667</v>
      </c>
    </row>
    <row r="304" ht="15" spans="1:21">
      <c r="A304" s="182"/>
      <c r="B304" s="184" t="s">
        <v>336</v>
      </c>
      <c r="C304" s="62" t="s">
        <v>329</v>
      </c>
      <c r="D304" s="177" t="str">
        <f>C300</f>
        <v>Domestic</v>
      </c>
      <c r="E304" s="62"/>
      <c r="F304" s="178"/>
      <c r="G304" s="167"/>
      <c r="H304" s="167"/>
      <c r="I304" s="167"/>
      <c r="J304" s="167"/>
      <c r="K304" s="90"/>
      <c r="L304" s="192"/>
      <c r="M304" s="143">
        <f>M310*M306</f>
        <v>180</v>
      </c>
      <c r="N304" s="143">
        <f ca="1" t="shared" ref="N304:U304" si="129">N310*N306</f>
        <v>1530</v>
      </c>
      <c r="O304" s="143">
        <f ca="1" t="shared" si="129"/>
        <v>2610</v>
      </c>
      <c r="P304" s="143">
        <f ca="1" t="shared" si="129"/>
        <v>3690</v>
      </c>
      <c r="Q304" s="143">
        <f ca="1" t="shared" si="129"/>
        <v>4800</v>
      </c>
      <c r="R304" s="143">
        <f ca="1" t="shared" si="129"/>
        <v>5460</v>
      </c>
      <c r="S304" s="143">
        <f ca="1" t="shared" si="129"/>
        <v>5778</v>
      </c>
      <c r="T304" s="143">
        <f ca="1" t="shared" si="129"/>
        <v>5796</v>
      </c>
      <c r="U304" s="143">
        <f ca="1" t="shared" si="129"/>
        <v>5901</v>
      </c>
    </row>
    <row r="305" ht="15" spans="1:21">
      <c r="A305" s="182"/>
      <c r="B305" s="184" t="s">
        <v>353</v>
      </c>
      <c r="C305" s="62" t="s">
        <v>329</v>
      </c>
      <c r="D305" s="177" t="str">
        <f>C300</f>
        <v>Domestic</v>
      </c>
      <c r="E305" s="62"/>
      <c r="F305" s="178"/>
      <c r="G305" s="167"/>
      <c r="H305" s="167"/>
      <c r="I305" s="167"/>
      <c r="J305" s="167"/>
      <c r="K305" s="90"/>
      <c r="L305" s="143">
        <f t="shared" ref="L305:U305" si="130">L308*L306</f>
        <v>2000</v>
      </c>
      <c r="M305" s="143">
        <f ca="1" t="shared" si="130"/>
        <v>17000</v>
      </c>
      <c r="N305" s="143">
        <f ca="1" t="shared" si="130"/>
        <v>29000</v>
      </c>
      <c r="O305" s="143">
        <f ca="1" t="shared" si="130"/>
        <v>41000</v>
      </c>
      <c r="P305" s="143">
        <f ca="1" t="shared" si="130"/>
        <v>53333.3333333333</v>
      </c>
      <c r="Q305" s="143">
        <f ca="1" t="shared" si="130"/>
        <v>60666.6666666667</v>
      </c>
      <c r="R305" s="143">
        <f ca="1" t="shared" si="130"/>
        <v>64200</v>
      </c>
      <c r="S305" s="143">
        <f ca="1" t="shared" si="130"/>
        <v>64400</v>
      </c>
      <c r="T305" s="143">
        <f ca="1" t="shared" si="130"/>
        <v>65566.6666666667</v>
      </c>
      <c r="U305" s="143">
        <f ca="1" t="shared" si="130"/>
        <v>66400</v>
      </c>
    </row>
    <row r="306" ht="15" spans="1:21">
      <c r="A306" s="182"/>
      <c r="B306" s="184" t="s">
        <v>333</v>
      </c>
      <c r="C306" s="103" t="str">
        <f>"LCU per unit of "&amp;D305</f>
        <v>LCU per unit of Domestic</v>
      </c>
      <c r="D306" s="177" t="str">
        <f>C295</f>
        <v>LCU</v>
      </c>
      <c r="E306" s="62"/>
      <c r="F306" s="178"/>
      <c r="G306" s="167"/>
      <c r="H306" s="167"/>
      <c r="I306" s="167"/>
      <c r="J306" s="167"/>
      <c r="K306" s="90"/>
      <c r="L306" s="143">
        <f t="shared" ref="L306:U306" si="131">INDEX($L$81:$U$85,MATCH($D306,$B$81:$B$85,0),MATCH(L$78,$L$78:$U$78,0))</f>
        <v>1</v>
      </c>
      <c r="M306" s="143">
        <f t="shared" si="131"/>
        <v>1</v>
      </c>
      <c r="N306" s="143">
        <f t="shared" si="131"/>
        <v>1</v>
      </c>
      <c r="O306" s="143">
        <f t="shared" si="131"/>
        <v>1</v>
      </c>
      <c r="P306" s="143">
        <f t="shared" si="131"/>
        <v>1</v>
      </c>
      <c r="Q306" s="143">
        <f t="shared" si="131"/>
        <v>1</v>
      </c>
      <c r="R306" s="143">
        <f t="shared" si="131"/>
        <v>1</v>
      </c>
      <c r="S306" s="143">
        <f t="shared" si="131"/>
        <v>1</v>
      </c>
      <c r="T306" s="143">
        <f t="shared" si="131"/>
        <v>1</v>
      </c>
      <c r="U306" s="143">
        <f t="shared" si="131"/>
        <v>1</v>
      </c>
    </row>
    <row r="307" ht="15" spans="1:21">
      <c r="A307" s="182"/>
      <c r="B307" s="184" t="s">
        <v>341</v>
      </c>
      <c r="C307" s="103" t="str">
        <f>"million "&amp;D306</f>
        <v>million LCU</v>
      </c>
      <c r="D307" s="177" t="str">
        <f>D306</f>
        <v>LCU</v>
      </c>
      <c r="E307" s="59"/>
      <c r="F307" s="189"/>
      <c r="G307" s="167"/>
      <c r="H307" s="167"/>
      <c r="I307" s="167"/>
      <c r="J307" s="167"/>
      <c r="K307" s="90"/>
      <c r="L307" s="190">
        <f>L302/L306</f>
        <v>2000</v>
      </c>
      <c r="M307" s="190">
        <f t="shared" ref="M307:U307" si="132">M302/M306</f>
        <v>15000</v>
      </c>
      <c r="N307" s="190">
        <f t="shared" si="132"/>
        <v>12000</v>
      </c>
      <c r="O307" s="190">
        <f t="shared" si="132"/>
        <v>12000</v>
      </c>
      <c r="P307" s="190">
        <f t="shared" si="132"/>
        <v>13000</v>
      </c>
      <c r="Q307" s="190">
        <f t="shared" si="132"/>
        <v>13000</v>
      </c>
      <c r="R307" s="190">
        <f t="shared" si="132"/>
        <v>13200</v>
      </c>
      <c r="S307" s="190">
        <f t="shared" si="132"/>
        <v>13200</v>
      </c>
      <c r="T307" s="190">
        <f t="shared" si="132"/>
        <v>13500</v>
      </c>
      <c r="U307" s="190">
        <f t="shared" si="132"/>
        <v>13500</v>
      </c>
    </row>
    <row r="308" ht="15" spans="1:21">
      <c r="A308" s="182"/>
      <c r="B308" s="184" t="s">
        <v>343</v>
      </c>
      <c r="C308" s="103" t="str">
        <f>"million "&amp;D307</f>
        <v>million LCU</v>
      </c>
      <c r="D308" s="177" t="str">
        <f>D307</f>
        <v>LCU</v>
      </c>
      <c r="E308" s="62"/>
      <c r="F308" s="189"/>
      <c r="G308" s="167"/>
      <c r="H308" s="167"/>
      <c r="I308" s="167"/>
      <c r="J308" s="167"/>
      <c r="K308" s="90"/>
      <c r="L308" s="143">
        <f>L307</f>
        <v>2000</v>
      </c>
      <c r="M308" s="143">
        <f ca="1" t="shared" ref="M308:U308" si="133">L308+M307-M309</f>
        <v>17000</v>
      </c>
      <c r="N308" s="143">
        <f ca="1" t="shared" si="133"/>
        <v>29000</v>
      </c>
      <c r="O308" s="143">
        <f ca="1" t="shared" si="133"/>
        <v>41000</v>
      </c>
      <c r="P308" s="143">
        <f ca="1" t="shared" si="133"/>
        <v>53333.3333333333</v>
      </c>
      <c r="Q308" s="143">
        <f ca="1" t="shared" si="133"/>
        <v>60666.6666666667</v>
      </c>
      <c r="R308" s="143">
        <f ca="1" t="shared" si="133"/>
        <v>64200</v>
      </c>
      <c r="S308" s="143">
        <f ca="1" t="shared" si="133"/>
        <v>64400</v>
      </c>
      <c r="T308" s="143">
        <f ca="1" t="shared" si="133"/>
        <v>65566.6666666667</v>
      </c>
      <c r="U308" s="143">
        <f ca="1" t="shared" si="133"/>
        <v>66400</v>
      </c>
    </row>
    <row r="309" ht="15" spans="1:21">
      <c r="A309" s="182"/>
      <c r="B309" s="184" t="s">
        <v>328</v>
      </c>
      <c r="C309" s="103" t="str">
        <f>"million "&amp;D308</f>
        <v>million LCU</v>
      </c>
      <c r="D309" s="177" t="str">
        <f>D308</f>
        <v>LCU</v>
      </c>
      <c r="E309" s="62"/>
      <c r="F309" s="189"/>
      <c r="G309" s="167"/>
      <c r="H309" s="167"/>
      <c r="I309" s="167"/>
      <c r="J309" s="167"/>
      <c r="K309" s="90"/>
      <c r="L309" s="192"/>
      <c r="M309" s="143">
        <f ca="1" t="shared" ref="M309:U309" si="134">IF(M$241&gt;$C296-1,SUM(OFFSET($L307,0,M$241-$C296,1,$C296-$C297))/($C296-$C297),IF(M$241&lt;$C297+1,0,SUM(OFFSET($L307,0,0,1,M$241-$C297))/($C296-$C297)))</f>
        <v>0</v>
      </c>
      <c r="N309" s="143">
        <f ca="1" t="shared" si="134"/>
        <v>0</v>
      </c>
      <c r="O309" s="143">
        <f ca="1" t="shared" si="134"/>
        <v>0</v>
      </c>
      <c r="P309" s="143">
        <f ca="1" t="shared" si="134"/>
        <v>666.666666666667</v>
      </c>
      <c r="Q309" s="143">
        <f ca="1" t="shared" si="134"/>
        <v>5666.66666666667</v>
      </c>
      <c r="R309" s="143">
        <f ca="1" t="shared" si="134"/>
        <v>9666.66666666667</v>
      </c>
      <c r="S309" s="143">
        <f ca="1" t="shared" si="134"/>
        <v>13000</v>
      </c>
      <c r="T309" s="143">
        <f ca="1" t="shared" si="134"/>
        <v>12333.3333333333</v>
      </c>
      <c r="U309" s="143">
        <f ca="1" t="shared" si="134"/>
        <v>12666.6666666667</v>
      </c>
    </row>
    <row r="310" ht="15" spans="1:21">
      <c r="A310" s="182"/>
      <c r="B310" s="184" t="s">
        <v>234</v>
      </c>
      <c r="C310" s="103" t="str">
        <f>"million "&amp;D309</f>
        <v>million LCU</v>
      </c>
      <c r="D310" s="177" t="str">
        <f>D309</f>
        <v>LCU</v>
      </c>
      <c r="E310" s="62"/>
      <c r="F310" s="189"/>
      <c r="G310" s="167"/>
      <c r="H310" s="167"/>
      <c r="I310" s="167"/>
      <c r="J310" s="167"/>
      <c r="K310" s="90"/>
      <c r="L310" s="192"/>
      <c r="M310" s="143">
        <f t="shared" ref="M310:U310" si="135">L308*$C298</f>
        <v>180</v>
      </c>
      <c r="N310" s="143">
        <f ca="1" t="shared" si="135"/>
        <v>1530</v>
      </c>
      <c r="O310" s="143">
        <f ca="1" t="shared" si="135"/>
        <v>2610</v>
      </c>
      <c r="P310" s="143">
        <f ca="1" t="shared" si="135"/>
        <v>3690</v>
      </c>
      <c r="Q310" s="143">
        <f ca="1" t="shared" si="135"/>
        <v>4800</v>
      </c>
      <c r="R310" s="143">
        <f ca="1" t="shared" si="135"/>
        <v>5460</v>
      </c>
      <c r="S310" s="143">
        <f ca="1" t="shared" si="135"/>
        <v>5778</v>
      </c>
      <c r="T310" s="143">
        <f ca="1" t="shared" si="135"/>
        <v>5796</v>
      </c>
      <c r="U310" s="143">
        <f ca="1" t="shared" si="135"/>
        <v>5901</v>
      </c>
    </row>
    <row r="311" ht="15" spans="1:21">
      <c r="A311" s="182"/>
      <c r="B311" s="183" t="s">
        <v>300</v>
      </c>
      <c r="C311" s="103"/>
      <c r="D311" s="51"/>
      <c r="E311" s="116"/>
      <c r="F311" s="167"/>
      <c r="G311" s="167"/>
      <c r="H311" s="167"/>
      <c r="I311" s="167"/>
      <c r="J311" s="167"/>
      <c r="K311" s="90"/>
      <c r="L311" s="143"/>
      <c r="M311" s="143"/>
      <c r="N311" s="143"/>
      <c r="O311" s="143"/>
      <c r="P311" s="143"/>
      <c r="Q311" s="143"/>
      <c r="R311" s="143"/>
      <c r="S311" s="143"/>
      <c r="T311" s="143"/>
      <c r="U311" s="143"/>
    </row>
    <row r="312" ht="15" spans="1:21">
      <c r="A312" s="182"/>
      <c r="B312" s="184" t="s">
        <v>37</v>
      </c>
      <c r="C312" s="185" t="str">
        <f>IF(C317="Domestic","LCU","USD")</f>
        <v>LCU</v>
      </c>
      <c r="D312" s="47"/>
      <c r="E312" s="47"/>
      <c r="F312" s="48"/>
      <c r="G312" s="48"/>
      <c r="H312" s="48"/>
      <c r="I312" s="48"/>
      <c r="J312" s="48"/>
      <c r="K312" s="89"/>
      <c r="L312" s="89"/>
      <c r="M312" s="89"/>
      <c r="N312" s="89"/>
      <c r="O312" s="89"/>
      <c r="P312" s="89"/>
      <c r="Q312" s="89"/>
      <c r="R312" s="89"/>
      <c r="S312" s="89"/>
      <c r="T312" s="89"/>
      <c r="U312" s="89"/>
    </row>
    <row r="313" ht="15" spans="1:21">
      <c r="A313" s="182"/>
      <c r="B313" s="184" t="s">
        <v>345</v>
      </c>
      <c r="C313" s="186">
        <f>SUMIF($E$63:$E$72,$B311,H$63:H$72)</f>
        <v>5</v>
      </c>
      <c r="D313" s="47"/>
      <c r="E313" s="47"/>
      <c r="F313" s="48"/>
      <c r="G313" s="48"/>
      <c r="H313" s="48"/>
      <c r="I313" s="48"/>
      <c r="J313" s="48"/>
      <c r="K313" s="89"/>
      <c r="L313" s="89"/>
      <c r="M313" s="89"/>
      <c r="N313" s="89"/>
      <c r="O313" s="89"/>
      <c r="P313" s="89"/>
      <c r="Q313" s="89"/>
      <c r="R313" s="89"/>
      <c r="S313" s="89"/>
      <c r="T313" s="89"/>
      <c r="U313" s="89"/>
    </row>
    <row r="314" ht="15" spans="1:21">
      <c r="A314" s="182"/>
      <c r="B314" s="184" t="s">
        <v>346</v>
      </c>
      <c r="C314" s="187">
        <f>SUMIF($E$63:$E$72,$B311,I$63:I$72)</f>
        <v>2</v>
      </c>
      <c r="D314" s="47"/>
      <c r="E314" s="47"/>
      <c r="F314" s="48"/>
      <c r="G314" s="48"/>
      <c r="H314" s="48"/>
      <c r="I314" s="48"/>
      <c r="J314" s="48"/>
      <c r="K314" s="89"/>
      <c r="L314" s="89"/>
      <c r="M314" s="89"/>
      <c r="N314" s="89"/>
      <c r="O314" s="89"/>
      <c r="P314" s="89"/>
      <c r="Q314" s="89"/>
      <c r="R314" s="89"/>
      <c r="S314" s="89"/>
      <c r="T314" s="89"/>
      <c r="U314" s="89"/>
    </row>
    <row r="315" ht="15" spans="1:21">
      <c r="A315" s="182"/>
      <c r="B315" s="184" t="s">
        <v>347</v>
      </c>
      <c r="C315" s="188">
        <f>SUMIF($E$63:$E$72,$B311,G$63:G$72)</f>
        <v>0.09</v>
      </c>
      <c r="D315" s="47"/>
      <c r="E315" s="47"/>
      <c r="F315" s="48"/>
      <c r="G315" s="48"/>
      <c r="H315" s="48"/>
      <c r="I315" s="48"/>
      <c r="J315" s="48"/>
      <c r="K315" s="89"/>
      <c r="L315" s="89"/>
      <c r="M315" s="89"/>
      <c r="N315" s="89"/>
      <c r="O315" s="89"/>
      <c r="P315" s="89"/>
      <c r="Q315" s="89"/>
      <c r="R315" s="89"/>
      <c r="S315" s="89"/>
      <c r="T315" s="89"/>
      <c r="U315" s="89"/>
    </row>
    <row r="316" ht="15" spans="1:21">
      <c r="A316" s="182"/>
      <c r="B316" s="184" t="s">
        <v>348</v>
      </c>
      <c r="C316" s="177" t="s">
        <v>349</v>
      </c>
      <c r="D316" s="47"/>
      <c r="E316" s="47"/>
      <c r="F316" s="48"/>
      <c r="G316" s="48"/>
      <c r="H316" s="48"/>
      <c r="I316" s="48"/>
      <c r="J316" s="48"/>
      <c r="K316" s="89"/>
      <c r="L316" s="89"/>
      <c r="M316" s="89"/>
      <c r="N316" s="89"/>
      <c r="O316" s="89"/>
      <c r="P316" s="89"/>
      <c r="Q316" s="89"/>
      <c r="R316" s="89"/>
      <c r="S316" s="89"/>
      <c r="T316" s="89"/>
      <c r="U316" s="89"/>
    </row>
    <row r="317" ht="15" spans="1:21">
      <c r="A317" s="182"/>
      <c r="B317" s="184" t="str">
        <f>"Classified as External or Domestic?"</f>
        <v>Classified as External or Domestic?</v>
      </c>
      <c r="C317" s="187" t="str">
        <f>VLOOKUP(B311,$E$63:$I$72,2,FALSE)</f>
        <v>Domestic</v>
      </c>
      <c r="D317" s="47"/>
      <c r="E317" s="47"/>
      <c r="F317" s="48"/>
      <c r="G317" s="48"/>
      <c r="H317" s="48"/>
      <c r="I317" s="48"/>
      <c r="J317" s="48"/>
      <c r="K317" s="89"/>
      <c r="L317" s="89"/>
      <c r="M317" s="89"/>
      <c r="N317" s="89"/>
      <c r="O317" s="89"/>
      <c r="P317" s="89"/>
      <c r="Q317" s="89"/>
      <c r="R317" s="89"/>
      <c r="S317" s="89"/>
      <c r="T317" s="89"/>
      <c r="U317" s="89"/>
    </row>
    <row r="318" ht="15" spans="1:21">
      <c r="A318" s="182"/>
      <c r="B318" s="184" t="s">
        <v>350</v>
      </c>
      <c r="C318" s="47" t="s">
        <v>351</v>
      </c>
      <c r="D318" s="47"/>
      <c r="E318" s="47"/>
      <c r="F318" s="48"/>
      <c r="G318" s="48"/>
      <c r="H318" s="48"/>
      <c r="I318" s="48"/>
      <c r="J318" s="48"/>
      <c r="K318" s="89"/>
      <c r="L318" s="190">
        <f t="shared" ref="L318:U318" si="136">L319/L$101*100</f>
        <v>1.41596903538648</v>
      </c>
      <c r="M318" s="190">
        <f ca="1" t="shared" si="136"/>
        <v>0.692528884421722</v>
      </c>
      <c r="N318" s="190">
        <f ca="1" t="shared" si="136"/>
        <v>0</v>
      </c>
      <c r="O318" s="190">
        <f ca="1" t="shared" si="136"/>
        <v>0</v>
      </c>
      <c r="P318" s="190">
        <f ca="1" t="shared" si="136"/>
        <v>0</v>
      </c>
      <c r="Q318" s="190">
        <f ca="1" t="shared" si="136"/>
        <v>0</v>
      </c>
      <c r="R318" s="190">
        <f ca="1" t="shared" si="136"/>
        <v>0</v>
      </c>
      <c r="S318" s="190">
        <f ca="1" t="shared" si="136"/>
        <v>0</v>
      </c>
      <c r="T318" s="190">
        <f ca="1" t="shared" si="136"/>
        <v>0</v>
      </c>
      <c r="U318" s="190">
        <f ca="1" t="shared" si="136"/>
        <v>0</v>
      </c>
    </row>
    <row r="319" ht="15" spans="1:21">
      <c r="A319" s="182"/>
      <c r="B319" s="184" t="s">
        <v>352</v>
      </c>
      <c r="C319" s="62" t="s">
        <v>329</v>
      </c>
      <c r="D319" s="177" t="str">
        <f>C317</f>
        <v>Domestic</v>
      </c>
      <c r="E319" s="62"/>
      <c r="F319" s="178"/>
      <c r="G319" s="167"/>
      <c r="H319" s="167"/>
      <c r="I319" s="167"/>
      <c r="J319" s="167"/>
      <c r="K319" s="90"/>
      <c r="L319" s="191">
        <f>SUMIF($E$63:$E$72,$B311,L$63:L$72)*L323</f>
        <v>847.128</v>
      </c>
      <c r="M319" s="191">
        <f t="shared" ref="M319:U319" si="137">SUMIF($E$63:$E$72,$B311,M$63:M$72)*M323</f>
        <v>847.128</v>
      </c>
      <c r="N319" s="191">
        <f t="shared" si="137"/>
        <v>0</v>
      </c>
      <c r="O319" s="191">
        <f t="shared" si="137"/>
        <v>0</v>
      </c>
      <c r="P319" s="191">
        <f t="shared" si="137"/>
        <v>0</v>
      </c>
      <c r="Q319" s="191">
        <f t="shared" si="137"/>
        <v>0</v>
      </c>
      <c r="R319" s="191">
        <f t="shared" si="137"/>
        <v>0</v>
      </c>
      <c r="S319" s="191">
        <f t="shared" si="137"/>
        <v>0</v>
      </c>
      <c r="T319" s="191">
        <f t="shared" si="137"/>
        <v>0</v>
      </c>
      <c r="U319" s="191">
        <f t="shared" si="137"/>
        <v>0</v>
      </c>
    </row>
    <row r="320" ht="15" spans="1:21">
      <c r="A320" s="182"/>
      <c r="B320" s="184" t="s">
        <v>335</v>
      </c>
      <c r="C320" s="62" t="s">
        <v>329</v>
      </c>
      <c r="D320" s="177" t="str">
        <f>C317</f>
        <v>Domestic</v>
      </c>
      <c r="E320" s="62"/>
      <c r="F320" s="178"/>
      <c r="G320" s="167"/>
      <c r="H320" s="167"/>
      <c r="I320" s="167"/>
      <c r="J320" s="167"/>
      <c r="K320" s="90"/>
      <c r="L320" s="192"/>
      <c r="M320" s="143">
        <f ca="1" t="shared" ref="M320:U320" si="138">M326*M323</f>
        <v>0</v>
      </c>
      <c r="N320" s="143">
        <f ca="1" t="shared" si="138"/>
        <v>0</v>
      </c>
      <c r="O320" s="143">
        <f ca="1" t="shared" si="138"/>
        <v>282.376</v>
      </c>
      <c r="P320" s="143">
        <f ca="1" t="shared" si="138"/>
        <v>564.752</v>
      </c>
      <c r="Q320" s="143">
        <f ca="1" t="shared" si="138"/>
        <v>564.752</v>
      </c>
      <c r="R320" s="143">
        <f ca="1" t="shared" si="138"/>
        <v>282.376</v>
      </c>
      <c r="S320" s="143">
        <f ca="1" t="shared" si="138"/>
        <v>0</v>
      </c>
      <c r="T320" s="143">
        <f ca="1" t="shared" si="138"/>
        <v>0</v>
      </c>
      <c r="U320" s="143">
        <f ca="1" t="shared" si="138"/>
        <v>0</v>
      </c>
    </row>
    <row r="321" ht="15" spans="1:21">
      <c r="A321" s="182"/>
      <c r="B321" s="184" t="s">
        <v>336</v>
      </c>
      <c r="C321" s="62" t="s">
        <v>329</v>
      </c>
      <c r="D321" s="177" t="str">
        <f>C317</f>
        <v>Domestic</v>
      </c>
      <c r="E321" s="62"/>
      <c r="F321" s="178"/>
      <c r="G321" s="167"/>
      <c r="H321" s="167"/>
      <c r="I321" s="167"/>
      <c r="J321" s="167"/>
      <c r="K321" s="90"/>
      <c r="L321" s="192"/>
      <c r="M321" s="143">
        <f>M327*M323</f>
        <v>76.24152</v>
      </c>
      <c r="N321" s="143">
        <f ca="1" t="shared" ref="N321:U321" si="139">N327*N323</f>
        <v>152.48304</v>
      </c>
      <c r="O321" s="143">
        <f ca="1" t="shared" si="139"/>
        <v>152.48304</v>
      </c>
      <c r="P321" s="143">
        <f ca="1" t="shared" si="139"/>
        <v>127.0692</v>
      </c>
      <c r="Q321" s="143">
        <f ca="1" t="shared" si="139"/>
        <v>76.24152</v>
      </c>
      <c r="R321" s="143">
        <f ca="1" t="shared" si="139"/>
        <v>25.41384</v>
      </c>
      <c r="S321" s="143">
        <f ca="1" t="shared" si="139"/>
        <v>0</v>
      </c>
      <c r="T321" s="143">
        <f ca="1" t="shared" si="139"/>
        <v>0</v>
      </c>
      <c r="U321" s="143">
        <f ca="1" t="shared" si="139"/>
        <v>0</v>
      </c>
    </row>
    <row r="322" ht="15" spans="1:21">
      <c r="A322" s="182"/>
      <c r="B322" s="184" t="s">
        <v>353</v>
      </c>
      <c r="C322" s="62" t="s">
        <v>329</v>
      </c>
      <c r="D322" s="177" t="str">
        <f>C317</f>
        <v>Domestic</v>
      </c>
      <c r="E322" s="62"/>
      <c r="F322" s="178"/>
      <c r="G322" s="167"/>
      <c r="H322" s="167"/>
      <c r="I322" s="167"/>
      <c r="J322" s="167"/>
      <c r="K322" s="90"/>
      <c r="L322" s="143">
        <f t="shared" ref="L322:U322" si="140">L325*L323</f>
        <v>847.128</v>
      </c>
      <c r="M322" s="143">
        <f ca="1" t="shared" si="140"/>
        <v>1694.256</v>
      </c>
      <c r="N322" s="143">
        <f ca="1" t="shared" si="140"/>
        <v>1694.256</v>
      </c>
      <c r="O322" s="143">
        <f ca="1" t="shared" si="140"/>
        <v>1411.88</v>
      </c>
      <c r="P322" s="143">
        <f ca="1" t="shared" si="140"/>
        <v>847.128</v>
      </c>
      <c r="Q322" s="143">
        <f ca="1" t="shared" si="140"/>
        <v>282.376</v>
      </c>
      <c r="R322" s="143">
        <f ca="1" t="shared" si="140"/>
        <v>0</v>
      </c>
      <c r="S322" s="143">
        <f ca="1" t="shared" si="140"/>
        <v>0</v>
      </c>
      <c r="T322" s="143">
        <f ca="1" t="shared" si="140"/>
        <v>0</v>
      </c>
      <c r="U322" s="143">
        <f ca="1" t="shared" si="140"/>
        <v>0</v>
      </c>
    </row>
    <row r="323" ht="15" spans="1:21">
      <c r="A323" s="182"/>
      <c r="B323" s="184" t="s">
        <v>333</v>
      </c>
      <c r="C323" s="103" t="str">
        <f>"LCU per unit of "&amp;D322</f>
        <v>LCU per unit of Domestic</v>
      </c>
      <c r="D323" s="177" t="str">
        <f>C312</f>
        <v>LCU</v>
      </c>
      <c r="E323" s="62"/>
      <c r="F323" s="178"/>
      <c r="G323" s="167"/>
      <c r="H323" s="167"/>
      <c r="I323" s="167"/>
      <c r="J323" s="167"/>
      <c r="K323" s="90"/>
      <c r="L323" s="143">
        <f t="shared" ref="L323:U323" si="141">INDEX($L$81:$U$85,MATCH($D323,$B$81:$B$85,0),MATCH(L$78,$L$78:$U$78,0))</f>
        <v>1</v>
      </c>
      <c r="M323" s="143">
        <f t="shared" si="141"/>
        <v>1</v>
      </c>
      <c r="N323" s="143">
        <f t="shared" si="141"/>
        <v>1</v>
      </c>
      <c r="O323" s="143">
        <f t="shared" si="141"/>
        <v>1</v>
      </c>
      <c r="P323" s="143">
        <f t="shared" si="141"/>
        <v>1</v>
      </c>
      <c r="Q323" s="143">
        <f t="shared" si="141"/>
        <v>1</v>
      </c>
      <c r="R323" s="143">
        <f t="shared" si="141"/>
        <v>1</v>
      </c>
      <c r="S323" s="143">
        <f t="shared" si="141"/>
        <v>1</v>
      </c>
      <c r="T323" s="143">
        <f t="shared" si="141"/>
        <v>1</v>
      </c>
      <c r="U323" s="143">
        <f t="shared" si="141"/>
        <v>1</v>
      </c>
    </row>
    <row r="324" ht="15" spans="1:21">
      <c r="A324" s="182"/>
      <c r="B324" s="184" t="s">
        <v>341</v>
      </c>
      <c r="C324" s="103" t="str">
        <f>"million "&amp;D323</f>
        <v>million LCU</v>
      </c>
      <c r="D324" s="177" t="str">
        <f>D323</f>
        <v>LCU</v>
      </c>
      <c r="E324" s="59"/>
      <c r="F324" s="189"/>
      <c r="G324" s="167"/>
      <c r="H324" s="167"/>
      <c r="I324" s="167"/>
      <c r="J324" s="167"/>
      <c r="K324" s="90"/>
      <c r="L324" s="190">
        <f>L319/L323</f>
        <v>847.128</v>
      </c>
      <c r="M324" s="190">
        <f t="shared" ref="M324:U324" si="142">M319/M323</f>
        <v>847.128</v>
      </c>
      <c r="N324" s="190">
        <f t="shared" si="142"/>
        <v>0</v>
      </c>
      <c r="O324" s="190">
        <f t="shared" si="142"/>
        <v>0</v>
      </c>
      <c r="P324" s="190">
        <f t="shared" si="142"/>
        <v>0</v>
      </c>
      <c r="Q324" s="190">
        <f t="shared" si="142"/>
        <v>0</v>
      </c>
      <c r="R324" s="190">
        <f t="shared" si="142"/>
        <v>0</v>
      </c>
      <c r="S324" s="190">
        <f t="shared" si="142"/>
        <v>0</v>
      </c>
      <c r="T324" s="190">
        <f t="shared" si="142"/>
        <v>0</v>
      </c>
      <c r="U324" s="190">
        <f t="shared" si="142"/>
        <v>0</v>
      </c>
    </row>
    <row r="325" ht="15" spans="1:21">
      <c r="A325" s="182"/>
      <c r="B325" s="184" t="s">
        <v>343</v>
      </c>
      <c r="C325" s="103" t="str">
        <f>"million "&amp;D324</f>
        <v>million LCU</v>
      </c>
      <c r="D325" s="177" t="str">
        <f>D324</f>
        <v>LCU</v>
      </c>
      <c r="E325" s="62"/>
      <c r="F325" s="189"/>
      <c r="G325" s="167"/>
      <c r="H325" s="167"/>
      <c r="I325" s="167"/>
      <c r="J325" s="167"/>
      <c r="K325" s="90"/>
      <c r="L325" s="143">
        <f>L324</f>
        <v>847.128</v>
      </c>
      <c r="M325" s="143">
        <f ca="1" t="shared" ref="M325:U325" si="143">L325+M324-M326</f>
        <v>1694.256</v>
      </c>
      <c r="N325" s="143">
        <f ca="1" t="shared" si="143"/>
        <v>1694.256</v>
      </c>
      <c r="O325" s="143">
        <f ca="1" t="shared" si="143"/>
        <v>1411.88</v>
      </c>
      <c r="P325" s="143">
        <f ca="1" t="shared" si="143"/>
        <v>847.128</v>
      </c>
      <c r="Q325" s="143">
        <f ca="1" t="shared" si="143"/>
        <v>282.376</v>
      </c>
      <c r="R325" s="143">
        <f ca="1" t="shared" si="143"/>
        <v>0</v>
      </c>
      <c r="S325" s="143">
        <f ca="1" t="shared" si="143"/>
        <v>0</v>
      </c>
      <c r="T325" s="143">
        <f ca="1" t="shared" si="143"/>
        <v>0</v>
      </c>
      <c r="U325" s="143">
        <f ca="1" t="shared" si="143"/>
        <v>0</v>
      </c>
    </row>
    <row r="326" ht="15" spans="1:21">
      <c r="A326" s="182"/>
      <c r="B326" s="184" t="s">
        <v>328</v>
      </c>
      <c r="C326" s="103" t="str">
        <f>"million "&amp;D325</f>
        <v>million LCU</v>
      </c>
      <c r="D326" s="177" t="str">
        <f>D325</f>
        <v>LCU</v>
      </c>
      <c r="E326" s="62"/>
      <c r="F326" s="189"/>
      <c r="G326" s="167"/>
      <c r="H326" s="167"/>
      <c r="I326" s="167"/>
      <c r="J326" s="167"/>
      <c r="K326" s="90"/>
      <c r="L326" s="192"/>
      <c r="M326" s="143">
        <f ca="1" t="shared" ref="M326:U326" si="144">IF(M$241&gt;$C313-1,SUM(OFFSET($L324,0,M$241-$C313,1,$C313-$C314))/($C313-$C314),IF(M$241&lt;$C314+1,0,SUM(OFFSET($L324,0,0,1,M$241-$C314))/($C313-$C314)))</f>
        <v>0</v>
      </c>
      <c r="N326" s="143">
        <f ca="1" t="shared" si="144"/>
        <v>0</v>
      </c>
      <c r="O326" s="143">
        <f ca="1" t="shared" si="144"/>
        <v>282.376</v>
      </c>
      <c r="P326" s="143">
        <f ca="1" t="shared" si="144"/>
        <v>564.752</v>
      </c>
      <c r="Q326" s="143">
        <f ca="1" t="shared" si="144"/>
        <v>564.752</v>
      </c>
      <c r="R326" s="143">
        <f ca="1" t="shared" si="144"/>
        <v>282.376</v>
      </c>
      <c r="S326" s="143">
        <f ca="1" t="shared" si="144"/>
        <v>0</v>
      </c>
      <c r="T326" s="143">
        <f ca="1" t="shared" si="144"/>
        <v>0</v>
      </c>
      <c r="U326" s="143">
        <f ca="1" t="shared" si="144"/>
        <v>0</v>
      </c>
    </row>
    <row r="327" ht="15" spans="1:21">
      <c r="A327" s="182"/>
      <c r="B327" s="184" t="s">
        <v>234</v>
      </c>
      <c r="C327" s="103" t="str">
        <f>"million "&amp;D326</f>
        <v>million LCU</v>
      </c>
      <c r="D327" s="177" t="str">
        <f>D326</f>
        <v>LCU</v>
      </c>
      <c r="E327" s="62"/>
      <c r="F327" s="189"/>
      <c r="G327" s="167"/>
      <c r="H327" s="167"/>
      <c r="I327" s="167"/>
      <c r="J327" s="167"/>
      <c r="K327" s="90"/>
      <c r="L327" s="192"/>
      <c r="M327" s="143">
        <f t="shared" ref="M327:U327" si="145">L325*$C315</f>
        <v>76.24152</v>
      </c>
      <c r="N327" s="143">
        <f ca="1" t="shared" si="145"/>
        <v>152.48304</v>
      </c>
      <c r="O327" s="143">
        <f ca="1" t="shared" si="145"/>
        <v>152.48304</v>
      </c>
      <c r="P327" s="143">
        <f ca="1" t="shared" si="145"/>
        <v>127.0692</v>
      </c>
      <c r="Q327" s="143">
        <f ca="1" t="shared" si="145"/>
        <v>76.24152</v>
      </c>
      <c r="R327" s="143">
        <f ca="1" t="shared" si="145"/>
        <v>25.41384</v>
      </c>
      <c r="S327" s="143">
        <f ca="1" t="shared" si="145"/>
        <v>0</v>
      </c>
      <c r="T327" s="143">
        <f ca="1" t="shared" si="145"/>
        <v>0</v>
      </c>
      <c r="U327" s="143">
        <f ca="1" t="shared" si="145"/>
        <v>0</v>
      </c>
    </row>
    <row r="328" ht="15" spans="1:21">
      <c r="A328" s="182"/>
      <c r="B328" s="183" t="s">
        <v>301</v>
      </c>
      <c r="C328" s="103"/>
      <c r="D328" s="51"/>
      <c r="E328" s="116"/>
      <c r="F328" s="167"/>
      <c r="G328" s="167"/>
      <c r="H328" s="167"/>
      <c r="I328" s="167"/>
      <c r="J328" s="167"/>
      <c r="K328" s="90"/>
      <c r="L328" s="143"/>
      <c r="M328" s="143"/>
      <c r="N328" s="143"/>
      <c r="O328" s="143"/>
      <c r="P328" s="143"/>
      <c r="Q328" s="143"/>
      <c r="R328" s="143"/>
      <c r="S328" s="143"/>
      <c r="T328" s="143"/>
      <c r="U328" s="143"/>
    </row>
    <row r="329" ht="15" spans="1:21">
      <c r="A329" s="182"/>
      <c r="B329" s="184" t="s">
        <v>37</v>
      </c>
      <c r="C329" s="185" t="str">
        <f>IF(C334="Domestic","LCU","USD")</f>
        <v>LCU</v>
      </c>
      <c r="D329" s="47"/>
      <c r="E329" s="47"/>
      <c r="F329" s="48"/>
      <c r="G329" s="48"/>
      <c r="H329" s="48"/>
      <c r="I329" s="48"/>
      <c r="J329" s="48"/>
      <c r="K329" s="89"/>
      <c r="L329" s="89"/>
      <c r="M329" s="89"/>
      <c r="N329" s="89"/>
      <c r="O329" s="89"/>
      <c r="P329" s="89"/>
      <c r="Q329" s="89"/>
      <c r="R329" s="89"/>
      <c r="S329" s="89"/>
      <c r="T329" s="89"/>
      <c r="U329" s="89"/>
    </row>
    <row r="330" ht="15" spans="1:21">
      <c r="A330" s="182"/>
      <c r="B330" s="184" t="s">
        <v>345</v>
      </c>
      <c r="C330" s="186">
        <f>SUMIF($E$63:$E$72,$B328,H$63:H$72)</f>
        <v>4</v>
      </c>
      <c r="D330" s="47"/>
      <c r="E330" s="47"/>
      <c r="F330" s="48"/>
      <c r="G330" s="48"/>
      <c r="H330" s="48"/>
      <c r="I330" s="48"/>
      <c r="J330" s="48"/>
      <c r="K330" s="89"/>
      <c r="L330" s="89"/>
      <c r="M330" s="89"/>
      <c r="N330" s="89"/>
      <c r="O330" s="89"/>
      <c r="P330" s="89"/>
      <c r="Q330" s="89"/>
      <c r="R330" s="89"/>
      <c r="S330" s="89"/>
      <c r="T330" s="89"/>
      <c r="U330" s="89"/>
    </row>
    <row r="331" ht="15" spans="1:21">
      <c r="A331" s="182"/>
      <c r="B331" s="184" t="s">
        <v>346</v>
      </c>
      <c r="C331" s="187">
        <f>SUMIF($E$63:$E$72,$B328,I$63:I$72)</f>
        <v>3</v>
      </c>
      <c r="D331" s="47"/>
      <c r="E331" s="47"/>
      <c r="F331" s="48"/>
      <c r="G331" s="48"/>
      <c r="H331" s="48"/>
      <c r="I331" s="48"/>
      <c r="J331" s="48"/>
      <c r="K331" s="89"/>
      <c r="L331" s="89"/>
      <c r="M331" s="89"/>
      <c r="N331" s="89"/>
      <c r="O331" s="89"/>
      <c r="P331" s="89"/>
      <c r="Q331" s="89"/>
      <c r="R331" s="89"/>
      <c r="S331" s="89"/>
      <c r="T331" s="89"/>
      <c r="U331" s="89"/>
    </row>
    <row r="332" ht="15" spans="1:21">
      <c r="A332" s="182"/>
      <c r="B332" s="184" t="s">
        <v>347</v>
      </c>
      <c r="C332" s="188">
        <f>SUMIF($E$63:$E$72,$B328,G$63:G$72)</f>
        <v>0.09</v>
      </c>
      <c r="D332" s="47"/>
      <c r="E332" s="47"/>
      <c r="F332" s="48"/>
      <c r="G332" s="48"/>
      <c r="H332" s="48"/>
      <c r="I332" s="48"/>
      <c r="J332" s="48"/>
      <c r="K332" s="89"/>
      <c r="L332" s="89"/>
      <c r="M332" s="89"/>
      <c r="N332" s="89"/>
      <c r="O332" s="89"/>
      <c r="P332" s="89"/>
      <c r="Q332" s="89"/>
      <c r="R332" s="89"/>
      <c r="S332" s="89"/>
      <c r="T332" s="89"/>
      <c r="U332" s="89"/>
    </row>
    <row r="333" ht="15" spans="1:21">
      <c r="A333" s="182"/>
      <c r="B333" s="184" t="s">
        <v>348</v>
      </c>
      <c r="C333" s="177" t="s">
        <v>349</v>
      </c>
      <c r="D333" s="47"/>
      <c r="E333" s="47"/>
      <c r="F333" s="48"/>
      <c r="G333" s="48"/>
      <c r="H333" s="48"/>
      <c r="I333" s="48"/>
      <c r="J333" s="48"/>
      <c r="K333" s="89"/>
      <c r="L333" s="89"/>
      <c r="M333" s="89"/>
      <c r="N333" s="89"/>
      <c r="O333" s="89"/>
      <c r="P333" s="89"/>
      <c r="Q333" s="89"/>
      <c r="R333" s="89"/>
      <c r="S333" s="89"/>
      <c r="T333" s="89"/>
      <c r="U333" s="89"/>
    </row>
    <row r="334" ht="15" spans="1:21">
      <c r="A334" s="182"/>
      <c r="B334" s="184" t="str">
        <f>"Classified as External or Domestic?"</f>
        <v>Classified as External or Domestic?</v>
      </c>
      <c r="C334" s="187" t="str">
        <f>VLOOKUP(B328,$E$63:$I$72,2,FALSE)</f>
        <v>Domestic</v>
      </c>
      <c r="D334" s="47"/>
      <c r="E334" s="47"/>
      <c r="F334" s="48"/>
      <c r="G334" s="48"/>
      <c r="H334" s="48"/>
      <c r="I334" s="48"/>
      <c r="J334" s="48"/>
      <c r="K334" s="89"/>
      <c r="L334" s="89"/>
      <c r="M334" s="89"/>
      <c r="N334" s="89"/>
      <c r="O334" s="89"/>
      <c r="P334" s="89"/>
      <c r="Q334" s="89"/>
      <c r="R334" s="89"/>
      <c r="S334" s="89"/>
      <c r="T334" s="89"/>
      <c r="U334" s="89"/>
    </row>
    <row r="335" ht="15" spans="1:21">
      <c r="A335" s="182"/>
      <c r="B335" s="184" t="s">
        <v>350</v>
      </c>
      <c r="C335" s="47" t="s">
        <v>351</v>
      </c>
      <c r="D335" s="47"/>
      <c r="E335" s="47"/>
      <c r="F335" s="48"/>
      <c r="G335" s="48"/>
      <c r="H335" s="48"/>
      <c r="I335" s="48"/>
      <c r="J335" s="48"/>
      <c r="K335" s="89"/>
      <c r="L335" s="190">
        <f t="shared" ref="L335:U335" si="146">L336/L$101*100</f>
        <v>0.942722393732676</v>
      </c>
      <c r="M335" s="190">
        <f ca="1" t="shared" si="146"/>
        <v>0.461071161399283</v>
      </c>
      <c r="N335" s="190">
        <f ca="1" t="shared" si="146"/>
        <v>0.363281722077844</v>
      </c>
      <c r="O335" s="190">
        <f ca="1" t="shared" si="146"/>
        <v>0</v>
      </c>
      <c r="P335" s="190">
        <f ca="1" t="shared" si="146"/>
        <v>0</v>
      </c>
      <c r="Q335" s="190">
        <f ca="1" t="shared" si="146"/>
        <v>0</v>
      </c>
      <c r="R335" s="190">
        <f ca="1" t="shared" si="146"/>
        <v>0</v>
      </c>
      <c r="S335" s="190">
        <f ca="1" t="shared" si="146"/>
        <v>0</v>
      </c>
      <c r="T335" s="190">
        <f ca="1" t="shared" si="146"/>
        <v>0</v>
      </c>
      <c r="U335" s="190">
        <f ca="1" t="shared" si="146"/>
        <v>0</v>
      </c>
    </row>
    <row r="336" ht="15" spans="1:21">
      <c r="A336" s="182"/>
      <c r="B336" s="184" t="s">
        <v>352</v>
      </c>
      <c r="C336" s="62" t="s">
        <v>329</v>
      </c>
      <c r="D336" s="177" t="str">
        <f>C334</f>
        <v>Domestic</v>
      </c>
      <c r="E336" s="62"/>
      <c r="F336" s="178"/>
      <c r="G336" s="167"/>
      <c r="H336" s="167"/>
      <c r="I336" s="167"/>
      <c r="J336" s="167"/>
      <c r="K336" s="90"/>
      <c r="L336" s="191">
        <f>SUMIF($E$63:$E$72,$B328,L$63:L$72)*L340</f>
        <v>564</v>
      </c>
      <c r="M336" s="191">
        <f t="shared" ref="M336:U336" si="147">SUMIF($E$63:$E$72,$B328,M$63:M$72)*M340</f>
        <v>564</v>
      </c>
      <c r="N336" s="191">
        <f t="shared" si="147"/>
        <v>564</v>
      </c>
      <c r="O336" s="191">
        <f t="shared" si="147"/>
        <v>0</v>
      </c>
      <c r="P336" s="191">
        <f t="shared" si="147"/>
        <v>0</v>
      </c>
      <c r="Q336" s="191">
        <f t="shared" si="147"/>
        <v>0</v>
      </c>
      <c r="R336" s="191">
        <f t="shared" si="147"/>
        <v>0</v>
      </c>
      <c r="S336" s="191">
        <f t="shared" si="147"/>
        <v>0</v>
      </c>
      <c r="T336" s="191">
        <f t="shared" si="147"/>
        <v>0</v>
      </c>
      <c r="U336" s="191">
        <f t="shared" si="147"/>
        <v>0</v>
      </c>
    </row>
    <row r="337" ht="15" spans="1:21">
      <c r="A337" s="182"/>
      <c r="B337" s="184" t="s">
        <v>335</v>
      </c>
      <c r="C337" s="62" t="s">
        <v>329</v>
      </c>
      <c r="D337" s="177" t="str">
        <f>C334</f>
        <v>Domestic</v>
      </c>
      <c r="E337" s="62"/>
      <c r="F337" s="178"/>
      <c r="G337" s="167"/>
      <c r="H337" s="167"/>
      <c r="I337" s="167"/>
      <c r="J337" s="167"/>
      <c r="K337" s="90"/>
      <c r="L337" s="192"/>
      <c r="M337" s="143">
        <f ca="1" t="shared" ref="M337:U337" si="148">M343*M340</f>
        <v>0</v>
      </c>
      <c r="N337" s="143">
        <f ca="1" t="shared" si="148"/>
        <v>0</v>
      </c>
      <c r="O337" s="143">
        <f ca="1" t="shared" si="148"/>
        <v>0</v>
      </c>
      <c r="P337" s="143">
        <f ca="1" t="shared" si="148"/>
        <v>564</v>
      </c>
      <c r="Q337" s="143">
        <f ca="1" t="shared" si="148"/>
        <v>564</v>
      </c>
      <c r="R337" s="143">
        <f ca="1" t="shared" si="148"/>
        <v>564</v>
      </c>
      <c r="S337" s="143">
        <f ca="1" t="shared" si="148"/>
        <v>0</v>
      </c>
      <c r="T337" s="143">
        <f ca="1" t="shared" si="148"/>
        <v>0</v>
      </c>
      <c r="U337" s="143">
        <f ca="1" t="shared" si="148"/>
        <v>0</v>
      </c>
    </row>
    <row r="338" ht="15" spans="1:21">
      <c r="A338" s="182"/>
      <c r="B338" s="184" t="s">
        <v>336</v>
      </c>
      <c r="C338" s="62" t="s">
        <v>329</v>
      </c>
      <c r="D338" s="177" t="str">
        <f>C334</f>
        <v>Domestic</v>
      </c>
      <c r="E338" s="62"/>
      <c r="F338" s="178"/>
      <c r="G338" s="167"/>
      <c r="H338" s="167"/>
      <c r="I338" s="167"/>
      <c r="J338" s="167"/>
      <c r="K338" s="90"/>
      <c r="L338" s="192"/>
      <c r="M338" s="143">
        <f>M344*M340</f>
        <v>50.76</v>
      </c>
      <c r="N338" s="143">
        <f ca="1" t="shared" ref="N338:U338" si="149">N344*N340</f>
        <v>101.52</v>
      </c>
      <c r="O338" s="143">
        <f ca="1" t="shared" si="149"/>
        <v>152.28</v>
      </c>
      <c r="P338" s="143">
        <f ca="1" t="shared" si="149"/>
        <v>152.28</v>
      </c>
      <c r="Q338" s="143">
        <f ca="1" t="shared" si="149"/>
        <v>101.52</v>
      </c>
      <c r="R338" s="143">
        <f ca="1" t="shared" si="149"/>
        <v>50.76</v>
      </c>
      <c r="S338" s="143">
        <f ca="1" t="shared" si="149"/>
        <v>0</v>
      </c>
      <c r="T338" s="143">
        <f ca="1" t="shared" si="149"/>
        <v>0</v>
      </c>
      <c r="U338" s="143">
        <f ca="1" t="shared" si="149"/>
        <v>0</v>
      </c>
    </row>
    <row r="339" ht="15" spans="1:21">
      <c r="A339" s="182"/>
      <c r="B339" s="184" t="s">
        <v>353</v>
      </c>
      <c r="C339" s="62" t="s">
        <v>329</v>
      </c>
      <c r="D339" s="177" t="str">
        <f>C334</f>
        <v>Domestic</v>
      </c>
      <c r="E339" s="62"/>
      <c r="F339" s="178"/>
      <c r="G339" s="167"/>
      <c r="H339" s="167"/>
      <c r="I339" s="167"/>
      <c r="J339" s="167"/>
      <c r="K339" s="90"/>
      <c r="L339" s="143">
        <f t="shared" ref="L339:U339" si="150">L342*L340</f>
        <v>564</v>
      </c>
      <c r="M339" s="143">
        <f ca="1" t="shared" si="150"/>
        <v>1128</v>
      </c>
      <c r="N339" s="143">
        <f ca="1" t="shared" si="150"/>
        <v>1692</v>
      </c>
      <c r="O339" s="143">
        <f ca="1" t="shared" si="150"/>
        <v>1692</v>
      </c>
      <c r="P339" s="143">
        <f ca="1" t="shared" si="150"/>
        <v>1128</v>
      </c>
      <c r="Q339" s="143">
        <f ca="1" t="shared" si="150"/>
        <v>564</v>
      </c>
      <c r="R339" s="143">
        <f ca="1" t="shared" si="150"/>
        <v>0</v>
      </c>
      <c r="S339" s="143">
        <f ca="1" t="shared" si="150"/>
        <v>0</v>
      </c>
      <c r="T339" s="143">
        <f ca="1" t="shared" si="150"/>
        <v>0</v>
      </c>
      <c r="U339" s="143">
        <f ca="1" t="shared" si="150"/>
        <v>0</v>
      </c>
    </row>
    <row r="340" ht="15" spans="1:21">
      <c r="A340" s="182"/>
      <c r="B340" s="184" t="s">
        <v>333</v>
      </c>
      <c r="C340" s="103" t="str">
        <f>"LCU per unit of "&amp;D339</f>
        <v>LCU per unit of Domestic</v>
      </c>
      <c r="D340" s="177" t="str">
        <f>C329</f>
        <v>LCU</v>
      </c>
      <c r="E340" s="62"/>
      <c r="F340" s="178"/>
      <c r="G340" s="167"/>
      <c r="H340" s="167"/>
      <c r="I340" s="167"/>
      <c r="J340" s="167"/>
      <c r="K340" s="90"/>
      <c r="L340" s="143">
        <f t="shared" ref="L340:U340" si="151">INDEX($L$81:$U$85,MATCH($D340,$B$81:$B$85,0),MATCH(L$78,$L$78:$U$78,0))</f>
        <v>1</v>
      </c>
      <c r="M340" s="143">
        <f t="shared" si="151"/>
        <v>1</v>
      </c>
      <c r="N340" s="143">
        <f t="shared" si="151"/>
        <v>1</v>
      </c>
      <c r="O340" s="143">
        <f t="shared" si="151"/>
        <v>1</v>
      </c>
      <c r="P340" s="143">
        <f t="shared" si="151"/>
        <v>1</v>
      </c>
      <c r="Q340" s="143">
        <f t="shared" si="151"/>
        <v>1</v>
      </c>
      <c r="R340" s="143">
        <f t="shared" si="151"/>
        <v>1</v>
      </c>
      <c r="S340" s="143">
        <f t="shared" si="151"/>
        <v>1</v>
      </c>
      <c r="T340" s="143">
        <f t="shared" si="151"/>
        <v>1</v>
      </c>
      <c r="U340" s="143">
        <f t="shared" si="151"/>
        <v>1</v>
      </c>
    </row>
    <row r="341" ht="15" spans="1:21">
      <c r="A341" s="182"/>
      <c r="B341" s="184" t="s">
        <v>341</v>
      </c>
      <c r="C341" s="103" t="str">
        <f>"million "&amp;D340</f>
        <v>million LCU</v>
      </c>
      <c r="D341" s="177" t="str">
        <f>D340</f>
        <v>LCU</v>
      </c>
      <c r="E341" s="59"/>
      <c r="F341" s="189"/>
      <c r="G341" s="167"/>
      <c r="H341" s="167"/>
      <c r="I341" s="167"/>
      <c r="J341" s="167"/>
      <c r="K341" s="90"/>
      <c r="L341" s="190">
        <f>L336/L340</f>
        <v>564</v>
      </c>
      <c r="M341" s="190">
        <f t="shared" ref="M341:U341" si="152">M336/M340</f>
        <v>564</v>
      </c>
      <c r="N341" s="190">
        <f t="shared" si="152"/>
        <v>564</v>
      </c>
      <c r="O341" s="190">
        <f t="shared" si="152"/>
        <v>0</v>
      </c>
      <c r="P341" s="190">
        <f t="shared" si="152"/>
        <v>0</v>
      </c>
      <c r="Q341" s="190">
        <f t="shared" si="152"/>
        <v>0</v>
      </c>
      <c r="R341" s="190">
        <f t="shared" si="152"/>
        <v>0</v>
      </c>
      <c r="S341" s="190">
        <f t="shared" si="152"/>
        <v>0</v>
      </c>
      <c r="T341" s="190">
        <f t="shared" si="152"/>
        <v>0</v>
      </c>
      <c r="U341" s="190">
        <f t="shared" si="152"/>
        <v>0</v>
      </c>
    </row>
    <row r="342" ht="15" spans="1:21">
      <c r="A342" s="182"/>
      <c r="B342" s="184" t="s">
        <v>343</v>
      </c>
      <c r="C342" s="103" t="str">
        <f>"million "&amp;D341</f>
        <v>million LCU</v>
      </c>
      <c r="D342" s="177" t="str">
        <f>D341</f>
        <v>LCU</v>
      </c>
      <c r="E342" s="62"/>
      <c r="F342" s="189"/>
      <c r="G342" s="167"/>
      <c r="H342" s="167"/>
      <c r="I342" s="167"/>
      <c r="J342" s="167"/>
      <c r="K342" s="90"/>
      <c r="L342" s="143">
        <f>L341</f>
        <v>564</v>
      </c>
      <c r="M342" s="143">
        <f ca="1" t="shared" ref="M342:U342" si="153">L342+M341-M343</f>
        <v>1128</v>
      </c>
      <c r="N342" s="143">
        <f ca="1" t="shared" si="153"/>
        <v>1692</v>
      </c>
      <c r="O342" s="143">
        <f ca="1" t="shared" si="153"/>
        <v>1692</v>
      </c>
      <c r="P342" s="143">
        <f ca="1" t="shared" si="153"/>
        <v>1128</v>
      </c>
      <c r="Q342" s="143">
        <f ca="1" t="shared" si="153"/>
        <v>564</v>
      </c>
      <c r="R342" s="143">
        <f ca="1" t="shared" si="153"/>
        <v>0</v>
      </c>
      <c r="S342" s="143">
        <f ca="1" t="shared" si="153"/>
        <v>0</v>
      </c>
      <c r="T342" s="143">
        <f ca="1" t="shared" si="153"/>
        <v>0</v>
      </c>
      <c r="U342" s="143">
        <f ca="1" t="shared" si="153"/>
        <v>0</v>
      </c>
    </row>
    <row r="343" ht="15" spans="1:21">
      <c r="A343" s="182"/>
      <c r="B343" s="184" t="s">
        <v>328</v>
      </c>
      <c r="C343" s="103" t="str">
        <f>"million "&amp;D342</f>
        <v>million LCU</v>
      </c>
      <c r="D343" s="177" t="str">
        <f>D342</f>
        <v>LCU</v>
      </c>
      <c r="E343" s="62"/>
      <c r="F343" s="189"/>
      <c r="G343" s="167"/>
      <c r="H343" s="167"/>
      <c r="I343" s="167"/>
      <c r="J343" s="167"/>
      <c r="K343" s="90"/>
      <c r="L343" s="192"/>
      <c r="M343" s="143">
        <f ca="1" t="shared" ref="M343:U343" si="154">IF(M$241&gt;$C330-1,SUM(OFFSET($L341,0,M$241-$C330,1,$C330-$C331))/($C330-$C331),IF(M$241&lt;$C331+1,0,SUM(OFFSET($L341,0,0,1,M$241-$C331))/($C330-$C331)))</f>
        <v>0</v>
      </c>
      <c r="N343" s="143">
        <f ca="1" t="shared" si="154"/>
        <v>0</v>
      </c>
      <c r="O343" s="143">
        <f ca="1" t="shared" si="154"/>
        <v>0</v>
      </c>
      <c r="P343" s="143">
        <f ca="1" t="shared" si="154"/>
        <v>564</v>
      </c>
      <c r="Q343" s="143">
        <f ca="1" t="shared" si="154"/>
        <v>564</v>
      </c>
      <c r="R343" s="143">
        <f ca="1" t="shared" si="154"/>
        <v>564</v>
      </c>
      <c r="S343" s="143">
        <f ca="1" t="shared" si="154"/>
        <v>0</v>
      </c>
      <c r="T343" s="143">
        <f ca="1" t="shared" si="154"/>
        <v>0</v>
      </c>
      <c r="U343" s="143">
        <f ca="1" t="shared" si="154"/>
        <v>0</v>
      </c>
    </row>
    <row r="344" ht="15" spans="1:21">
      <c r="A344" s="182"/>
      <c r="B344" s="184" t="s">
        <v>234</v>
      </c>
      <c r="C344" s="103" t="str">
        <f>"million "&amp;D343</f>
        <v>million LCU</v>
      </c>
      <c r="D344" s="177" t="str">
        <f>D343</f>
        <v>LCU</v>
      </c>
      <c r="E344" s="62"/>
      <c r="F344" s="189"/>
      <c r="G344" s="167"/>
      <c r="H344" s="167"/>
      <c r="I344" s="167"/>
      <c r="J344" s="167"/>
      <c r="K344" s="90"/>
      <c r="L344" s="192"/>
      <c r="M344" s="143">
        <f t="shared" ref="M344:U344" si="155">L342*$C332</f>
        <v>50.76</v>
      </c>
      <c r="N344" s="143">
        <f ca="1" t="shared" si="155"/>
        <v>101.52</v>
      </c>
      <c r="O344" s="143">
        <f ca="1" t="shared" si="155"/>
        <v>152.28</v>
      </c>
      <c r="P344" s="143">
        <f ca="1" t="shared" si="155"/>
        <v>152.28</v>
      </c>
      <c r="Q344" s="143">
        <f ca="1" t="shared" si="155"/>
        <v>101.52</v>
      </c>
      <c r="R344" s="143">
        <f ca="1" t="shared" si="155"/>
        <v>50.76</v>
      </c>
      <c r="S344" s="143">
        <f ca="1" t="shared" si="155"/>
        <v>0</v>
      </c>
      <c r="T344" s="143">
        <f ca="1" t="shared" si="155"/>
        <v>0</v>
      </c>
      <c r="U344" s="143">
        <f ca="1" t="shared" si="155"/>
        <v>0</v>
      </c>
    </row>
    <row r="345" ht="15" spans="1:21">
      <c r="A345" s="182"/>
      <c r="B345" s="183" t="s">
        <v>302</v>
      </c>
      <c r="C345" s="103"/>
      <c r="D345" s="51"/>
      <c r="E345" s="116"/>
      <c r="F345" s="167"/>
      <c r="G345" s="167"/>
      <c r="H345" s="167"/>
      <c r="I345" s="167"/>
      <c r="J345" s="167"/>
      <c r="K345" s="90"/>
      <c r="L345" s="143"/>
      <c r="M345" s="143"/>
      <c r="N345" s="143"/>
      <c r="O345" s="143"/>
      <c r="P345" s="143"/>
      <c r="Q345" s="143"/>
      <c r="R345" s="143"/>
      <c r="S345" s="143"/>
      <c r="T345" s="143"/>
      <c r="U345" s="143"/>
    </row>
    <row r="346" ht="15" spans="1:21">
      <c r="A346" s="182"/>
      <c r="B346" s="184" t="s">
        <v>37</v>
      </c>
      <c r="C346" s="185" t="str">
        <f>IF(C351="Domestic","LCU","USD")</f>
        <v>LCU</v>
      </c>
      <c r="D346" s="47"/>
      <c r="E346" s="47"/>
      <c r="F346" s="48"/>
      <c r="G346" s="48"/>
      <c r="H346" s="48"/>
      <c r="I346" s="48"/>
      <c r="J346" s="48"/>
      <c r="K346" s="89"/>
      <c r="L346" s="89"/>
      <c r="M346" s="89"/>
      <c r="N346" s="89"/>
      <c r="O346" s="89"/>
      <c r="P346" s="89"/>
      <c r="Q346" s="89"/>
      <c r="R346" s="89"/>
      <c r="S346" s="89"/>
      <c r="T346" s="89"/>
      <c r="U346" s="89"/>
    </row>
    <row r="347" ht="15" spans="1:21">
      <c r="A347" s="182"/>
      <c r="B347" s="184" t="s">
        <v>345</v>
      </c>
      <c r="C347" s="186">
        <f>SUMIF($E$63:$E$72,$B345,H$63:H$72)</f>
        <v>5</v>
      </c>
      <c r="D347" s="47"/>
      <c r="E347" s="47"/>
      <c r="F347" s="48"/>
      <c r="G347" s="48"/>
      <c r="H347" s="48"/>
      <c r="I347" s="48"/>
      <c r="J347" s="48"/>
      <c r="K347" s="89"/>
      <c r="L347" s="89"/>
      <c r="M347" s="89"/>
      <c r="N347" s="89"/>
      <c r="O347" s="89"/>
      <c r="P347" s="89"/>
      <c r="Q347" s="89"/>
      <c r="R347" s="89"/>
      <c r="S347" s="89"/>
      <c r="T347" s="89"/>
      <c r="U347" s="89"/>
    </row>
    <row r="348" ht="15" spans="1:21">
      <c r="A348" s="182"/>
      <c r="B348" s="184" t="s">
        <v>346</v>
      </c>
      <c r="C348" s="187">
        <f>SUMIF($E$63:$E$72,$B345,I$63:I$72)</f>
        <v>4</v>
      </c>
      <c r="D348" s="47"/>
      <c r="E348" s="47"/>
      <c r="F348" s="48"/>
      <c r="G348" s="48"/>
      <c r="H348" s="48"/>
      <c r="I348" s="48"/>
      <c r="J348" s="48"/>
      <c r="K348" s="89"/>
      <c r="L348" s="89"/>
      <c r="M348" s="89"/>
      <c r="N348" s="89"/>
      <c r="O348" s="89"/>
      <c r="P348" s="89"/>
      <c r="Q348" s="89"/>
      <c r="R348" s="89"/>
      <c r="S348" s="89"/>
      <c r="T348" s="89"/>
      <c r="U348" s="89"/>
    </row>
    <row r="349" ht="15" spans="1:21">
      <c r="A349" s="182"/>
      <c r="B349" s="184" t="s">
        <v>347</v>
      </c>
      <c r="C349" s="188">
        <f>SUMIF($E$63:$E$72,$B345,G$63:G$72)</f>
        <v>0.09</v>
      </c>
      <c r="D349" s="47"/>
      <c r="E349" s="47"/>
      <c r="F349" s="48"/>
      <c r="G349" s="48"/>
      <c r="H349" s="48"/>
      <c r="I349" s="48"/>
      <c r="J349" s="48"/>
      <c r="K349" s="89"/>
      <c r="L349" s="89"/>
      <c r="M349" s="89"/>
      <c r="N349" s="89"/>
      <c r="O349" s="89"/>
      <c r="P349" s="89"/>
      <c r="Q349" s="89"/>
      <c r="R349" s="89"/>
      <c r="S349" s="89"/>
      <c r="T349" s="89"/>
      <c r="U349" s="89"/>
    </row>
    <row r="350" ht="15" spans="1:21">
      <c r="A350" s="182"/>
      <c r="B350" s="184" t="s">
        <v>348</v>
      </c>
      <c r="C350" s="177" t="s">
        <v>349</v>
      </c>
      <c r="D350" s="47"/>
      <c r="E350" s="47"/>
      <c r="F350" s="48"/>
      <c r="G350" s="48"/>
      <c r="H350" s="48"/>
      <c r="I350" s="48"/>
      <c r="J350" s="48"/>
      <c r="K350" s="89"/>
      <c r="L350" s="89"/>
      <c r="M350" s="89"/>
      <c r="N350" s="89"/>
      <c r="O350" s="89"/>
      <c r="P350" s="89"/>
      <c r="Q350" s="89"/>
      <c r="R350" s="89"/>
      <c r="S350" s="89"/>
      <c r="T350" s="89"/>
      <c r="U350" s="89"/>
    </row>
    <row r="351" ht="15" spans="1:21">
      <c r="A351" s="182"/>
      <c r="B351" s="184" t="str">
        <f>"Classified as External or Domestic?"</f>
        <v>Classified as External or Domestic?</v>
      </c>
      <c r="C351" s="187" t="str">
        <f>VLOOKUP(B345,$E$63:$I$72,2,FALSE)</f>
        <v>Domestic</v>
      </c>
      <c r="D351" s="47"/>
      <c r="E351" s="47"/>
      <c r="F351" s="48"/>
      <c r="G351" s="48"/>
      <c r="H351" s="48"/>
      <c r="I351" s="48"/>
      <c r="J351" s="48"/>
      <c r="K351" s="89"/>
      <c r="L351" s="89"/>
      <c r="M351" s="89"/>
      <c r="N351" s="89"/>
      <c r="O351" s="89"/>
      <c r="P351" s="89"/>
      <c r="Q351" s="89"/>
      <c r="R351" s="89"/>
      <c r="S351" s="89"/>
      <c r="T351" s="89"/>
      <c r="U351" s="89"/>
    </row>
    <row r="352" ht="15" spans="1:21">
      <c r="A352" s="182"/>
      <c r="B352" s="184" t="s">
        <v>350</v>
      </c>
      <c r="C352" s="47" t="s">
        <v>351</v>
      </c>
      <c r="D352" s="47"/>
      <c r="E352" s="47"/>
      <c r="F352" s="48"/>
      <c r="G352" s="48"/>
      <c r="H352" s="48"/>
      <c r="I352" s="48"/>
      <c r="J352" s="48"/>
      <c r="K352" s="89"/>
      <c r="L352" s="190">
        <f t="shared" ref="L352:U352" si="156">L353/L$101*100</f>
        <v>2.3400910482726</v>
      </c>
      <c r="M352" s="190">
        <f ca="1" t="shared" si="156"/>
        <v>1.14450288290602</v>
      </c>
      <c r="N352" s="190">
        <f ca="1" t="shared" si="156"/>
        <v>0.901763139909541</v>
      </c>
      <c r="O352" s="190">
        <f ca="1" t="shared" si="156"/>
        <v>0.680790843010926</v>
      </c>
      <c r="P352" s="190">
        <f ca="1" t="shared" si="156"/>
        <v>0.611673737014923</v>
      </c>
      <c r="Q352" s="190">
        <f ca="1" t="shared" si="156"/>
        <v>-0.226999891629352</v>
      </c>
      <c r="R352" s="190">
        <f ca="1" t="shared" si="156"/>
        <v>-0.0760263265759544</v>
      </c>
      <c r="S352" s="190">
        <f ca="1" t="shared" si="156"/>
        <v>-0.126482330321704</v>
      </c>
      <c r="T352" s="190">
        <f ca="1" t="shared" si="156"/>
        <v>-0.247571834171257</v>
      </c>
      <c r="U352" s="190">
        <f ca="1" t="shared" si="156"/>
        <v>-1.05580678986481</v>
      </c>
    </row>
    <row r="353" ht="15" spans="1:21">
      <c r="A353" s="182"/>
      <c r="B353" s="184" t="s">
        <v>352</v>
      </c>
      <c r="C353" s="62" t="s">
        <v>329</v>
      </c>
      <c r="D353" s="177" t="str">
        <f>C351</f>
        <v>Domestic</v>
      </c>
      <c r="E353" s="62"/>
      <c r="F353" s="178"/>
      <c r="G353" s="167"/>
      <c r="H353" s="167"/>
      <c r="I353" s="167"/>
      <c r="J353" s="167"/>
      <c r="K353" s="90"/>
      <c r="L353" s="191">
        <f>SUMIF($E$63:$E$72,$B345,L$63:L$72)*L357</f>
        <v>1400</v>
      </c>
      <c r="M353" s="191">
        <f t="shared" ref="M353:U353" si="157">SUMIF($E$63:$E$72,$B345,M$63:M$72)*M357</f>
        <v>1400</v>
      </c>
      <c r="N353" s="191">
        <f t="shared" si="157"/>
        <v>1400</v>
      </c>
      <c r="O353" s="191">
        <f t="shared" si="157"/>
        <v>1400</v>
      </c>
      <c r="P353" s="191">
        <f t="shared" si="157"/>
        <v>1500</v>
      </c>
      <c r="Q353" s="191">
        <f t="shared" si="157"/>
        <v>1700</v>
      </c>
      <c r="R353" s="191">
        <f t="shared" si="157"/>
        <v>1700</v>
      </c>
      <c r="S353" s="191">
        <f t="shared" si="157"/>
        <v>2000</v>
      </c>
      <c r="T353" s="191">
        <f t="shared" si="157"/>
        <v>2000</v>
      </c>
      <c r="U353" s="191">
        <f t="shared" si="157"/>
        <v>2000</v>
      </c>
    </row>
    <row r="354" ht="15" spans="1:21">
      <c r="A354" s="182"/>
      <c r="B354" s="184" t="s">
        <v>335</v>
      </c>
      <c r="C354" s="62" t="s">
        <v>329</v>
      </c>
      <c r="D354" s="177" t="str">
        <f>C351</f>
        <v>Domestic</v>
      </c>
      <c r="E354" s="62"/>
      <c r="F354" s="178"/>
      <c r="G354" s="167"/>
      <c r="H354" s="167"/>
      <c r="I354" s="167"/>
      <c r="J354" s="167"/>
      <c r="K354" s="90"/>
      <c r="L354" s="192"/>
      <c r="M354" s="143">
        <f ca="1" t="shared" ref="M354:U354" si="158">M360*M357</f>
        <v>0</v>
      </c>
      <c r="N354" s="143">
        <f ca="1" t="shared" si="158"/>
        <v>0</v>
      </c>
      <c r="O354" s="143">
        <f ca="1" t="shared" si="158"/>
        <v>0</v>
      </c>
      <c r="P354" s="143">
        <f ca="1" t="shared" si="158"/>
        <v>0</v>
      </c>
      <c r="Q354" s="143">
        <f ca="1" t="shared" si="158"/>
        <v>1400</v>
      </c>
      <c r="R354" s="143">
        <f ca="1" t="shared" si="158"/>
        <v>1400</v>
      </c>
      <c r="S354" s="143">
        <f ca="1" t="shared" si="158"/>
        <v>1400</v>
      </c>
      <c r="T354" s="143">
        <f ca="1" t="shared" si="158"/>
        <v>1400</v>
      </c>
      <c r="U354" s="143">
        <f ca="1" t="shared" si="158"/>
        <v>1500</v>
      </c>
    </row>
    <row r="355" ht="15" spans="1:21">
      <c r="A355" s="182"/>
      <c r="B355" s="184" t="s">
        <v>336</v>
      </c>
      <c r="C355" s="62" t="s">
        <v>329</v>
      </c>
      <c r="D355" s="177" t="str">
        <f>C351</f>
        <v>Domestic</v>
      </c>
      <c r="E355" s="62"/>
      <c r="F355" s="178"/>
      <c r="G355" s="167"/>
      <c r="H355" s="167"/>
      <c r="I355" s="167"/>
      <c r="J355" s="167"/>
      <c r="K355" s="90"/>
      <c r="L355" s="192"/>
      <c r="M355" s="143">
        <f>M361*M357</f>
        <v>126</v>
      </c>
      <c r="N355" s="143">
        <f ca="1" t="shared" ref="N355:U355" si="159">N361*N357</f>
        <v>252</v>
      </c>
      <c r="O355" s="143">
        <f ca="1" t="shared" si="159"/>
        <v>378</v>
      </c>
      <c r="P355" s="143">
        <f ca="1" t="shared" si="159"/>
        <v>504</v>
      </c>
      <c r="Q355" s="143">
        <f ca="1" t="shared" si="159"/>
        <v>639</v>
      </c>
      <c r="R355" s="143">
        <f ca="1" t="shared" si="159"/>
        <v>666</v>
      </c>
      <c r="S355" s="143">
        <f ca="1" t="shared" si="159"/>
        <v>693</v>
      </c>
      <c r="T355" s="143">
        <f ca="1" t="shared" si="159"/>
        <v>747</v>
      </c>
      <c r="U355" s="143">
        <f ca="1" t="shared" si="159"/>
        <v>801</v>
      </c>
    </row>
    <row r="356" ht="15" spans="1:21">
      <c r="A356" s="182"/>
      <c r="B356" s="184" t="s">
        <v>353</v>
      </c>
      <c r="C356" s="62" t="s">
        <v>329</v>
      </c>
      <c r="D356" s="177" t="str">
        <f>C351</f>
        <v>Domestic</v>
      </c>
      <c r="E356" s="62"/>
      <c r="F356" s="178"/>
      <c r="G356" s="167"/>
      <c r="H356" s="167"/>
      <c r="I356" s="167"/>
      <c r="J356" s="167"/>
      <c r="K356" s="90"/>
      <c r="L356" s="143">
        <f t="shared" ref="L356:U356" si="160">L359*L357</f>
        <v>1400</v>
      </c>
      <c r="M356" s="143">
        <f ca="1" t="shared" si="160"/>
        <v>2800</v>
      </c>
      <c r="N356" s="143">
        <f ca="1" t="shared" si="160"/>
        <v>4200</v>
      </c>
      <c r="O356" s="143">
        <f ca="1" t="shared" si="160"/>
        <v>5600</v>
      </c>
      <c r="P356" s="143">
        <f ca="1" t="shared" si="160"/>
        <v>7100</v>
      </c>
      <c r="Q356" s="143">
        <f ca="1" t="shared" si="160"/>
        <v>7400</v>
      </c>
      <c r="R356" s="143">
        <f ca="1" t="shared" si="160"/>
        <v>7700</v>
      </c>
      <c r="S356" s="143">
        <f ca="1" t="shared" si="160"/>
        <v>8300</v>
      </c>
      <c r="T356" s="143">
        <f ca="1" t="shared" si="160"/>
        <v>8900</v>
      </c>
      <c r="U356" s="143">
        <f ca="1" t="shared" si="160"/>
        <v>9400</v>
      </c>
    </row>
    <row r="357" ht="15" spans="1:21">
      <c r="A357" s="182"/>
      <c r="B357" s="184" t="s">
        <v>333</v>
      </c>
      <c r="C357" s="103" t="str">
        <f>"LCU per unit of "&amp;D356</f>
        <v>LCU per unit of Domestic</v>
      </c>
      <c r="D357" s="177" t="str">
        <f>C346</f>
        <v>LCU</v>
      </c>
      <c r="E357" s="62"/>
      <c r="F357" s="178"/>
      <c r="G357" s="167"/>
      <c r="H357" s="167"/>
      <c r="I357" s="167"/>
      <c r="J357" s="167"/>
      <c r="K357" s="90"/>
      <c r="L357" s="143">
        <f t="shared" ref="L357:U357" si="161">INDEX($L$81:$U$85,MATCH($D357,$B$81:$B$85,0),MATCH(L$78,$L$78:$U$78,0))</f>
        <v>1</v>
      </c>
      <c r="M357" s="143">
        <f t="shared" si="161"/>
        <v>1</v>
      </c>
      <c r="N357" s="143">
        <f t="shared" si="161"/>
        <v>1</v>
      </c>
      <c r="O357" s="143">
        <f t="shared" si="161"/>
        <v>1</v>
      </c>
      <c r="P357" s="143">
        <f t="shared" si="161"/>
        <v>1</v>
      </c>
      <c r="Q357" s="143">
        <f t="shared" si="161"/>
        <v>1</v>
      </c>
      <c r="R357" s="143">
        <f t="shared" si="161"/>
        <v>1</v>
      </c>
      <c r="S357" s="143">
        <f t="shared" si="161"/>
        <v>1</v>
      </c>
      <c r="T357" s="143">
        <f t="shared" si="161"/>
        <v>1</v>
      </c>
      <c r="U357" s="143">
        <f t="shared" si="161"/>
        <v>1</v>
      </c>
    </row>
    <row r="358" ht="15" spans="1:21">
      <c r="A358" s="182"/>
      <c r="B358" s="184" t="s">
        <v>341</v>
      </c>
      <c r="C358" s="103" t="str">
        <f>"million "&amp;D357</f>
        <v>million LCU</v>
      </c>
      <c r="D358" s="177" t="str">
        <f>D357</f>
        <v>LCU</v>
      </c>
      <c r="E358" s="59"/>
      <c r="F358" s="189"/>
      <c r="G358" s="167"/>
      <c r="H358" s="167"/>
      <c r="I358" s="167"/>
      <c r="J358" s="167"/>
      <c r="K358" s="90"/>
      <c r="L358" s="190">
        <f>L353/L357</f>
        <v>1400</v>
      </c>
      <c r="M358" s="190">
        <f t="shared" ref="M358:U358" si="162">M353/M357</f>
        <v>1400</v>
      </c>
      <c r="N358" s="190">
        <f t="shared" si="162"/>
        <v>1400</v>
      </c>
      <c r="O358" s="190">
        <f t="shared" si="162"/>
        <v>1400</v>
      </c>
      <c r="P358" s="190">
        <f t="shared" si="162"/>
        <v>1500</v>
      </c>
      <c r="Q358" s="190">
        <f t="shared" si="162"/>
        <v>1700</v>
      </c>
      <c r="R358" s="190">
        <f t="shared" si="162"/>
        <v>1700</v>
      </c>
      <c r="S358" s="190">
        <f t="shared" si="162"/>
        <v>2000</v>
      </c>
      <c r="T358" s="190">
        <f t="shared" si="162"/>
        <v>2000</v>
      </c>
      <c r="U358" s="190">
        <f t="shared" si="162"/>
        <v>2000</v>
      </c>
    </row>
    <row r="359" ht="15" spans="1:21">
      <c r="A359" s="182"/>
      <c r="B359" s="184" t="s">
        <v>343</v>
      </c>
      <c r="C359" s="103" t="str">
        <f>"million "&amp;D358</f>
        <v>million LCU</v>
      </c>
      <c r="D359" s="177" t="str">
        <f>D358</f>
        <v>LCU</v>
      </c>
      <c r="E359" s="62"/>
      <c r="F359" s="189"/>
      <c r="G359" s="167"/>
      <c r="H359" s="167"/>
      <c r="I359" s="167"/>
      <c r="J359" s="167"/>
      <c r="K359" s="90"/>
      <c r="L359" s="143">
        <f>L358</f>
        <v>1400</v>
      </c>
      <c r="M359" s="143">
        <f ca="1" t="shared" ref="M359:U359" si="163">L359+M358-M360</f>
        <v>2800</v>
      </c>
      <c r="N359" s="143">
        <f ca="1" t="shared" si="163"/>
        <v>4200</v>
      </c>
      <c r="O359" s="143">
        <f ca="1" t="shared" si="163"/>
        <v>5600</v>
      </c>
      <c r="P359" s="143">
        <f ca="1" t="shared" si="163"/>
        <v>7100</v>
      </c>
      <c r="Q359" s="143">
        <f ca="1" t="shared" si="163"/>
        <v>7400</v>
      </c>
      <c r="R359" s="143">
        <f ca="1" t="shared" si="163"/>
        <v>7700</v>
      </c>
      <c r="S359" s="143">
        <f ca="1" t="shared" si="163"/>
        <v>8300</v>
      </c>
      <c r="T359" s="143">
        <f ca="1" t="shared" si="163"/>
        <v>8900</v>
      </c>
      <c r="U359" s="143">
        <f ca="1" t="shared" si="163"/>
        <v>9400</v>
      </c>
    </row>
    <row r="360" ht="15" spans="1:21">
      <c r="A360" s="182"/>
      <c r="B360" s="184" t="s">
        <v>328</v>
      </c>
      <c r="C360" s="103" t="str">
        <f>"million "&amp;D359</f>
        <v>million LCU</v>
      </c>
      <c r="D360" s="177" t="str">
        <f>D359</f>
        <v>LCU</v>
      </c>
      <c r="E360" s="62"/>
      <c r="F360" s="189"/>
      <c r="G360" s="167"/>
      <c r="H360" s="167"/>
      <c r="I360" s="167"/>
      <c r="J360" s="167"/>
      <c r="K360" s="90"/>
      <c r="L360" s="192"/>
      <c r="M360" s="143">
        <f ca="1" t="shared" ref="M360:U360" si="164">IF(M$241&gt;$C347-1,SUM(OFFSET($L358,0,M$241-$C347,1,$C347-$C348))/($C347-$C348),IF(M$241&lt;$C348+1,0,SUM(OFFSET($L358,0,0,1,M$241-$C348))/($C347-$C348)))</f>
        <v>0</v>
      </c>
      <c r="N360" s="143">
        <f ca="1" t="shared" si="164"/>
        <v>0</v>
      </c>
      <c r="O360" s="143">
        <f ca="1" t="shared" si="164"/>
        <v>0</v>
      </c>
      <c r="P360" s="143">
        <f ca="1" t="shared" si="164"/>
        <v>0</v>
      </c>
      <c r="Q360" s="143">
        <f ca="1" t="shared" si="164"/>
        <v>1400</v>
      </c>
      <c r="R360" s="143">
        <f ca="1" t="shared" si="164"/>
        <v>1400</v>
      </c>
      <c r="S360" s="143">
        <f ca="1" t="shared" si="164"/>
        <v>1400</v>
      </c>
      <c r="T360" s="143">
        <f ca="1" t="shared" si="164"/>
        <v>1400</v>
      </c>
      <c r="U360" s="143">
        <f ca="1" t="shared" si="164"/>
        <v>1500</v>
      </c>
    </row>
    <row r="361" ht="15" spans="1:21">
      <c r="A361" s="182"/>
      <c r="B361" s="184" t="s">
        <v>234</v>
      </c>
      <c r="C361" s="103" t="str">
        <f>"million "&amp;D360</f>
        <v>million LCU</v>
      </c>
      <c r="D361" s="177" t="str">
        <f>D360</f>
        <v>LCU</v>
      </c>
      <c r="E361" s="62"/>
      <c r="F361" s="189"/>
      <c r="G361" s="167"/>
      <c r="H361" s="167"/>
      <c r="I361" s="167"/>
      <c r="J361" s="167"/>
      <c r="K361" s="90"/>
      <c r="L361" s="192"/>
      <c r="M361" s="143">
        <f t="shared" ref="M361:U361" si="165">L359*$C349</f>
        <v>126</v>
      </c>
      <c r="N361" s="143">
        <f ca="1" t="shared" si="165"/>
        <v>252</v>
      </c>
      <c r="O361" s="143">
        <f ca="1" t="shared" si="165"/>
        <v>378</v>
      </c>
      <c r="P361" s="143">
        <f ca="1" t="shared" si="165"/>
        <v>504</v>
      </c>
      <c r="Q361" s="143">
        <f ca="1" t="shared" si="165"/>
        <v>639</v>
      </c>
      <c r="R361" s="143">
        <f ca="1" t="shared" si="165"/>
        <v>666</v>
      </c>
      <c r="S361" s="143">
        <f ca="1" t="shared" si="165"/>
        <v>693</v>
      </c>
      <c r="T361" s="143">
        <f ca="1" t="shared" si="165"/>
        <v>747</v>
      </c>
      <c r="U361" s="143">
        <f ca="1" t="shared" si="165"/>
        <v>801</v>
      </c>
    </row>
    <row r="362" ht="15" spans="1:21">
      <c r="A362" s="182"/>
      <c r="B362" s="183" t="s">
        <v>303</v>
      </c>
      <c r="C362" s="103"/>
      <c r="D362" s="51"/>
      <c r="E362" s="116"/>
      <c r="F362" s="167"/>
      <c r="G362" s="167"/>
      <c r="H362" s="167"/>
      <c r="I362" s="167"/>
      <c r="J362" s="167"/>
      <c r="K362" s="90"/>
      <c r="L362" s="143"/>
      <c r="M362" s="143"/>
      <c r="N362" s="143"/>
      <c r="O362" s="143"/>
      <c r="P362" s="143"/>
      <c r="Q362" s="143"/>
      <c r="R362" s="143"/>
      <c r="S362" s="143"/>
      <c r="T362" s="143"/>
      <c r="U362" s="143"/>
    </row>
    <row r="363" ht="15" spans="1:21">
      <c r="A363" s="182"/>
      <c r="B363" s="184" t="s">
        <v>37</v>
      </c>
      <c r="C363" s="185" t="str">
        <f>IF(C368="Domestic","LCU","USD")</f>
        <v>USD</v>
      </c>
      <c r="D363" s="47"/>
      <c r="E363" s="47"/>
      <c r="F363" s="48"/>
      <c r="G363" s="48"/>
      <c r="H363" s="48"/>
      <c r="I363" s="48"/>
      <c r="J363" s="48"/>
      <c r="K363" s="89"/>
      <c r="L363" s="89"/>
      <c r="M363" s="89"/>
      <c r="N363" s="89"/>
      <c r="O363" s="89"/>
      <c r="P363" s="89"/>
      <c r="Q363" s="89"/>
      <c r="R363" s="89"/>
      <c r="S363" s="89"/>
      <c r="T363" s="89"/>
      <c r="U363" s="89"/>
    </row>
    <row r="364" ht="15" spans="1:21">
      <c r="A364" s="182"/>
      <c r="B364" s="184" t="s">
        <v>345</v>
      </c>
      <c r="C364" s="186">
        <f>SUMIF($E$63:$E$72,$B362,H$63:H$72)</f>
        <v>10</v>
      </c>
      <c r="D364" s="47"/>
      <c r="E364" s="47"/>
      <c r="F364" s="48"/>
      <c r="G364" s="48"/>
      <c r="H364" s="48"/>
      <c r="I364" s="48"/>
      <c r="J364" s="48"/>
      <c r="K364" s="89"/>
      <c r="L364" s="89"/>
      <c r="M364" s="89"/>
      <c r="N364" s="89"/>
      <c r="O364" s="89"/>
      <c r="P364" s="89"/>
      <c r="Q364" s="89"/>
      <c r="R364" s="89"/>
      <c r="S364" s="89"/>
      <c r="T364" s="89"/>
      <c r="U364" s="89"/>
    </row>
    <row r="365" ht="15" spans="1:21">
      <c r="A365" s="182"/>
      <c r="B365" s="184" t="s">
        <v>346</v>
      </c>
      <c r="C365" s="187">
        <f>SUMIF($E$63:$E$72,$B362,I$63:I$72)</f>
        <v>5</v>
      </c>
      <c r="D365" s="47"/>
      <c r="E365" s="47"/>
      <c r="F365" s="48"/>
      <c r="G365" s="48"/>
      <c r="H365" s="48"/>
      <c r="I365" s="48"/>
      <c r="J365" s="48"/>
      <c r="K365" s="89"/>
      <c r="L365" s="89"/>
      <c r="M365" s="89"/>
      <c r="N365" s="89"/>
      <c r="O365" s="89"/>
      <c r="P365" s="89"/>
      <c r="Q365" s="89"/>
      <c r="R365" s="89"/>
      <c r="S365" s="89"/>
      <c r="T365" s="89"/>
      <c r="U365" s="89"/>
    </row>
    <row r="366" ht="15" spans="1:21">
      <c r="A366" s="182"/>
      <c r="B366" s="184" t="s">
        <v>347</v>
      </c>
      <c r="C366" s="188">
        <f>SUMIF($E$63:$E$72,$B362,G$63:G$72)</f>
        <v>0.09</v>
      </c>
      <c r="D366" s="47"/>
      <c r="E366" s="47"/>
      <c r="F366" s="48"/>
      <c r="G366" s="48"/>
      <c r="H366" s="48"/>
      <c r="I366" s="48"/>
      <c r="J366" s="48"/>
      <c r="K366" s="89"/>
      <c r="L366" s="89"/>
      <c r="M366" s="89"/>
      <c r="N366" s="89"/>
      <c r="O366" s="89"/>
      <c r="P366" s="89"/>
      <c r="Q366" s="89"/>
      <c r="R366" s="89"/>
      <c r="S366" s="89"/>
      <c r="T366" s="89"/>
      <c r="U366" s="89"/>
    </row>
    <row r="367" ht="15" spans="1:21">
      <c r="A367" s="182"/>
      <c r="B367" s="184" t="s">
        <v>348</v>
      </c>
      <c r="C367" s="177" t="s">
        <v>349</v>
      </c>
      <c r="D367" s="47"/>
      <c r="E367" s="47"/>
      <c r="F367" s="48"/>
      <c r="G367" s="48"/>
      <c r="H367" s="48"/>
      <c r="I367" s="48"/>
      <c r="J367" s="48"/>
      <c r="K367" s="89"/>
      <c r="L367" s="89"/>
      <c r="M367" s="89"/>
      <c r="N367" s="89"/>
      <c r="O367" s="89"/>
      <c r="P367" s="89"/>
      <c r="Q367" s="89"/>
      <c r="R367" s="89"/>
      <c r="S367" s="89"/>
      <c r="T367" s="89"/>
      <c r="U367" s="89"/>
    </row>
    <row r="368" ht="15" spans="1:21">
      <c r="A368" s="182"/>
      <c r="B368" s="184" t="str">
        <f>"Classified as External or Domestic?"</f>
        <v>Classified as External or Domestic?</v>
      </c>
      <c r="C368" s="187" t="str">
        <f>VLOOKUP(B362,$E$63:$I$72,2,FALSE)</f>
        <v>External</v>
      </c>
      <c r="D368" s="47"/>
      <c r="E368" s="47"/>
      <c r="F368" s="48"/>
      <c r="G368" s="48"/>
      <c r="H368" s="48"/>
      <c r="I368" s="48"/>
      <c r="J368" s="48"/>
      <c r="K368" s="89"/>
      <c r="L368" s="89"/>
      <c r="M368" s="89"/>
      <c r="N368" s="89"/>
      <c r="O368" s="89"/>
      <c r="P368" s="89"/>
      <c r="Q368" s="89"/>
      <c r="R368" s="89"/>
      <c r="S368" s="89"/>
      <c r="T368" s="89"/>
      <c r="U368" s="89"/>
    </row>
    <row r="369" ht="15" spans="1:21">
      <c r="A369" s="182"/>
      <c r="B369" s="184" t="s">
        <v>350</v>
      </c>
      <c r="C369" s="47" t="s">
        <v>351</v>
      </c>
      <c r="D369" s="47"/>
      <c r="E369" s="47"/>
      <c r="F369" s="48"/>
      <c r="G369" s="48"/>
      <c r="H369" s="48"/>
      <c r="I369" s="48"/>
      <c r="J369" s="48"/>
      <c r="K369" s="89"/>
      <c r="L369" s="190">
        <f t="shared" ref="L369:U369" si="166">L370/L$101*100</f>
        <v>1843.47358302098</v>
      </c>
      <c r="M369" s="190">
        <f ca="1" t="shared" si="166"/>
        <v>2385.7162594176</v>
      </c>
      <c r="N369" s="190">
        <f ca="1" t="shared" si="166"/>
        <v>1891.93127335664</v>
      </c>
      <c r="O369" s="190">
        <f ca="1" t="shared" si="166"/>
        <v>1382.24855089897</v>
      </c>
      <c r="P369" s="190">
        <f ca="1" t="shared" si="166"/>
        <v>1174.57668806519</v>
      </c>
      <c r="Q369" s="190">
        <f ca="1" t="shared" si="166"/>
        <v>-450.40784379704</v>
      </c>
      <c r="R369" s="190">
        <f ca="1" t="shared" si="166"/>
        <v>-160.171817616535</v>
      </c>
      <c r="S369" s="190">
        <f ca="1" t="shared" si="166"/>
        <v>-239.684015959629</v>
      </c>
      <c r="T369" s="190">
        <f ca="1" t="shared" si="166"/>
        <v>-482.284787275658</v>
      </c>
      <c r="U369" s="190">
        <f ca="1" t="shared" si="166"/>
        <v>-2290.86317747893</v>
      </c>
    </row>
    <row r="370" ht="15" spans="1:21">
      <c r="A370" s="182"/>
      <c r="B370" s="184" t="s">
        <v>352</v>
      </c>
      <c r="C370" s="62" t="s">
        <v>329</v>
      </c>
      <c r="D370" s="177" t="str">
        <f>C368</f>
        <v>External</v>
      </c>
      <c r="E370" s="62"/>
      <c r="F370" s="178"/>
      <c r="G370" s="167"/>
      <c r="H370" s="167"/>
      <c r="I370" s="167"/>
      <c r="J370" s="167"/>
      <c r="K370" s="90"/>
      <c r="L370" s="191">
        <f>SUMIF($E$63:$E$72,$B362,L$63:L$72)*L374</f>
        <v>1102890</v>
      </c>
      <c r="M370" s="191">
        <f t="shared" ref="M370:U370" si="167">SUMIF($E$63:$E$72,$B362,M$63:M$72)*M374</f>
        <v>2918300</v>
      </c>
      <c r="N370" s="191">
        <f t="shared" si="167"/>
        <v>2937250</v>
      </c>
      <c r="O370" s="191">
        <f t="shared" si="167"/>
        <v>2842500</v>
      </c>
      <c r="P370" s="191">
        <f t="shared" si="167"/>
        <v>2880400</v>
      </c>
      <c r="Q370" s="191">
        <f t="shared" si="167"/>
        <v>3373100</v>
      </c>
      <c r="R370" s="191">
        <f t="shared" si="167"/>
        <v>3581550</v>
      </c>
      <c r="S370" s="191">
        <f t="shared" si="167"/>
        <v>3790000</v>
      </c>
      <c r="T370" s="191">
        <f t="shared" si="167"/>
        <v>3896120</v>
      </c>
      <c r="U370" s="191">
        <f t="shared" si="167"/>
        <v>4339550</v>
      </c>
    </row>
    <row r="371" ht="15" spans="1:21">
      <c r="A371" s="182"/>
      <c r="B371" s="184" t="s">
        <v>335</v>
      </c>
      <c r="C371" s="62" t="s">
        <v>329</v>
      </c>
      <c r="D371" s="177" t="str">
        <f>C368</f>
        <v>External</v>
      </c>
      <c r="E371" s="62"/>
      <c r="F371" s="178"/>
      <c r="G371" s="167"/>
      <c r="H371" s="167"/>
      <c r="I371" s="167"/>
      <c r="J371" s="167"/>
      <c r="K371" s="90"/>
      <c r="L371" s="192"/>
      <c r="M371" s="143">
        <f ca="1" t="shared" ref="M371:U371" si="168">M377*M374</f>
        <v>0</v>
      </c>
      <c r="N371" s="143">
        <f ca="1" t="shared" si="168"/>
        <v>0</v>
      </c>
      <c r="O371" s="143">
        <f ca="1" t="shared" si="168"/>
        <v>0</v>
      </c>
      <c r="P371" s="143">
        <f ca="1" t="shared" si="168"/>
        <v>0</v>
      </c>
      <c r="Q371" s="143">
        <f ca="1" t="shared" si="168"/>
        <v>0</v>
      </c>
      <c r="R371" s="143">
        <f ca="1" t="shared" si="168"/>
        <v>220578</v>
      </c>
      <c r="S371" s="143">
        <f ca="1" t="shared" si="168"/>
        <v>804238</v>
      </c>
      <c r="T371" s="143">
        <f ca="1" t="shared" si="168"/>
        <v>1391688</v>
      </c>
      <c r="U371" s="143">
        <f ca="1" t="shared" si="168"/>
        <v>1960188</v>
      </c>
    </row>
    <row r="372" ht="15" spans="1:21">
      <c r="A372" s="182"/>
      <c r="B372" s="184" t="s">
        <v>336</v>
      </c>
      <c r="C372" s="62" t="s">
        <v>329</v>
      </c>
      <c r="D372" s="177" t="str">
        <f>C368</f>
        <v>External</v>
      </c>
      <c r="E372" s="62"/>
      <c r="F372" s="178"/>
      <c r="G372" s="167"/>
      <c r="H372" s="167"/>
      <c r="I372" s="167"/>
      <c r="J372" s="167"/>
      <c r="K372" s="90"/>
      <c r="L372" s="192"/>
      <c r="M372" s="143">
        <f>M378*M374</f>
        <v>99260.1</v>
      </c>
      <c r="N372" s="143">
        <f ca="1" t="shared" ref="N372:U372" si="169">N378*N374</f>
        <v>361907.1</v>
      </c>
      <c r="O372" s="143">
        <f ca="1" t="shared" si="169"/>
        <v>626259.6</v>
      </c>
      <c r="P372" s="143">
        <f ca="1" t="shared" si="169"/>
        <v>882084.6</v>
      </c>
      <c r="Q372" s="143">
        <f ca="1" t="shared" si="169"/>
        <v>1141320.6</v>
      </c>
      <c r="R372" s="143">
        <f ca="1" t="shared" si="169"/>
        <v>1444899.6</v>
      </c>
      <c r="S372" s="143">
        <f ca="1" t="shared" si="169"/>
        <v>1747387.08</v>
      </c>
      <c r="T372" s="143">
        <f ca="1" t="shared" si="169"/>
        <v>2016105.66</v>
      </c>
      <c r="U372" s="143">
        <f ca="1" t="shared" si="169"/>
        <v>2241504.54</v>
      </c>
    </row>
    <row r="373" ht="15" spans="1:21">
      <c r="A373" s="182"/>
      <c r="B373" s="184" t="s">
        <v>353</v>
      </c>
      <c r="C373" s="62" t="s">
        <v>329</v>
      </c>
      <c r="D373" s="177" t="str">
        <f>C368</f>
        <v>External</v>
      </c>
      <c r="E373" s="62"/>
      <c r="F373" s="178"/>
      <c r="G373" s="167"/>
      <c r="H373" s="167"/>
      <c r="I373" s="167"/>
      <c r="J373" s="167"/>
      <c r="K373" s="90"/>
      <c r="L373" s="143">
        <f t="shared" ref="L373:U373" si="170">L376*L374</f>
        <v>1102890</v>
      </c>
      <c r="M373" s="143">
        <f ca="1" t="shared" si="170"/>
        <v>4021190</v>
      </c>
      <c r="N373" s="143">
        <f ca="1" t="shared" si="170"/>
        <v>6958440</v>
      </c>
      <c r="O373" s="143">
        <f ca="1" t="shared" si="170"/>
        <v>9800940</v>
      </c>
      <c r="P373" s="143">
        <f ca="1" t="shared" si="170"/>
        <v>12681340</v>
      </c>
      <c r="Q373" s="143">
        <f ca="1" t="shared" si="170"/>
        <v>16054440</v>
      </c>
      <c r="R373" s="143">
        <f ca="1" t="shared" si="170"/>
        <v>19415412</v>
      </c>
      <c r="S373" s="143">
        <f ca="1" t="shared" si="170"/>
        <v>22401174</v>
      </c>
      <c r="T373" s="143">
        <f ca="1" t="shared" si="170"/>
        <v>24905606</v>
      </c>
      <c r="U373" s="143">
        <f ca="1" t="shared" si="170"/>
        <v>27284968</v>
      </c>
    </row>
    <row r="374" ht="15" spans="1:21">
      <c r="A374" s="182"/>
      <c r="B374" s="184" t="s">
        <v>333</v>
      </c>
      <c r="C374" s="103" t="str">
        <f>"LCU per unit of "&amp;D373</f>
        <v>LCU per unit of External</v>
      </c>
      <c r="D374" s="177" t="str">
        <f>C363</f>
        <v>USD</v>
      </c>
      <c r="E374" s="62"/>
      <c r="F374" s="178"/>
      <c r="G374" s="167"/>
      <c r="H374" s="167"/>
      <c r="I374" s="167"/>
      <c r="J374" s="167"/>
      <c r="K374" s="90"/>
      <c r="L374" s="143">
        <f t="shared" ref="L374:U374" si="171">INDEX($L$81:$U$85,MATCH($D374,$B$81:$B$85,0),MATCH(L$78,$L$78:$U$78,0))</f>
        <v>379</v>
      </c>
      <c r="M374" s="143">
        <f t="shared" si="171"/>
        <v>379</v>
      </c>
      <c r="N374" s="143">
        <f t="shared" si="171"/>
        <v>379</v>
      </c>
      <c r="O374" s="143">
        <f t="shared" si="171"/>
        <v>379</v>
      </c>
      <c r="P374" s="143">
        <f t="shared" si="171"/>
        <v>379</v>
      </c>
      <c r="Q374" s="143">
        <f t="shared" si="171"/>
        <v>379</v>
      </c>
      <c r="R374" s="143">
        <f t="shared" si="171"/>
        <v>379</v>
      </c>
      <c r="S374" s="143">
        <f t="shared" si="171"/>
        <v>379</v>
      </c>
      <c r="T374" s="143">
        <f t="shared" si="171"/>
        <v>379</v>
      </c>
      <c r="U374" s="143">
        <f t="shared" si="171"/>
        <v>379</v>
      </c>
    </row>
    <row r="375" ht="15" spans="1:21">
      <c r="A375" s="182"/>
      <c r="B375" s="184" t="s">
        <v>341</v>
      </c>
      <c r="C375" s="103" t="str">
        <f>"million "&amp;D374</f>
        <v>million USD</v>
      </c>
      <c r="D375" s="177" t="str">
        <f>D374</f>
        <v>USD</v>
      </c>
      <c r="E375" s="59"/>
      <c r="F375" s="189"/>
      <c r="G375" s="167"/>
      <c r="H375" s="167"/>
      <c r="I375" s="167"/>
      <c r="J375" s="167"/>
      <c r="K375" s="90"/>
      <c r="L375" s="190">
        <f>L370/L374</f>
        <v>2910</v>
      </c>
      <c r="M375" s="190">
        <f t="shared" ref="M375:U375" si="172">M370/M374</f>
        <v>7700</v>
      </c>
      <c r="N375" s="190">
        <f t="shared" si="172"/>
        <v>7750</v>
      </c>
      <c r="O375" s="190">
        <f t="shared" si="172"/>
        <v>7500</v>
      </c>
      <c r="P375" s="190">
        <f t="shared" si="172"/>
        <v>7600</v>
      </c>
      <c r="Q375" s="190">
        <f t="shared" si="172"/>
        <v>8900</v>
      </c>
      <c r="R375" s="190">
        <f t="shared" si="172"/>
        <v>9450</v>
      </c>
      <c r="S375" s="190">
        <f t="shared" si="172"/>
        <v>10000</v>
      </c>
      <c r="T375" s="190">
        <f t="shared" si="172"/>
        <v>10280</v>
      </c>
      <c r="U375" s="190">
        <f t="shared" si="172"/>
        <v>11450</v>
      </c>
    </row>
    <row r="376" ht="15" spans="1:21">
      <c r="A376" s="182"/>
      <c r="B376" s="184" t="s">
        <v>343</v>
      </c>
      <c r="C376" s="103" t="str">
        <f>"million "&amp;D375</f>
        <v>million USD</v>
      </c>
      <c r="D376" s="177" t="str">
        <f>D375</f>
        <v>USD</v>
      </c>
      <c r="E376" s="62"/>
      <c r="F376" s="189"/>
      <c r="G376" s="167"/>
      <c r="H376" s="167"/>
      <c r="I376" s="167"/>
      <c r="J376" s="167"/>
      <c r="K376" s="90"/>
      <c r="L376" s="143">
        <f>L375</f>
        <v>2910</v>
      </c>
      <c r="M376" s="143">
        <f ca="1" t="shared" ref="M376:U376" si="173">L376+M375-M377</f>
        <v>10610</v>
      </c>
      <c r="N376" s="143">
        <f ca="1" t="shared" si="173"/>
        <v>18360</v>
      </c>
      <c r="O376" s="143">
        <f ca="1" t="shared" si="173"/>
        <v>25860</v>
      </c>
      <c r="P376" s="143">
        <f ca="1" t="shared" si="173"/>
        <v>33460</v>
      </c>
      <c r="Q376" s="143">
        <f ca="1" t="shared" si="173"/>
        <v>42360</v>
      </c>
      <c r="R376" s="143">
        <f ca="1" t="shared" si="173"/>
        <v>51228</v>
      </c>
      <c r="S376" s="143">
        <f ca="1" t="shared" si="173"/>
        <v>59106</v>
      </c>
      <c r="T376" s="143">
        <f ca="1" t="shared" si="173"/>
        <v>65714</v>
      </c>
      <c r="U376" s="143">
        <f ca="1" t="shared" si="173"/>
        <v>71992</v>
      </c>
    </row>
    <row r="377" ht="15" spans="1:21">
      <c r="A377" s="182"/>
      <c r="B377" s="184" t="s">
        <v>328</v>
      </c>
      <c r="C377" s="103" t="str">
        <f>"million "&amp;D376</f>
        <v>million USD</v>
      </c>
      <c r="D377" s="177" t="str">
        <f>D376</f>
        <v>USD</v>
      </c>
      <c r="E377" s="62"/>
      <c r="F377" s="189"/>
      <c r="G377" s="167"/>
      <c r="H377" s="167"/>
      <c r="I377" s="167"/>
      <c r="J377" s="167"/>
      <c r="K377" s="90"/>
      <c r="L377" s="192"/>
      <c r="M377" s="143">
        <f ca="1" t="shared" ref="M377:U377" si="174">IF(M$241&gt;$C364-1,SUM(OFFSET($L375,0,M$241-$C364,1,$C364-$C365))/($C364-$C365),IF(M$241&lt;$C365+1,0,SUM(OFFSET($L375,0,0,1,M$241-$C365))/($C364-$C365)))</f>
        <v>0</v>
      </c>
      <c r="N377" s="143">
        <f ca="1" t="shared" si="174"/>
        <v>0</v>
      </c>
      <c r="O377" s="143">
        <f ca="1" t="shared" si="174"/>
        <v>0</v>
      </c>
      <c r="P377" s="143">
        <f ca="1" t="shared" si="174"/>
        <v>0</v>
      </c>
      <c r="Q377" s="143">
        <f ca="1" t="shared" si="174"/>
        <v>0</v>
      </c>
      <c r="R377" s="143">
        <f ca="1" t="shared" si="174"/>
        <v>582</v>
      </c>
      <c r="S377" s="143">
        <f ca="1" t="shared" si="174"/>
        <v>2122</v>
      </c>
      <c r="T377" s="143">
        <f ca="1" t="shared" si="174"/>
        <v>3672</v>
      </c>
      <c r="U377" s="143">
        <f ca="1" t="shared" si="174"/>
        <v>5172</v>
      </c>
    </row>
    <row r="378" ht="15" spans="1:21">
      <c r="A378" s="182"/>
      <c r="B378" s="184" t="s">
        <v>234</v>
      </c>
      <c r="C378" s="103" t="str">
        <f>"million "&amp;D377</f>
        <v>million USD</v>
      </c>
      <c r="D378" s="177" t="str">
        <f>D377</f>
        <v>USD</v>
      </c>
      <c r="E378" s="62"/>
      <c r="F378" s="189"/>
      <c r="G378" s="167"/>
      <c r="H378" s="167"/>
      <c r="I378" s="167"/>
      <c r="J378" s="167"/>
      <c r="K378" s="90"/>
      <c r="L378" s="192"/>
      <c r="M378" s="143">
        <f t="shared" ref="M378:U378" si="175">L376*$C366</f>
        <v>261.9</v>
      </c>
      <c r="N378" s="143">
        <f ca="1" t="shared" si="175"/>
        <v>954.9</v>
      </c>
      <c r="O378" s="143">
        <f ca="1" t="shared" si="175"/>
        <v>1652.4</v>
      </c>
      <c r="P378" s="143">
        <f ca="1" t="shared" si="175"/>
        <v>2327.4</v>
      </c>
      <c r="Q378" s="143">
        <f ca="1" t="shared" si="175"/>
        <v>3011.4</v>
      </c>
      <c r="R378" s="143">
        <f ca="1" t="shared" si="175"/>
        <v>3812.4</v>
      </c>
      <c r="S378" s="143">
        <f ca="1" t="shared" si="175"/>
        <v>4610.52</v>
      </c>
      <c r="T378" s="143">
        <f ca="1" t="shared" si="175"/>
        <v>5319.54</v>
      </c>
      <c r="U378" s="143">
        <f ca="1" t="shared" si="175"/>
        <v>5914.26</v>
      </c>
    </row>
    <row r="379" ht="15" spans="1:21">
      <c r="A379" s="182"/>
      <c r="B379" s="183" t="s">
        <v>304</v>
      </c>
      <c r="C379" s="103"/>
      <c r="D379" s="51"/>
      <c r="E379" s="116"/>
      <c r="F379" s="167"/>
      <c r="G379" s="167"/>
      <c r="H379" s="167"/>
      <c r="I379" s="167"/>
      <c r="J379" s="167"/>
      <c r="K379" s="90"/>
      <c r="L379" s="143"/>
      <c r="M379" s="143"/>
      <c r="N379" s="143"/>
      <c r="O379" s="143"/>
      <c r="P379" s="143"/>
      <c r="Q379" s="143"/>
      <c r="R379" s="143"/>
      <c r="S379" s="143"/>
      <c r="T379" s="143"/>
      <c r="U379" s="143"/>
    </row>
    <row r="380" ht="15" spans="1:21">
      <c r="A380" s="182"/>
      <c r="B380" s="184" t="s">
        <v>37</v>
      </c>
      <c r="C380" s="185" t="str">
        <f>IF(C385="Domestic","LCU","USD")</f>
        <v>USD</v>
      </c>
      <c r="D380" s="47"/>
      <c r="E380" s="47"/>
      <c r="F380" s="48"/>
      <c r="G380" s="48"/>
      <c r="H380" s="48"/>
      <c r="I380" s="48"/>
      <c r="J380" s="48"/>
      <c r="K380" s="89"/>
      <c r="L380" s="89"/>
      <c r="M380" s="89"/>
      <c r="N380" s="89"/>
      <c r="O380" s="89"/>
      <c r="P380" s="89"/>
      <c r="Q380" s="89"/>
      <c r="R380" s="89"/>
      <c r="S380" s="89"/>
      <c r="T380" s="89"/>
      <c r="U380" s="89"/>
    </row>
    <row r="381" ht="15" spans="1:21">
      <c r="A381" s="182"/>
      <c r="B381" s="184" t="s">
        <v>345</v>
      </c>
      <c r="C381" s="186">
        <f>SUMIF($E$63:$E$72,$B379,H$63:H$72)</f>
        <v>15</v>
      </c>
      <c r="D381" s="47"/>
      <c r="E381" s="47"/>
      <c r="F381" s="48"/>
      <c r="G381" s="48"/>
      <c r="H381" s="48"/>
      <c r="I381" s="48"/>
      <c r="J381" s="48"/>
      <c r="K381" s="89"/>
      <c r="L381" s="89"/>
      <c r="M381" s="89"/>
      <c r="N381" s="89"/>
      <c r="O381" s="89"/>
      <c r="P381" s="89"/>
      <c r="Q381" s="89"/>
      <c r="R381" s="89"/>
      <c r="S381" s="89"/>
      <c r="T381" s="89"/>
      <c r="U381" s="89"/>
    </row>
    <row r="382" ht="15" spans="1:21">
      <c r="A382" s="182"/>
      <c r="B382" s="184" t="s">
        <v>346</v>
      </c>
      <c r="C382" s="187">
        <f>SUMIF($E$63:$E$72,$B379,I$63:I$72)</f>
        <v>5</v>
      </c>
      <c r="D382" s="47"/>
      <c r="E382" s="47"/>
      <c r="F382" s="48"/>
      <c r="G382" s="48"/>
      <c r="H382" s="48"/>
      <c r="I382" s="48"/>
      <c r="J382" s="48"/>
      <c r="K382" s="89"/>
      <c r="L382" s="89"/>
      <c r="M382" s="89"/>
      <c r="N382" s="89"/>
      <c r="O382" s="89"/>
      <c r="P382" s="89"/>
      <c r="Q382" s="89"/>
      <c r="R382" s="89"/>
      <c r="S382" s="89"/>
      <c r="T382" s="89"/>
      <c r="U382" s="89"/>
    </row>
    <row r="383" ht="15" spans="1:21">
      <c r="A383" s="182"/>
      <c r="B383" s="184" t="s">
        <v>347</v>
      </c>
      <c r="C383" s="188">
        <f>SUMIF($E$63:$E$72,$B379,G$63:G$72)</f>
        <v>0.09</v>
      </c>
      <c r="D383" s="47"/>
      <c r="E383" s="47"/>
      <c r="F383" s="48"/>
      <c r="G383" s="48"/>
      <c r="H383" s="48"/>
      <c r="I383" s="48"/>
      <c r="J383" s="48"/>
      <c r="K383" s="89"/>
      <c r="L383" s="89"/>
      <c r="M383" s="89"/>
      <c r="N383" s="89"/>
      <c r="O383" s="89"/>
      <c r="P383" s="89"/>
      <c r="Q383" s="89"/>
      <c r="R383" s="89"/>
      <c r="S383" s="89"/>
      <c r="T383" s="89"/>
      <c r="U383" s="89"/>
    </row>
    <row r="384" ht="15" spans="1:21">
      <c r="A384" s="182"/>
      <c r="B384" s="184" t="s">
        <v>348</v>
      </c>
      <c r="C384" s="177" t="s">
        <v>349</v>
      </c>
      <c r="D384" s="47"/>
      <c r="E384" s="47"/>
      <c r="F384" s="48"/>
      <c r="G384" s="48"/>
      <c r="H384" s="48"/>
      <c r="I384" s="48"/>
      <c r="J384" s="48"/>
      <c r="K384" s="89"/>
      <c r="L384" s="89"/>
      <c r="M384" s="89"/>
      <c r="N384" s="89"/>
      <c r="O384" s="89"/>
      <c r="P384" s="89"/>
      <c r="Q384" s="89"/>
      <c r="R384" s="89"/>
      <c r="S384" s="89"/>
      <c r="T384" s="89"/>
      <c r="U384" s="89"/>
    </row>
    <row r="385" ht="15" spans="1:21">
      <c r="A385" s="182"/>
      <c r="B385" s="184" t="str">
        <f>"Classified as External or Domestic?"</f>
        <v>Classified as External or Domestic?</v>
      </c>
      <c r="C385" s="187" t="str">
        <f>VLOOKUP(B379,$E$63:$I$72,2,FALSE)</f>
        <v>External</v>
      </c>
      <c r="D385" s="47"/>
      <c r="E385" s="47"/>
      <c r="F385" s="48"/>
      <c r="G385" s="48"/>
      <c r="H385" s="48"/>
      <c r="I385" s="48"/>
      <c r="J385" s="48"/>
      <c r="K385" s="89"/>
      <c r="L385" s="89"/>
      <c r="M385" s="89"/>
      <c r="N385" s="89"/>
      <c r="O385" s="89"/>
      <c r="P385" s="89"/>
      <c r="Q385" s="89"/>
      <c r="R385" s="89"/>
      <c r="S385" s="89"/>
      <c r="T385" s="89"/>
      <c r="U385" s="89"/>
    </row>
    <row r="386" ht="15" spans="1:21">
      <c r="A386" s="182"/>
      <c r="B386" s="184" t="s">
        <v>350</v>
      </c>
      <c r="C386" s="47" t="s">
        <v>351</v>
      </c>
      <c r="D386" s="47"/>
      <c r="E386" s="47"/>
      <c r="F386" s="48"/>
      <c r="G386" s="48"/>
      <c r="H386" s="48"/>
      <c r="I386" s="48"/>
      <c r="J386" s="48"/>
      <c r="K386" s="89"/>
      <c r="L386" s="190">
        <f t="shared" ref="L386:U386" si="176">L387/L$101*100</f>
        <v>0</v>
      </c>
      <c r="M386" s="190">
        <f ca="1" t="shared" si="176"/>
        <v>0</v>
      </c>
      <c r="N386" s="190">
        <f ca="1" t="shared" si="176"/>
        <v>0</v>
      </c>
      <c r="O386" s="190">
        <f ca="1" t="shared" si="176"/>
        <v>0</v>
      </c>
      <c r="P386" s="190">
        <f ca="1" t="shared" si="176"/>
        <v>0</v>
      </c>
      <c r="Q386" s="190">
        <f ca="1" t="shared" si="176"/>
        <v>0</v>
      </c>
      <c r="R386" s="190">
        <f ca="1" t="shared" si="176"/>
        <v>0</v>
      </c>
      <c r="S386" s="190">
        <f ca="1" t="shared" si="176"/>
        <v>0</v>
      </c>
      <c r="T386" s="190">
        <f ca="1" t="shared" si="176"/>
        <v>0</v>
      </c>
      <c r="U386" s="190">
        <f ca="1" t="shared" si="176"/>
        <v>0</v>
      </c>
    </row>
    <row r="387" ht="15" spans="1:21">
      <c r="A387" s="182"/>
      <c r="B387" s="184" t="s">
        <v>352</v>
      </c>
      <c r="C387" s="62" t="s">
        <v>329</v>
      </c>
      <c r="D387" s="177" t="str">
        <f>C385</f>
        <v>External</v>
      </c>
      <c r="E387" s="62"/>
      <c r="F387" s="178"/>
      <c r="G387" s="167"/>
      <c r="H387" s="167"/>
      <c r="I387" s="167"/>
      <c r="J387" s="167"/>
      <c r="K387" s="90"/>
      <c r="L387" s="191">
        <f>SUMIF($E$63:$E$72,$B379,L$63:L$72)*L391</f>
        <v>0</v>
      </c>
      <c r="M387" s="191">
        <f t="shared" ref="M387:U387" si="177">SUMIF($E$63:$E$72,$B379,M$63:M$72)*M391</f>
        <v>0</v>
      </c>
      <c r="N387" s="191">
        <f t="shared" si="177"/>
        <v>0</v>
      </c>
      <c r="O387" s="191">
        <f t="shared" si="177"/>
        <v>0</v>
      </c>
      <c r="P387" s="191">
        <f t="shared" si="177"/>
        <v>0</v>
      </c>
      <c r="Q387" s="191">
        <f t="shared" si="177"/>
        <v>0</v>
      </c>
      <c r="R387" s="191">
        <f t="shared" si="177"/>
        <v>0</v>
      </c>
      <c r="S387" s="191">
        <f t="shared" si="177"/>
        <v>0</v>
      </c>
      <c r="T387" s="191">
        <f t="shared" si="177"/>
        <v>0</v>
      </c>
      <c r="U387" s="191">
        <f t="shared" si="177"/>
        <v>0</v>
      </c>
    </row>
    <row r="388" ht="15" spans="1:21">
      <c r="A388" s="182"/>
      <c r="B388" s="184" t="s">
        <v>335</v>
      </c>
      <c r="C388" s="62" t="s">
        <v>329</v>
      </c>
      <c r="D388" s="177" t="str">
        <f>C385</f>
        <v>External</v>
      </c>
      <c r="E388" s="62"/>
      <c r="F388" s="178"/>
      <c r="G388" s="167"/>
      <c r="H388" s="167"/>
      <c r="I388" s="167"/>
      <c r="J388" s="167"/>
      <c r="K388" s="90"/>
      <c r="L388" s="192"/>
      <c r="M388" s="143">
        <f ca="1" t="shared" ref="M388:U388" si="178">M394*M391</f>
        <v>0</v>
      </c>
      <c r="N388" s="143">
        <f ca="1" t="shared" si="178"/>
        <v>0</v>
      </c>
      <c r="O388" s="143">
        <f ca="1" t="shared" si="178"/>
        <v>0</v>
      </c>
      <c r="P388" s="143">
        <f ca="1" t="shared" si="178"/>
        <v>0</v>
      </c>
      <c r="Q388" s="143">
        <f ca="1" t="shared" si="178"/>
        <v>0</v>
      </c>
      <c r="R388" s="143">
        <f ca="1" t="shared" si="178"/>
        <v>0</v>
      </c>
      <c r="S388" s="143">
        <f ca="1" t="shared" si="178"/>
        <v>0</v>
      </c>
      <c r="T388" s="143">
        <f ca="1" t="shared" si="178"/>
        <v>0</v>
      </c>
      <c r="U388" s="143">
        <f ca="1" t="shared" si="178"/>
        <v>0</v>
      </c>
    </row>
    <row r="389" ht="15" spans="1:21">
      <c r="A389" s="182"/>
      <c r="B389" s="184" t="s">
        <v>336</v>
      </c>
      <c r="C389" s="62" t="s">
        <v>329</v>
      </c>
      <c r="D389" s="177" t="str">
        <f>C385</f>
        <v>External</v>
      </c>
      <c r="E389" s="62"/>
      <c r="F389" s="178"/>
      <c r="G389" s="167"/>
      <c r="H389" s="167"/>
      <c r="I389" s="167"/>
      <c r="J389" s="167"/>
      <c r="K389" s="90"/>
      <c r="L389" s="192"/>
      <c r="M389" s="143">
        <f>M395*M391</f>
        <v>0</v>
      </c>
      <c r="N389" s="143">
        <f ca="1" t="shared" ref="N389:U389" si="179">N395*N391</f>
        <v>0</v>
      </c>
      <c r="O389" s="143">
        <f ca="1" t="shared" si="179"/>
        <v>0</v>
      </c>
      <c r="P389" s="143">
        <f ca="1" t="shared" si="179"/>
        <v>0</v>
      </c>
      <c r="Q389" s="143">
        <f ca="1" t="shared" si="179"/>
        <v>0</v>
      </c>
      <c r="R389" s="143">
        <f ca="1" t="shared" si="179"/>
        <v>0</v>
      </c>
      <c r="S389" s="143">
        <f ca="1" t="shared" si="179"/>
        <v>0</v>
      </c>
      <c r="T389" s="143">
        <f ca="1" t="shared" si="179"/>
        <v>0</v>
      </c>
      <c r="U389" s="143">
        <f ca="1" t="shared" si="179"/>
        <v>0</v>
      </c>
    </row>
    <row r="390" ht="15" spans="1:21">
      <c r="A390" s="182"/>
      <c r="B390" s="184" t="s">
        <v>353</v>
      </c>
      <c r="C390" s="62" t="s">
        <v>329</v>
      </c>
      <c r="D390" s="177" t="str">
        <f>C385</f>
        <v>External</v>
      </c>
      <c r="E390" s="62"/>
      <c r="F390" s="178"/>
      <c r="G390" s="167"/>
      <c r="H390" s="167"/>
      <c r="I390" s="167"/>
      <c r="J390" s="167"/>
      <c r="K390" s="90"/>
      <c r="L390" s="143">
        <f t="shared" ref="L390:U390" si="180">L393*L391</f>
        <v>0</v>
      </c>
      <c r="M390" s="143">
        <f ca="1" t="shared" si="180"/>
        <v>0</v>
      </c>
      <c r="N390" s="143">
        <f ca="1" t="shared" si="180"/>
        <v>0</v>
      </c>
      <c r="O390" s="143">
        <f ca="1" t="shared" si="180"/>
        <v>0</v>
      </c>
      <c r="P390" s="143">
        <f ca="1" t="shared" si="180"/>
        <v>0</v>
      </c>
      <c r="Q390" s="143">
        <f ca="1" t="shared" si="180"/>
        <v>0</v>
      </c>
      <c r="R390" s="143">
        <f ca="1" t="shared" si="180"/>
        <v>0</v>
      </c>
      <c r="S390" s="143">
        <f ca="1" t="shared" si="180"/>
        <v>0</v>
      </c>
      <c r="T390" s="143">
        <f ca="1" t="shared" si="180"/>
        <v>0</v>
      </c>
      <c r="U390" s="143">
        <f ca="1" t="shared" si="180"/>
        <v>0</v>
      </c>
    </row>
    <row r="391" ht="15" spans="1:21">
      <c r="A391" s="182"/>
      <c r="B391" s="184" t="s">
        <v>333</v>
      </c>
      <c r="C391" s="103" t="str">
        <f>"LCU per unit of "&amp;D390</f>
        <v>LCU per unit of External</v>
      </c>
      <c r="D391" s="177" t="str">
        <f>C380</f>
        <v>USD</v>
      </c>
      <c r="E391" s="62"/>
      <c r="F391" s="178"/>
      <c r="G391" s="167"/>
      <c r="H391" s="167"/>
      <c r="I391" s="167"/>
      <c r="J391" s="167"/>
      <c r="K391" s="90"/>
      <c r="L391" s="143">
        <f t="shared" ref="L391:U391" si="181">INDEX($L$81:$U$85,MATCH($D391,$B$81:$B$85,0),MATCH(L$78,$L$78:$U$78,0))</f>
        <v>379</v>
      </c>
      <c r="M391" s="143">
        <f t="shared" si="181"/>
        <v>379</v>
      </c>
      <c r="N391" s="143">
        <f t="shared" si="181"/>
        <v>379</v>
      </c>
      <c r="O391" s="143">
        <f t="shared" si="181"/>
        <v>379</v>
      </c>
      <c r="P391" s="143">
        <f t="shared" si="181"/>
        <v>379</v>
      </c>
      <c r="Q391" s="143">
        <f t="shared" si="181"/>
        <v>379</v>
      </c>
      <c r="R391" s="143">
        <f t="shared" si="181"/>
        <v>379</v>
      </c>
      <c r="S391" s="143">
        <f t="shared" si="181"/>
        <v>379</v>
      </c>
      <c r="T391" s="143">
        <f t="shared" si="181"/>
        <v>379</v>
      </c>
      <c r="U391" s="143">
        <f t="shared" si="181"/>
        <v>379</v>
      </c>
    </row>
    <row r="392" ht="15" spans="1:21">
      <c r="A392" s="182"/>
      <c r="B392" s="184" t="s">
        <v>341</v>
      </c>
      <c r="C392" s="103" t="str">
        <f>"million "&amp;D391</f>
        <v>million USD</v>
      </c>
      <c r="D392" s="177" t="str">
        <f>D391</f>
        <v>USD</v>
      </c>
      <c r="E392" s="59"/>
      <c r="F392" s="189"/>
      <c r="G392" s="167"/>
      <c r="H392" s="167"/>
      <c r="I392" s="167"/>
      <c r="J392" s="167"/>
      <c r="K392" s="90"/>
      <c r="L392" s="190">
        <f>L387/L391</f>
        <v>0</v>
      </c>
      <c r="M392" s="190">
        <f t="shared" ref="M392:U392" si="182">M387/M391</f>
        <v>0</v>
      </c>
      <c r="N392" s="190">
        <f t="shared" si="182"/>
        <v>0</v>
      </c>
      <c r="O392" s="190">
        <f t="shared" si="182"/>
        <v>0</v>
      </c>
      <c r="P392" s="190">
        <f t="shared" si="182"/>
        <v>0</v>
      </c>
      <c r="Q392" s="190">
        <f t="shared" si="182"/>
        <v>0</v>
      </c>
      <c r="R392" s="190">
        <f t="shared" si="182"/>
        <v>0</v>
      </c>
      <c r="S392" s="190">
        <f t="shared" si="182"/>
        <v>0</v>
      </c>
      <c r="T392" s="190">
        <f t="shared" si="182"/>
        <v>0</v>
      </c>
      <c r="U392" s="190">
        <f t="shared" si="182"/>
        <v>0</v>
      </c>
    </row>
    <row r="393" ht="15" spans="1:21">
      <c r="A393" s="182"/>
      <c r="B393" s="184" t="s">
        <v>343</v>
      </c>
      <c r="C393" s="103" t="str">
        <f>"million "&amp;D392</f>
        <v>million USD</v>
      </c>
      <c r="D393" s="177" t="str">
        <f>D392</f>
        <v>USD</v>
      </c>
      <c r="E393" s="62"/>
      <c r="F393" s="189"/>
      <c r="G393" s="167"/>
      <c r="H393" s="167"/>
      <c r="I393" s="167"/>
      <c r="J393" s="167"/>
      <c r="K393" s="90"/>
      <c r="L393" s="143">
        <f>L392</f>
        <v>0</v>
      </c>
      <c r="M393" s="143">
        <f ca="1" t="shared" ref="M393:U393" si="183">L393+M392-M394</f>
        <v>0</v>
      </c>
      <c r="N393" s="143">
        <f ca="1" t="shared" si="183"/>
        <v>0</v>
      </c>
      <c r="O393" s="143">
        <f ca="1" t="shared" si="183"/>
        <v>0</v>
      </c>
      <c r="P393" s="143">
        <f ca="1" t="shared" si="183"/>
        <v>0</v>
      </c>
      <c r="Q393" s="143">
        <f ca="1" t="shared" si="183"/>
        <v>0</v>
      </c>
      <c r="R393" s="143">
        <f ca="1" t="shared" si="183"/>
        <v>0</v>
      </c>
      <c r="S393" s="143">
        <f ca="1" t="shared" si="183"/>
        <v>0</v>
      </c>
      <c r="T393" s="143">
        <f ca="1" t="shared" si="183"/>
        <v>0</v>
      </c>
      <c r="U393" s="143">
        <f ca="1" t="shared" si="183"/>
        <v>0</v>
      </c>
    </row>
    <row r="394" ht="15" spans="1:21">
      <c r="A394" s="182"/>
      <c r="B394" s="184" t="s">
        <v>328</v>
      </c>
      <c r="C394" s="103" t="str">
        <f>"million "&amp;D393</f>
        <v>million USD</v>
      </c>
      <c r="D394" s="177" t="str">
        <f>D393</f>
        <v>USD</v>
      </c>
      <c r="E394" s="62"/>
      <c r="F394" s="189"/>
      <c r="G394" s="167"/>
      <c r="H394" s="167"/>
      <c r="I394" s="167"/>
      <c r="J394" s="167"/>
      <c r="K394" s="90"/>
      <c r="L394" s="192"/>
      <c r="M394" s="143">
        <f ca="1" t="shared" ref="M394:U394" si="184">IF(M$241&gt;$C381-1,SUM(OFFSET($L392,0,M$241-$C381,1,$C381-$C382))/($C381-$C382),IF(M$241&lt;$C382+1,0,SUM(OFFSET($L392,0,0,1,M$241-$C382))/($C381-$C382)))</f>
        <v>0</v>
      </c>
      <c r="N394" s="143">
        <f ca="1" t="shared" si="184"/>
        <v>0</v>
      </c>
      <c r="O394" s="143">
        <f ca="1" t="shared" si="184"/>
        <v>0</v>
      </c>
      <c r="P394" s="143">
        <f ca="1" t="shared" si="184"/>
        <v>0</v>
      </c>
      <c r="Q394" s="143">
        <f ca="1" t="shared" si="184"/>
        <v>0</v>
      </c>
      <c r="R394" s="143">
        <f ca="1" t="shared" si="184"/>
        <v>0</v>
      </c>
      <c r="S394" s="143">
        <f ca="1" t="shared" si="184"/>
        <v>0</v>
      </c>
      <c r="T394" s="143">
        <f ca="1" t="shared" si="184"/>
        <v>0</v>
      </c>
      <c r="U394" s="143">
        <f ca="1" t="shared" si="184"/>
        <v>0</v>
      </c>
    </row>
    <row r="395" ht="15" spans="1:21">
      <c r="A395" s="182"/>
      <c r="B395" s="184" t="s">
        <v>234</v>
      </c>
      <c r="C395" s="103" t="str">
        <f>"million "&amp;D394</f>
        <v>million USD</v>
      </c>
      <c r="D395" s="177" t="str">
        <f>D394</f>
        <v>USD</v>
      </c>
      <c r="E395" s="62"/>
      <c r="F395" s="189"/>
      <c r="G395" s="167"/>
      <c r="H395" s="167"/>
      <c r="I395" s="167"/>
      <c r="J395" s="167"/>
      <c r="K395" s="90"/>
      <c r="L395" s="192"/>
      <c r="M395" s="143">
        <f t="shared" ref="M395:U395" si="185">L393*$C383</f>
        <v>0</v>
      </c>
      <c r="N395" s="143">
        <f ca="1" t="shared" si="185"/>
        <v>0</v>
      </c>
      <c r="O395" s="143">
        <f ca="1" t="shared" si="185"/>
        <v>0</v>
      </c>
      <c r="P395" s="143">
        <f ca="1" t="shared" si="185"/>
        <v>0</v>
      </c>
      <c r="Q395" s="143">
        <f ca="1" t="shared" si="185"/>
        <v>0</v>
      </c>
      <c r="R395" s="143">
        <f ca="1" t="shared" si="185"/>
        <v>0</v>
      </c>
      <c r="S395" s="143">
        <f ca="1" t="shared" si="185"/>
        <v>0</v>
      </c>
      <c r="T395" s="143">
        <f ca="1" t="shared" si="185"/>
        <v>0</v>
      </c>
      <c r="U395" s="143">
        <f ca="1" t="shared" si="185"/>
        <v>0</v>
      </c>
    </row>
    <row r="396" ht="15" spans="1:21">
      <c r="A396" s="182"/>
      <c r="B396" s="183" t="s">
        <v>305</v>
      </c>
      <c r="C396" s="103"/>
      <c r="D396" s="51"/>
      <c r="E396" s="116"/>
      <c r="F396" s="167"/>
      <c r="G396" s="167"/>
      <c r="H396" s="167"/>
      <c r="I396" s="167"/>
      <c r="J396" s="167"/>
      <c r="K396" s="90"/>
      <c r="L396" s="143"/>
      <c r="M396" s="143"/>
      <c r="N396" s="143"/>
      <c r="O396" s="143"/>
      <c r="P396" s="143"/>
      <c r="Q396" s="143"/>
      <c r="R396" s="143"/>
      <c r="S396" s="143"/>
      <c r="T396" s="143"/>
      <c r="U396" s="143"/>
    </row>
    <row r="397" ht="15" spans="1:21">
      <c r="A397" s="182"/>
      <c r="B397" s="184" t="s">
        <v>37</v>
      </c>
      <c r="C397" s="185" t="str">
        <f>IF(C402="Domestic","LCU","USD")</f>
        <v>USD</v>
      </c>
      <c r="D397" s="47"/>
      <c r="E397" s="47"/>
      <c r="F397" s="48"/>
      <c r="G397" s="48"/>
      <c r="H397" s="48"/>
      <c r="I397" s="48"/>
      <c r="J397" s="48"/>
      <c r="K397" s="89"/>
      <c r="L397" s="89"/>
      <c r="M397" s="89"/>
      <c r="N397" s="89"/>
      <c r="O397" s="89"/>
      <c r="P397" s="89"/>
      <c r="Q397" s="89"/>
      <c r="R397" s="89"/>
      <c r="S397" s="89"/>
      <c r="T397" s="89"/>
      <c r="U397" s="89"/>
    </row>
    <row r="398" ht="15" spans="1:21">
      <c r="A398" s="182"/>
      <c r="B398" s="184" t="s">
        <v>345</v>
      </c>
      <c r="C398" s="186">
        <f>SUMIF($E$63:$E$72,$B396,H$63:H$72)</f>
        <v>7</v>
      </c>
      <c r="D398" s="47"/>
      <c r="E398" s="47"/>
      <c r="F398" s="48"/>
      <c r="G398" s="48"/>
      <c r="H398" s="48"/>
      <c r="I398" s="48"/>
      <c r="J398" s="48"/>
      <c r="K398" s="89"/>
      <c r="L398" s="89"/>
      <c r="M398" s="89"/>
      <c r="N398" s="89"/>
      <c r="O398" s="89"/>
      <c r="P398" s="89"/>
      <c r="Q398" s="89"/>
      <c r="R398" s="89"/>
      <c r="S398" s="89"/>
      <c r="T398" s="89"/>
      <c r="U398" s="89"/>
    </row>
    <row r="399" ht="15" spans="1:21">
      <c r="A399" s="182"/>
      <c r="B399" s="184" t="s">
        <v>346</v>
      </c>
      <c r="C399" s="187">
        <f>SUMIF($E$63:$E$72,$B396,I$63:I$72)</f>
        <v>10</v>
      </c>
      <c r="D399" s="47"/>
      <c r="E399" s="47"/>
      <c r="F399" s="48"/>
      <c r="G399" s="48"/>
      <c r="H399" s="48"/>
      <c r="I399" s="48"/>
      <c r="J399" s="48"/>
      <c r="K399" s="89"/>
      <c r="L399" s="89"/>
      <c r="M399" s="89"/>
      <c r="N399" s="89"/>
      <c r="O399" s="89"/>
      <c r="P399" s="89"/>
      <c r="Q399" s="89"/>
      <c r="R399" s="89"/>
      <c r="S399" s="89"/>
      <c r="T399" s="89"/>
      <c r="U399" s="89"/>
    </row>
    <row r="400" ht="15" spans="1:21">
      <c r="A400" s="182"/>
      <c r="B400" s="184" t="s">
        <v>347</v>
      </c>
      <c r="C400" s="188">
        <f>SUMIF($E$63:$E$72,$B396,G$63:G$72)</f>
        <v>0.09</v>
      </c>
      <c r="D400" s="47"/>
      <c r="E400" s="47"/>
      <c r="F400" s="48"/>
      <c r="G400" s="48"/>
      <c r="H400" s="48"/>
      <c r="I400" s="48"/>
      <c r="J400" s="48"/>
      <c r="K400" s="89"/>
      <c r="L400" s="89"/>
      <c r="M400" s="89"/>
      <c r="N400" s="89"/>
      <c r="O400" s="89"/>
      <c r="P400" s="89"/>
      <c r="Q400" s="89"/>
      <c r="R400" s="89"/>
      <c r="S400" s="89"/>
      <c r="T400" s="89"/>
      <c r="U400" s="89"/>
    </row>
    <row r="401" ht="15" spans="1:21">
      <c r="A401" s="182"/>
      <c r="B401" s="184" t="s">
        <v>348</v>
      </c>
      <c r="C401" s="177" t="s">
        <v>349</v>
      </c>
      <c r="D401" s="47"/>
      <c r="E401" s="47"/>
      <c r="F401" s="48"/>
      <c r="G401" s="48"/>
      <c r="H401" s="48"/>
      <c r="I401" s="48"/>
      <c r="J401" s="48"/>
      <c r="K401" s="89"/>
      <c r="L401" s="89"/>
      <c r="M401" s="89"/>
      <c r="N401" s="89"/>
      <c r="O401" s="89"/>
      <c r="P401" s="89"/>
      <c r="Q401" s="89"/>
      <c r="R401" s="89"/>
      <c r="S401" s="89"/>
      <c r="T401" s="89"/>
      <c r="U401" s="89"/>
    </row>
    <row r="402" ht="15" spans="1:21">
      <c r="A402" s="182"/>
      <c r="B402" s="184" t="str">
        <f>"Classified as External or Domestic?"</f>
        <v>Classified as External or Domestic?</v>
      </c>
      <c r="C402" s="187" t="str">
        <f>VLOOKUP(B396,$E$63:$I$72,2,FALSE)</f>
        <v>External</v>
      </c>
      <c r="D402" s="47"/>
      <c r="E402" s="47"/>
      <c r="F402" s="48"/>
      <c r="G402" s="48"/>
      <c r="H402" s="48"/>
      <c r="I402" s="48"/>
      <c r="J402" s="48"/>
      <c r="K402" s="89"/>
      <c r="L402" s="89"/>
      <c r="M402" s="89"/>
      <c r="N402" s="89"/>
      <c r="O402" s="89"/>
      <c r="P402" s="89"/>
      <c r="Q402" s="89"/>
      <c r="R402" s="89"/>
      <c r="S402" s="89"/>
      <c r="T402" s="89"/>
      <c r="U402" s="89"/>
    </row>
    <row r="403" ht="15" spans="1:21">
      <c r="A403" s="182"/>
      <c r="B403" s="184" t="s">
        <v>350</v>
      </c>
      <c r="C403" s="47" t="s">
        <v>351</v>
      </c>
      <c r="D403" s="47"/>
      <c r="E403" s="47"/>
      <c r="F403" s="48"/>
      <c r="G403" s="48"/>
      <c r="H403" s="48"/>
      <c r="I403" s="48"/>
      <c r="J403" s="48"/>
      <c r="K403" s="89"/>
      <c r="L403" s="190">
        <f t="shared" ref="L403:U403" si="186">L404/L$101*100</f>
        <v>0</v>
      </c>
      <c r="M403" s="190">
        <f ca="1" t="shared" si="186"/>
        <v>0</v>
      </c>
      <c r="N403" s="190">
        <f ca="1" t="shared" si="186"/>
        <v>0</v>
      </c>
      <c r="O403" s="190">
        <f ca="1" t="shared" si="186"/>
        <v>0</v>
      </c>
      <c r="P403" s="190">
        <f ca="1" t="shared" si="186"/>
        <v>0</v>
      </c>
      <c r="Q403" s="190">
        <f ca="1" t="shared" si="186"/>
        <v>0</v>
      </c>
      <c r="R403" s="190">
        <f ca="1" t="shared" si="186"/>
        <v>0</v>
      </c>
      <c r="S403" s="190">
        <f ca="1" t="shared" si="186"/>
        <v>0</v>
      </c>
      <c r="T403" s="190">
        <f ca="1" t="shared" si="186"/>
        <v>0</v>
      </c>
      <c r="U403" s="190">
        <f ca="1" t="shared" si="186"/>
        <v>0</v>
      </c>
    </row>
    <row r="404" ht="15" spans="1:21">
      <c r="A404" s="182"/>
      <c r="B404" s="184" t="s">
        <v>352</v>
      </c>
      <c r="C404" s="62" t="s">
        <v>329</v>
      </c>
      <c r="D404" s="177" t="str">
        <f>C402</f>
        <v>External</v>
      </c>
      <c r="E404" s="62"/>
      <c r="F404" s="178"/>
      <c r="G404" s="167"/>
      <c r="H404" s="167"/>
      <c r="I404" s="167"/>
      <c r="J404" s="167"/>
      <c r="K404" s="90"/>
      <c r="L404" s="191">
        <f>SUMIF($E$63:$E$72,$B396,L$63:L$72)*L408</f>
        <v>0</v>
      </c>
      <c r="M404" s="191">
        <f t="shared" ref="M404:U404" si="187">SUMIF($E$63:$E$72,$B396,M$63:M$72)*M408</f>
        <v>0</v>
      </c>
      <c r="N404" s="191">
        <f t="shared" si="187"/>
        <v>0</v>
      </c>
      <c r="O404" s="191">
        <f t="shared" si="187"/>
        <v>0</v>
      </c>
      <c r="P404" s="191">
        <f t="shared" si="187"/>
        <v>0</v>
      </c>
      <c r="Q404" s="191">
        <f t="shared" si="187"/>
        <v>0</v>
      </c>
      <c r="R404" s="191">
        <f t="shared" si="187"/>
        <v>0</v>
      </c>
      <c r="S404" s="191">
        <f t="shared" si="187"/>
        <v>0</v>
      </c>
      <c r="T404" s="191">
        <f t="shared" si="187"/>
        <v>0</v>
      </c>
      <c r="U404" s="191">
        <f t="shared" si="187"/>
        <v>0</v>
      </c>
    </row>
    <row r="405" ht="15" spans="1:21">
      <c r="A405" s="182"/>
      <c r="B405" s="184" t="s">
        <v>335</v>
      </c>
      <c r="C405" s="62" t="s">
        <v>329</v>
      </c>
      <c r="D405" s="177" t="str">
        <f>C402</f>
        <v>External</v>
      </c>
      <c r="E405" s="62"/>
      <c r="F405" s="178"/>
      <c r="G405" s="167"/>
      <c r="H405" s="167"/>
      <c r="I405" s="167"/>
      <c r="J405" s="167"/>
      <c r="K405" s="90"/>
      <c r="L405" s="192"/>
      <c r="M405" s="143">
        <f ca="1" t="shared" ref="M405:U405" si="188">M411*M408</f>
        <v>0</v>
      </c>
      <c r="N405" s="143">
        <f ca="1" t="shared" si="188"/>
        <v>0</v>
      </c>
      <c r="O405" s="143">
        <f ca="1" t="shared" si="188"/>
        <v>0</v>
      </c>
      <c r="P405" s="143">
        <f ca="1" t="shared" si="188"/>
        <v>0</v>
      </c>
      <c r="Q405" s="143">
        <f ca="1" t="shared" si="188"/>
        <v>0</v>
      </c>
      <c r="R405" s="143">
        <f ca="1" t="shared" si="188"/>
        <v>0</v>
      </c>
      <c r="S405" s="143">
        <f ca="1" t="shared" si="188"/>
        <v>0</v>
      </c>
      <c r="T405" s="143">
        <f ca="1" t="shared" si="188"/>
        <v>0</v>
      </c>
      <c r="U405" s="143">
        <f ca="1" t="shared" si="188"/>
        <v>0</v>
      </c>
    </row>
    <row r="406" ht="15" spans="1:21">
      <c r="A406" s="182"/>
      <c r="B406" s="184" t="s">
        <v>336</v>
      </c>
      <c r="C406" s="62" t="s">
        <v>329</v>
      </c>
      <c r="D406" s="177" t="str">
        <f>C402</f>
        <v>External</v>
      </c>
      <c r="E406" s="62"/>
      <c r="F406" s="178"/>
      <c r="G406" s="167"/>
      <c r="H406" s="167"/>
      <c r="I406" s="167"/>
      <c r="J406" s="167"/>
      <c r="K406" s="90"/>
      <c r="L406" s="192"/>
      <c r="M406" s="143">
        <f>M412*M408</f>
        <v>0</v>
      </c>
      <c r="N406" s="143">
        <f ca="1" t="shared" ref="N406:U406" si="189">N412*N408</f>
        <v>0</v>
      </c>
      <c r="O406" s="143">
        <f ca="1" t="shared" si="189"/>
        <v>0</v>
      </c>
      <c r="P406" s="143">
        <f ca="1" t="shared" si="189"/>
        <v>0</v>
      </c>
      <c r="Q406" s="143">
        <f ca="1" t="shared" si="189"/>
        <v>0</v>
      </c>
      <c r="R406" s="143">
        <f ca="1" t="shared" si="189"/>
        <v>0</v>
      </c>
      <c r="S406" s="143">
        <f ca="1" t="shared" si="189"/>
        <v>0</v>
      </c>
      <c r="T406" s="143">
        <f ca="1" t="shared" si="189"/>
        <v>0</v>
      </c>
      <c r="U406" s="143">
        <f ca="1" t="shared" si="189"/>
        <v>0</v>
      </c>
    </row>
    <row r="407" ht="15" spans="1:21">
      <c r="A407" s="182"/>
      <c r="B407" s="184" t="s">
        <v>353</v>
      </c>
      <c r="C407" s="62" t="s">
        <v>329</v>
      </c>
      <c r="D407" s="177" t="str">
        <f>C402</f>
        <v>External</v>
      </c>
      <c r="E407" s="62"/>
      <c r="F407" s="178"/>
      <c r="G407" s="167"/>
      <c r="H407" s="167"/>
      <c r="I407" s="167"/>
      <c r="J407" s="167"/>
      <c r="K407" s="90"/>
      <c r="L407" s="143">
        <f t="shared" ref="L407:U407" si="190">L410*L408</f>
        <v>0</v>
      </c>
      <c r="M407" s="143">
        <f ca="1" t="shared" si="190"/>
        <v>0</v>
      </c>
      <c r="N407" s="143">
        <f ca="1" t="shared" si="190"/>
        <v>0</v>
      </c>
      <c r="O407" s="143">
        <f ca="1" t="shared" si="190"/>
        <v>0</v>
      </c>
      <c r="P407" s="143">
        <f ca="1" t="shared" si="190"/>
        <v>0</v>
      </c>
      <c r="Q407" s="143">
        <f ca="1" t="shared" si="190"/>
        <v>0</v>
      </c>
      <c r="R407" s="143">
        <f ca="1" t="shared" si="190"/>
        <v>0</v>
      </c>
      <c r="S407" s="143">
        <f ca="1" t="shared" si="190"/>
        <v>0</v>
      </c>
      <c r="T407" s="143">
        <f ca="1" t="shared" si="190"/>
        <v>0</v>
      </c>
      <c r="U407" s="143">
        <f ca="1" t="shared" si="190"/>
        <v>0</v>
      </c>
    </row>
    <row r="408" ht="15" spans="1:21">
      <c r="A408" s="182"/>
      <c r="B408" s="184" t="s">
        <v>333</v>
      </c>
      <c r="C408" s="103" t="str">
        <f>"LCU per unit of "&amp;D407</f>
        <v>LCU per unit of External</v>
      </c>
      <c r="D408" s="177" t="str">
        <f>C397</f>
        <v>USD</v>
      </c>
      <c r="E408" s="62"/>
      <c r="F408" s="178"/>
      <c r="G408" s="167"/>
      <c r="H408" s="167"/>
      <c r="I408" s="167"/>
      <c r="J408" s="167"/>
      <c r="K408" s="90"/>
      <c r="L408" s="143">
        <f t="shared" ref="L408:U408" si="191">INDEX($L$81:$U$85,MATCH($D408,$B$81:$B$85,0),MATCH(L$78,$L$78:$U$78,0))</f>
        <v>379</v>
      </c>
      <c r="M408" s="143">
        <f t="shared" si="191"/>
        <v>379</v>
      </c>
      <c r="N408" s="143">
        <f t="shared" si="191"/>
        <v>379</v>
      </c>
      <c r="O408" s="143">
        <f t="shared" si="191"/>
        <v>379</v>
      </c>
      <c r="P408" s="143">
        <f t="shared" si="191"/>
        <v>379</v>
      </c>
      <c r="Q408" s="143">
        <f t="shared" si="191"/>
        <v>379</v>
      </c>
      <c r="R408" s="143">
        <f t="shared" si="191"/>
        <v>379</v>
      </c>
      <c r="S408" s="143">
        <f t="shared" si="191"/>
        <v>379</v>
      </c>
      <c r="T408" s="143">
        <f t="shared" si="191"/>
        <v>379</v>
      </c>
      <c r="U408" s="143">
        <f t="shared" si="191"/>
        <v>379</v>
      </c>
    </row>
    <row r="409" ht="15" spans="1:21">
      <c r="A409" s="182"/>
      <c r="B409" s="184" t="s">
        <v>341</v>
      </c>
      <c r="C409" s="103" t="str">
        <f>"million "&amp;D408</f>
        <v>million USD</v>
      </c>
      <c r="D409" s="177" t="str">
        <f>D408</f>
        <v>USD</v>
      </c>
      <c r="E409" s="59"/>
      <c r="F409" s="189"/>
      <c r="G409" s="167"/>
      <c r="H409" s="167"/>
      <c r="I409" s="167"/>
      <c r="J409" s="167"/>
      <c r="K409" s="90"/>
      <c r="L409" s="190">
        <f>L404/L408</f>
        <v>0</v>
      </c>
      <c r="M409" s="190">
        <f t="shared" ref="M409:U409" si="192">M404/M408</f>
        <v>0</v>
      </c>
      <c r="N409" s="190">
        <f t="shared" si="192"/>
        <v>0</v>
      </c>
      <c r="O409" s="190">
        <f t="shared" si="192"/>
        <v>0</v>
      </c>
      <c r="P409" s="190">
        <f t="shared" si="192"/>
        <v>0</v>
      </c>
      <c r="Q409" s="190">
        <f t="shared" si="192"/>
        <v>0</v>
      </c>
      <c r="R409" s="190">
        <f t="shared" si="192"/>
        <v>0</v>
      </c>
      <c r="S409" s="190">
        <f t="shared" si="192"/>
        <v>0</v>
      </c>
      <c r="T409" s="190">
        <f t="shared" si="192"/>
        <v>0</v>
      </c>
      <c r="U409" s="190">
        <f t="shared" si="192"/>
        <v>0</v>
      </c>
    </row>
    <row r="410" ht="15" spans="1:21">
      <c r="A410" s="182"/>
      <c r="B410" s="184" t="s">
        <v>343</v>
      </c>
      <c r="C410" s="103" t="str">
        <f>"million "&amp;D409</f>
        <v>million USD</v>
      </c>
      <c r="D410" s="177" t="str">
        <f>D409</f>
        <v>USD</v>
      </c>
      <c r="E410" s="62"/>
      <c r="F410" s="189"/>
      <c r="G410" s="167"/>
      <c r="H410" s="167"/>
      <c r="I410" s="167"/>
      <c r="J410" s="167"/>
      <c r="K410" s="90"/>
      <c r="L410" s="143">
        <f>L409</f>
        <v>0</v>
      </c>
      <c r="M410" s="143">
        <f ca="1" t="shared" ref="M410:U410" si="193">L410+M409-M411</f>
        <v>0</v>
      </c>
      <c r="N410" s="143">
        <f ca="1" t="shared" si="193"/>
        <v>0</v>
      </c>
      <c r="O410" s="143">
        <f ca="1" t="shared" si="193"/>
        <v>0</v>
      </c>
      <c r="P410" s="143">
        <f ca="1" t="shared" si="193"/>
        <v>0</v>
      </c>
      <c r="Q410" s="143">
        <f ca="1" t="shared" si="193"/>
        <v>0</v>
      </c>
      <c r="R410" s="143">
        <f ca="1" t="shared" si="193"/>
        <v>0</v>
      </c>
      <c r="S410" s="143">
        <f ca="1" t="shared" si="193"/>
        <v>0</v>
      </c>
      <c r="T410" s="143">
        <f ca="1" t="shared" si="193"/>
        <v>0</v>
      </c>
      <c r="U410" s="143">
        <f ca="1" t="shared" si="193"/>
        <v>0</v>
      </c>
    </row>
    <row r="411" ht="15" spans="1:21">
      <c r="A411" s="182"/>
      <c r="B411" s="184" t="s">
        <v>328</v>
      </c>
      <c r="C411" s="103" t="str">
        <f>"million "&amp;D410</f>
        <v>million USD</v>
      </c>
      <c r="D411" s="177" t="str">
        <f>D410</f>
        <v>USD</v>
      </c>
      <c r="E411" s="62"/>
      <c r="F411" s="189"/>
      <c r="G411" s="167"/>
      <c r="H411" s="167"/>
      <c r="I411" s="167"/>
      <c r="J411" s="167"/>
      <c r="K411" s="90"/>
      <c r="L411" s="192"/>
      <c r="M411" s="143">
        <f ca="1" t="shared" ref="M411:U411" si="194">IF(M$241&gt;$C398-1,SUM(OFFSET($L409,0,M$241-$C398,1,$C398-$C399))/($C398-$C399),IF(M$241&lt;$C399+1,0,SUM(OFFSET($L409,0,0,1,M$241-$C399))/($C398-$C399)))</f>
        <v>0</v>
      </c>
      <c r="N411" s="143">
        <f ca="1" t="shared" si="194"/>
        <v>0</v>
      </c>
      <c r="O411" s="143">
        <f ca="1" t="shared" si="194"/>
        <v>0</v>
      </c>
      <c r="P411" s="143">
        <f ca="1" t="shared" si="194"/>
        <v>0</v>
      </c>
      <c r="Q411" s="143">
        <f ca="1" t="shared" si="194"/>
        <v>0</v>
      </c>
      <c r="R411" s="143">
        <f ca="1" t="shared" si="194"/>
        <v>0</v>
      </c>
      <c r="S411" s="143">
        <f ca="1" t="shared" si="194"/>
        <v>0</v>
      </c>
      <c r="T411" s="143">
        <f ca="1" t="shared" si="194"/>
        <v>0</v>
      </c>
      <c r="U411" s="143">
        <f ca="1" t="shared" si="194"/>
        <v>0</v>
      </c>
    </row>
    <row r="412" ht="15" spans="1:21">
      <c r="A412" s="182"/>
      <c r="B412" s="184" t="s">
        <v>234</v>
      </c>
      <c r="C412" s="103" t="str">
        <f>"million "&amp;D411</f>
        <v>million USD</v>
      </c>
      <c r="D412" s="177" t="str">
        <f>D411</f>
        <v>USD</v>
      </c>
      <c r="E412" s="62"/>
      <c r="F412" s="189"/>
      <c r="G412" s="167"/>
      <c r="H412" s="167"/>
      <c r="I412" s="167"/>
      <c r="J412" s="167"/>
      <c r="K412" s="90"/>
      <c r="L412" s="192"/>
      <c r="M412" s="143">
        <f t="shared" ref="M412:U412" si="195">L410*$C400</f>
        <v>0</v>
      </c>
      <c r="N412" s="143">
        <f ca="1" t="shared" si="195"/>
        <v>0</v>
      </c>
      <c r="O412" s="143">
        <f ca="1" t="shared" si="195"/>
        <v>0</v>
      </c>
      <c r="P412" s="143">
        <f ca="1" t="shared" si="195"/>
        <v>0</v>
      </c>
      <c r="Q412" s="143">
        <f ca="1" t="shared" si="195"/>
        <v>0</v>
      </c>
      <c r="R412" s="143">
        <f ca="1" t="shared" si="195"/>
        <v>0</v>
      </c>
      <c r="S412" s="143">
        <f ca="1" t="shared" si="195"/>
        <v>0</v>
      </c>
      <c r="T412" s="143">
        <f ca="1" t="shared" si="195"/>
        <v>0</v>
      </c>
      <c r="U412" s="143">
        <f ca="1" t="shared" si="195"/>
        <v>0</v>
      </c>
    </row>
    <row r="413" ht="15" spans="1:21">
      <c r="A413" s="182"/>
      <c r="B413" s="183" t="s">
        <v>337</v>
      </c>
      <c r="C413" s="103"/>
      <c r="D413" s="51"/>
      <c r="E413" s="116"/>
      <c r="F413" s="167"/>
      <c r="G413" s="167"/>
      <c r="H413" s="167"/>
      <c r="I413" s="167"/>
      <c r="J413" s="167"/>
      <c r="K413" s="90"/>
      <c r="L413" s="143"/>
      <c r="M413" s="143"/>
      <c r="N413" s="143"/>
      <c r="O413" s="143"/>
      <c r="P413" s="143"/>
      <c r="Q413" s="143"/>
      <c r="R413" s="143"/>
      <c r="S413" s="143"/>
      <c r="T413" s="143"/>
      <c r="U413" s="143"/>
    </row>
    <row r="414" ht="15" spans="1:21">
      <c r="A414" s="182"/>
      <c r="B414" s="184" t="s">
        <v>37</v>
      </c>
      <c r="C414" s="193" t="s">
        <v>311</v>
      </c>
      <c r="D414" s="47"/>
      <c r="E414" s="47"/>
      <c r="F414" s="48"/>
      <c r="G414" s="48"/>
      <c r="H414" s="48"/>
      <c r="I414" s="48"/>
      <c r="J414" s="48"/>
      <c r="K414" s="89"/>
      <c r="L414" s="89"/>
      <c r="M414" s="89"/>
      <c r="N414" s="89"/>
      <c r="O414" s="89"/>
      <c r="P414" s="89"/>
      <c r="Q414" s="89"/>
      <c r="R414" s="89"/>
      <c r="S414" s="89"/>
      <c r="T414" s="89"/>
      <c r="U414" s="89"/>
    </row>
    <row r="415" ht="15" spans="1:21">
      <c r="A415" s="182"/>
      <c r="B415" s="184" t="s">
        <v>345</v>
      </c>
      <c r="C415" s="194">
        <v>1</v>
      </c>
      <c r="D415" s="47"/>
      <c r="E415" s="47"/>
      <c r="F415" s="48"/>
      <c r="G415" s="48"/>
      <c r="H415" s="48"/>
      <c r="I415" s="48"/>
      <c r="J415" s="48"/>
      <c r="K415" s="89"/>
      <c r="L415" s="89"/>
      <c r="M415" s="89"/>
      <c r="N415" s="89"/>
      <c r="O415" s="89"/>
      <c r="P415" s="89"/>
      <c r="Q415" s="89"/>
      <c r="R415" s="89"/>
      <c r="S415" s="89"/>
      <c r="T415" s="89"/>
      <c r="U415" s="89"/>
    </row>
    <row r="416" ht="15" spans="1:21">
      <c r="A416" s="182"/>
      <c r="B416" s="184" t="s">
        <v>346</v>
      </c>
      <c r="C416" s="195">
        <v>0</v>
      </c>
      <c r="D416" s="47"/>
      <c r="E416" s="47"/>
      <c r="F416" s="48"/>
      <c r="G416" s="48"/>
      <c r="H416" s="48"/>
      <c r="I416" s="48"/>
      <c r="J416" s="48"/>
      <c r="K416" s="89"/>
      <c r="L416" s="89"/>
      <c r="M416" s="89"/>
      <c r="N416" s="89"/>
      <c r="O416" s="89"/>
      <c r="P416" s="89"/>
      <c r="Q416" s="89"/>
      <c r="R416" s="89"/>
      <c r="S416" s="89"/>
      <c r="T416" s="89"/>
      <c r="U416" s="89"/>
    </row>
    <row r="417" ht="15" spans="1:21">
      <c r="A417" s="182"/>
      <c r="B417" s="184" t="s">
        <v>347</v>
      </c>
      <c r="C417" s="196">
        <v>0</v>
      </c>
      <c r="D417" s="47"/>
      <c r="E417" s="47"/>
      <c r="F417" s="48"/>
      <c r="G417" s="48"/>
      <c r="H417" s="48"/>
      <c r="I417" s="48"/>
      <c r="J417" s="48"/>
      <c r="K417" s="89"/>
      <c r="L417" s="89"/>
      <c r="M417" s="89"/>
      <c r="N417" s="89"/>
      <c r="O417" s="89"/>
      <c r="P417" s="89"/>
      <c r="Q417" s="89"/>
      <c r="R417" s="89"/>
      <c r="S417" s="89"/>
      <c r="T417" s="89"/>
      <c r="U417" s="89"/>
    </row>
    <row r="418" ht="15" spans="1:21">
      <c r="A418" s="182"/>
      <c r="B418" s="184" t="s">
        <v>348</v>
      </c>
      <c r="C418" s="177"/>
      <c r="D418" s="47"/>
      <c r="E418" s="47"/>
      <c r="F418" s="48"/>
      <c r="G418" s="48"/>
      <c r="H418" s="48"/>
      <c r="I418" s="48"/>
      <c r="J418" s="48"/>
      <c r="K418" s="89"/>
      <c r="L418" s="89"/>
      <c r="M418" s="89"/>
      <c r="N418" s="89"/>
      <c r="O418" s="89"/>
      <c r="P418" s="89"/>
      <c r="Q418" s="89"/>
      <c r="R418" s="89"/>
      <c r="S418" s="89"/>
      <c r="T418" s="89"/>
      <c r="U418" s="89"/>
    </row>
    <row r="419" ht="15" spans="1:21">
      <c r="A419" s="182"/>
      <c r="B419" s="184" t="str">
        <f>"Classified as External or Domestic?"</f>
        <v>Classified as External or Domestic?</v>
      </c>
      <c r="C419" s="195" t="s">
        <v>163</v>
      </c>
      <c r="D419" s="47"/>
      <c r="E419" s="47"/>
      <c r="F419" s="48"/>
      <c r="G419" s="48"/>
      <c r="H419" s="48"/>
      <c r="I419" s="48"/>
      <c r="J419" s="48"/>
      <c r="K419" s="89"/>
      <c r="L419" s="89"/>
      <c r="M419" s="89"/>
      <c r="N419" s="89"/>
      <c r="O419" s="89"/>
      <c r="P419" s="89"/>
      <c r="Q419" s="89"/>
      <c r="R419" s="89"/>
      <c r="S419" s="89"/>
      <c r="T419" s="89"/>
      <c r="U419" s="89"/>
    </row>
    <row r="420" ht="15" spans="1:21">
      <c r="A420" s="182"/>
      <c r="B420" s="184" t="s">
        <v>350</v>
      </c>
      <c r="C420" s="47" t="s">
        <v>351</v>
      </c>
      <c r="D420" s="47"/>
      <c r="E420" s="47"/>
      <c r="F420" s="48"/>
      <c r="G420" s="48"/>
      <c r="H420" s="48"/>
      <c r="I420" s="48"/>
      <c r="J420" s="48"/>
      <c r="K420" s="89"/>
      <c r="L420" s="190">
        <f t="shared" ref="L420:U420" si="196">L421/L$101*100</f>
        <v>0</v>
      </c>
      <c r="M420" s="190">
        <f ca="1" t="shared" si="196"/>
        <v>0</v>
      </c>
      <c r="N420" s="190">
        <f ca="1" t="shared" si="196"/>
        <v>0</v>
      </c>
      <c r="O420" s="190">
        <f ca="1" t="shared" si="196"/>
        <v>0</v>
      </c>
      <c r="P420" s="190">
        <f ca="1" t="shared" si="196"/>
        <v>0</v>
      </c>
      <c r="Q420" s="190">
        <f ca="1" t="shared" si="196"/>
        <v>0</v>
      </c>
      <c r="R420" s="190">
        <f ca="1" t="shared" si="196"/>
        <v>0</v>
      </c>
      <c r="S420" s="190">
        <f ca="1" t="shared" si="196"/>
        <v>0</v>
      </c>
      <c r="T420" s="190">
        <f ca="1" t="shared" si="196"/>
        <v>0</v>
      </c>
      <c r="U420" s="190">
        <f ca="1" t="shared" si="196"/>
        <v>0</v>
      </c>
    </row>
    <row r="421" ht="15" spans="1:21">
      <c r="A421" s="182"/>
      <c r="B421" s="184" t="s">
        <v>352</v>
      </c>
      <c r="C421" s="62" t="s">
        <v>329</v>
      </c>
      <c r="D421" s="177" t="str">
        <f>C419</f>
        <v>Domestic</v>
      </c>
      <c r="E421" s="62"/>
      <c r="F421" s="178"/>
      <c r="G421" s="167"/>
      <c r="H421" s="167"/>
      <c r="I421" s="167"/>
      <c r="J421" s="167"/>
      <c r="K421" s="90"/>
      <c r="L421" s="191">
        <f>SUMIF($E$63:$E$72,$B413,L$63:L$72)*L425</f>
        <v>0</v>
      </c>
      <c r="M421" s="191">
        <f t="shared" ref="M421:U421" si="197">SUMIF($E$63:$E$72,$B413,M$63:M$72)*M425</f>
        <v>0</v>
      </c>
      <c r="N421" s="191">
        <f t="shared" si="197"/>
        <v>0</v>
      </c>
      <c r="O421" s="191">
        <f t="shared" si="197"/>
        <v>0</v>
      </c>
      <c r="P421" s="191">
        <f t="shared" si="197"/>
        <v>0</v>
      </c>
      <c r="Q421" s="191">
        <f t="shared" si="197"/>
        <v>0</v>
      </c>
      <c r="R421" s="191">
        <f t="shared" si="197"/>
        <v>0</v>
      </c>
      <c r="S421" s="191">
        <f t="shared" si="197"/>
        <v>0</v>
      </c>
      <c r="T421" s="191">
        <f t="shared" si="197"/>
        <v>0</v>
      </c>
      <c r="U421" s="191">
        <f t="shared" si="197"/>
        <v>0</v>
      </c>
    </row>
    <row r="422" ht="15" spans="1:21">
      <c r="A422" s="182"/>
      <c r="B422" s="184" t="s">
        <v>335</v>
      </c>
      <c r="C422" s="62" t="s">
        <v>329</v>
      </c>
      <c r="D422" s="177" t="str">
        <f>C419</f>
        <v>Domestic</v>
      </c>
      <c r="E422" s="62"/>
      <c r="F422" s="178"/>
      <c r="G422" s="167"/>
      <c r="H422" s="167"/>
      <c r="I422" s="167"/>
      <c r="J422" s="167"/>
      <c r="K422" s="90"/>
      <c r="L422" s="192"/>
      <c r="M422" s="143">
        <f ca="1" t="shared" ref="M422:U422" si="198">M428*M425</f>
        <v>0</v>
      </c>
      <c r="N422" s="143">
        <f ca="1" t="shared" si="198"/>
        <v>0</v>
      </c>
      <c r="O422" s="143">
        <f ca="1" t="shared" si="198"/>
        <v>0</v>
      </c>
      <c r="P422" s="143">
        <f ca="1" t="shared" si="198"/>
        <v>0</v>
      </c>
      <c r="Q422" s="143">
        <f ca="1" t="shared" si="198"/>
        <v>0</v>
      </c>
      <c r="R422" s="143">
        <f ca="1" t="shared" si="198"/>
        <v>0</v>
      </c>
      <c r="S422" s="143">
        <f ca="1" t="shared" si="198"/>
        <v>0</v>
      </c>
      <c r="T422" s="143">
        <f ca="1" t="shared" si="198"/>
        <v>0</v>
      </c>
      <c r="U422" s="143">
        <f ca="1" t="shared" si="198"/>
        <v>0</v>
      </c>
    </row>
    <row r="423" ht="15" spans="1:21">
      <c r="A423" s="182"/>
      <c r="B423" s="184" t="s">
        <v>336</v>
      </c>
      <c r="C423" s="62" t="s">
        <v>329</v>
      </c>
      <c r="D423" s="177" t="str">
        <f>C419</f>
        <v>Domestic</v>
      </c>
      <c r="E423" s="62"/>
      <c r="F423" s="178"/>
      <c r="G423" s="167"/>
      <c r="H423" s="167"/>
      <c r="I423" s="167"/>
      <c r="J423" s="167"/>
      <c r="K423" s="90"/>
      <c r="L423" s="192"/>
      <c r="M423" s="143">
        <f>M429*M425</f>
        <v>0</v>
      </c>
      <c r="N423" s="143">
        <f ca="1" t="shared" ref="N423:U423" si="199">N429*N425</f>
        <v>0</v>
      </c>
      <c r="O423" s="143">
        <f ca="1" t="shared" si="199"/>
        <v>0</v>
      </c>
      <c r="P423" s="143">
        <f ca="1" t="shared" si="199"/>
        <v>0</v>
      </c>
      <c r="Q423" s="143">
        <f ca="1" t="shared" si="199"/>
        <v>0</v>
      </c>
      <c r="R423" s="143">
        <f ca="1" t="shared" si="199"/>
        <v>0</v>
      </c>
      <c r="S423" s="143">
        <f ca="1" t="shared" si="199"/>
        <v>0</v>
      </c>
      <c r="T423" s="143">
        <f ca="1" t="shared" si="199"/>
        <v>0</v>
      </c>
      <c r="U423" s="143">
        <f ca="1" t="shared" si="199"/>
        <v>0</v>
      </c>
    </row>
    <row r="424" ht="15" spans="1:21">
      <c r="A424" s="182"/>
      <c r="B424" s="184" t="s">
        <v>353</v>
      </c>
      <c r="C424" s="62" t="s">
        <v>329</v>
      </c>
      <c r="D424" s="177" t="str">
        <f>C419</f>
        <v>Domestic</v>
      </c>
      <c r="E424" s="62"/>
      <c r="F424" s="178"/>
      <c r="G424" s="167"/>
      <c r="H424" s="167"/>
      <c r="I424" s="167"/>
      <c r="J424" s="167"/>
      <c r="K424" s="90"/>
      <c r="L424" s="143">
        <f t="shared" ref="L424:U424" si="200">L427*L425</f>
        <v>0</v>
      </c>
      <c r="M424" s="143">
        <f ca="1" t="shared" si="200"/>
        <v>0</v>
      </c>
      <c r="N424" s="143">
        <f ca="1" t="shared" si="200"/>
        <v>0</v>
      </c>
      <c r="O424" s="143">
        <f ca="1" t="shared" si="200"/>
        <v>0</v>
      </c>
      <c r="P424" s="143">
        <f ca="1" t="shared" si="200"/>
        <v>0</v>
      </c>
      <c r="Q424" s="143">
        <f ca="1" t="shared" si="200"/>
        <v>0</v>
      </c>
      <c r="R424" s="143">
        <f ca="1" t="shared" si="200"/>
        <v>0</v>
      </c>
      <c r="S424" s="143">
        <f ca="1" t="shared" si="200"/>
        <v>0</v>
      </c>
      <c r="T424" s="143">
        <f ca="1" t="shared" si="200"/>
        <v>0</v>
      </c>
      <c r="U424" s="143">
        <f ca="1" t="shared" si="200"/>
        <v>0</v>
      </c>
    </row>
    <row r="425" ht="15" spans="1:21">
      <c r="A425" s="182"/>
      <c r="B425" s="184" t="s">
        <v>333</v>
      </c>
      <c r="C425" s="103" t="str">
        <f>"LCU per unit of "&amp;D424</f>
        <v>LCU per unit of Domestic</v>
      </c>
      <c r="D425" s="177" t="str">
        <f>C414</f>
        <v>LCU</v>
      </c>
      <c r="E425" s="62"/>
      <c r="F425" s="178"/>
      <c r="G425" s="167"/>
      <c r="H425" s="167"/>
      <c r="I425" s="167"/>
      <c r="J425" s="167"/>
      <c r="K425" s="90"/>
      <c r="L425" s="143">
        <f t="shared" ref="L425:U425" si="201">INDEX($L$81:$U$85,MATCH($D425,$B$81:$B$85,0),MATCH(L$78,$L$78:$U$78,0))</f>
        <v>1</v>
      </c>
      <c r="M425" s="143">
        <f t="shared" si="201"/>
        <v>1</v>
      </c>
      <c r="N425" s="143">
        <f t="shared" si="201"/>
        <v>1</v>
      </c>
      <c r="O425" s="143">
        <f t="shared" si="201"/>
        <v>1</v>
      </c>
      <c r="P425" s="143">
        <f t="shared" si="201"/>
        <v>1</v>
      </c>
      <c r="Q425" s="143">
        <f t="shared" si="201"/>
        <v>1</v>
      </c>
      <c r="R425" s="143">
        <f t="shared" si="201"/>
        <v>1</v>
      </c>
      <c r="S425" s="143">
        <f t="shared" si="201"/>
        <v>1</v>
      </c>
      <c r="T425" s="143">
        <f t="shared" si="201"/>
        <v>1</v>
      </c>
      <c r="U425" s="143">
        <f t="shared" si="201"/>
        <v>1</v>
      </c>
    </row>
    <row r="426" ht="15" spans="1:21">
      <c r="A426" s="182"/>
      <c r="B426" s="184" t="s">
        <v>341</v>
      </c>
      <c r="C426" s="103" t="str">
        <f>"million "&amp;D425</f>
        <v>million LCU</v>
      </c>
      <c r="D426" s="177" t="str">
        <f>D425</f>
        <v>LCU</v>
      </c>
      <c r="E426" s="59"/>
      <c r="F426" s="189"/>
      <c r="G426" s="167"/>
      <c r="H426" s="167"/>
      <c r="I426" s="167"/>
      <c r="J426" s="167"/>
      <c r="K426" s="90"/>
      <c r="L426" s="190">
        <f>L421/L425</f>
        <v>0</v>
      </c>
      <c r="M426" s="190">
        <f t="shared" ref="M426:U426" si="202">M421/M425</f>
        <v>0</v>
      </c>
      <c r="N426" s="190">
        <f t="shared" si="202"/>
        <v>0</v>
      </c>
      <c r="O426" s="190">
        <f t="shared" si="202"/>
        <v>0</v>
      </c>
      <c r="P426" s="190">
        <f t="shared" si="202"/>
        <v>0</v>
      </c>
      <c r="Q426" s="190">
        <f t="shared" si="202"/>
        <v>0</v>
      </c>
      <c r="R426" s="190">
        <f t="shared" si="202"/>
        <v>0</v>
      </c>
      <c r="S426" s="190">
        <f t="shared" si="202"/>
        <v>0</v>
      </c>
      <c r="T426" s="190">
        <f t="shared" si="202"/>
        <v>0</v>
      </c>
      <c r="U426" s="190">
        <f t="shared" si="202"/>
        <v>0</v>
      </c>
    </row>
    <row r="427" ht="15" spans="1:21">
      <c r="A427" s="182"/>
      <c r="B427" s="184" t="s">
        <v>343</v>
      </c>
      <c r="C427" s="103" t="str">
        <f>"million "&amp;D426</f>
        <v>million LCU</v>
      </c>
      <c r="D427" s="177" t="str">
        <f>D426</f>
        <v>LCU</v>
      </c>
      <c r="E427" s="62"/>
      <c r="F427" s="189"/>
      <c r="G427" s="167"/>
      <c r="H427" s="167"/>
      <c r="I427" s="167"/>
      <c r="J427" s="167"/>
      <c r="K427" s="90"/>
      <c r="L427" s="143">
        <f>L426</f>
        <v>0</v>
      </c>
      <c r="M427" s="143">
        <f ca="1" t="shared" ref="M427:U427" si="203">L427+M426-M428</f>
        <v>0</v>
      </c>
      <c r="N427" s="143">
        <f ca="1" t="shared" si="203"/>
        <v>0</v>
      </c>
      <c r="O427" s="143">
        <f ca="1" t="shared" si="203"/>
        <v>0</v>
      </c>
      <c r="P427" s="143">
        <f ca="1" t="shared" si="203"/>
        <v>0</v>
      </c>
      <c r="Q427" s="143">
        <f ca="1" t="shared" si="203"/>
        <v>0</v>
      </c>
      <c r="R427" s="143">
        <f ca="1" t="shared" si="203"/>
        <v>0</v>
      </c>
      <c r="S427" s="143">
        <f ca="1" t="shared" si="203"/>
        <v>0</v>
      </c>
      <c r="T427" s="143">
        <f ca="1" t="shared" si="203"/>
        <v>0</v>
      </c>
      <c r="U427" s="143">
        <f ca="1" t="shared" si="203"/>
        <v>0</v>
      </c>
    </row>
    <row r="428" ht="15" spans="1:21">
      <c r="A428" s="182"/>
      <c r="B428" s="184" t="s">
        <v>328</v>
      </c>
      <c r="C428" s="103" t="str">
        <f>"million "&amp;D427</f>
        <v>million LCU</v>
      </c>
      <c r="D428" s="177" t="str">
        <f>D427</f>
        <v>LCU</v>
      </c>
      <c r="E428" s="62"/>
      <c r="F428" s="189"/>
      <c r="G428" s="167"/>
      <c r="H428" s="167"/>
      <c r="I428" s="167"/>
      <c r="J428" s="167"/>
      <c r="K428" s="90"/>
      <c r="L428" s="192"/>
      <c r="M428" s="143">
        <f ca="1" t="shared" ref="M428:U428" si="204">IF(M$241&gt;$C415-1,SUM(OFFSET($L426,0,M$241-$C415,1,$C415-$C416))/($C415-$C416),IF(M$241&lt;$C416+1,0,SUM(OFFSET($L426,0,0,1,M$241-$C416))/($C415-$C416)))</f>
        <v>0</v>
      </c>
      <c r="N428" s="143">
        <f ca="1" t="shared" si="204"/>
        <v>0</v>
      </c>
      <c r="O428" s="143">
        <f ca="1" t="shared" si="204"/>
        <v>0</v>
      </c>
      <c r="P428" s="143">
        <f ca="1" t="shared" si="204"/>
        <v>0</v>
      </c>
      <c r="Q428" s="143">
        <f ca="1" t="shared" si="204"/>
        <v>0</v>
      </c>
      <c r="R428" s="143">
        <f ca="1" t="shared" si="204"/>
        <v>0</v>
      </c>
      <c r="S428" s="143">
        <f ca="1" t="shared" si="204"/>
        <v>0</v>
      </c>
      <c r="T428" s="143">
        <f ca="1" t="shared" si="204"/>
        <v>0</v>
      </c>
      <c r="U428" s="143">
        <f ca="1" t="shared" si="204"/>
        <v>0</v>
      </c>
    </row>
    <row r="429" ht="15" spans="1:21">
      <c r="A429" s="182"/>
      <c r="B429" s="184" t="s">
        <v>234</v>
      </c>
      <c r="C429" s="103" t="str">
        <f>"million "&amp;D428</f>
        <v>million LCU</v>
      </c>
      <c r="D429" s="177" t="str">
        <f>D428</f>
        <v>LCU</v>
      </c>
      <c r="E429" s="62"/>
      <c r="F429" s="189"/>
      <c r="G429" s="167"/>
      <c r="H429" s="167"/>
      <c r="I429" s="167"/>
      <c r="J429" s="167"/>
      <c r="K429" s="90"/>
      <c r="L429" s="192"/>
      <c r="M429" s="143">
        <f t="shared" ref="M429:U429" si="205">L427*$C417</f>
        <v>0</v>
      </c>
      <c r="N429" s="143">
        <f ca="1" t="shared" si="205"/>
        <v>0</v>
      </c>
      <c r="O429" s="143">
        <f ca="1" t="shared" si="205"/>
        <v>0</v>
      </c>
      <c r="P429" s="143">
        <f ca="1" t="shared" si="205"/>
        <v>0</v>
      </c>
      <c r="Q429" s="143">
        <f ca="1" t="shared" si="205"/>
        <v>0</v>
      </c>
      <c r="R429" s="143">
        <f ca="1" t="shared" si="205"/>
        <v>0</v>
      </c>
      <c r="S429" s="143">
        <f ca="1" t="shared" si="205"/>
        <v>0</v>
      </c>
      <c r="T429" s="143">
        <f ca="1" t="shared" si="205"/>
        <v>0</v>
      </c>
      <c r="U429" s="143">
        <f ca="1" t="shared" si="205"/>
        <v>0</v>
      </c>
    </row>
    <row r="430" ht="15" spans="1:21">
      <c r="A430" s="182"/>
      <c r="B430" s="183" t="s">
        <v>338</v>
      </c>
      <c r="C430" s="103"/>
      <c r="D430" s="51"/>
      <c r="E430" s="116"/>
      <c r="F430" s="167"/>
      <c r="G430" s="167"/>
      <c r="H430" s="167"/>
      <c r="I430" s="167"/>
      <c r="J430" s="167"/>
      <c r="K430" s="90"/>
      <c r="L430" s="143"/>
      <c r="M430" s="143"/>
      <c r="N430" s="143"/>
      <c r="O430" s="143"/>
      <c r="P430" s="143"/>
      <c r="Q430" s="143"/>
      <c r="R430" s="143"/>
      <c r="S430" s="143"/>
      <c r="T430" s="143"/>
      <c r="U430" s="143"/>
    </row>
    <row r="431" ht="15" spans="1:21">
      <c r="A431" s="182"/>
      <c r="B431" s="184" t="s">
        <v>37</v>
      </c>
      <c r="C431" s="193" t="s">
        <v>311</v>
      </c>
      <c r="D431" s="47"/>
      <c r="E431" s="47"/>
      <c r="F431" s="48"/>
      <c r="G431" s="48"/>
      <c r="H431" s="48"/>
      <c r="I431" s="48"/>
      <c r="J431" s="48"/>
      <c r="K431" s="89"/>
      <c r="L431" s="89"/>
      <c r="M431" s="89"/>
      <c r="N431" s="89"/>
      <c r="O431" s="89"/>
      <c r="P431" s="89"/>
      <c r="Q431" s="89"/>
      <c r="R431" s="89"/>
      <c r="S431" s="89"/>
      <c r="T431" s="89"/>
      <c r="U431" s="89"/>
    </row>
    <row r="432" ht="15" spans="1:21">
      <c r="A432" s="182"/>
      <c r="B432" s="184" t="s">
        <v>345</v>
      </c>
      <c r="C432" s="194">
        <v>1</v>
      </c>
      <c r="D432" s="47"/>
      <c r="E432" s="47"/>
      <c r="F432" s="48"/>
      <c r="G432" s="48"/>
      <c r="H432" s="48"/>
      <c r="I432" s="48"/>
      <c r="J432" s="48"/>
      <c r="K432" s="89"/>
      <c r="L432" s="89"/>
      <c r="M432" s="89"/>
      <c r="N432" s="89"/>
      <c r="O432" s="89"/>
      <c r="P432" s="89"/>
      <c r="Q432" s="89"/>
      <c r="R432" s="89"/>
      <c r="S432" s="89"/>
      <c r="T432" s="89"/>
      <c r="U432" s="89"/>
    </row>
    <row r="433" ht="15" spans="1:21">
      <c r="A433" s="182"/>
      <c r="B433" s="184" t="s">
        <v>346</v>
      </c>
      <c r="C433" s="195">
        <v>0</v>
      </c>
      <c r="D433" s="47"/>
      <c r="E433" s="47"/>
      <c r="F433" s="48"/>
      <c r="G433" s="48"/>
      <c r="H433" s="48"/>
      <c r="I433" s="48"/>
      <c r="J433" s="48"/>
      <c r="K433" s="89"/>
      <c r="L433" s="89"/>
      <c r="M433" s="89"/>
      <c r="N433" s="89"/>
      <c r="O433" s="89"/>
      <c r="P433" s="89"/>
      <c r="Q433" s="89"/>
      <c r="R433" s="89"/>
      <c r="S433" s="89"/>
      <c r="T433" s="89"/>
      <c r="U433" s="89"/>
    </row>
    <row r="434" ht="15" spans="1:21">
      <c r="A434" s="182"/>
      <c r="B434" s="184" t="s">
        <v>347</v>
      </c>
      <c r="C434" s="196">
        <v>0</v>
      </c>
      <c r="D434" s="47"/>
      <c r="E434" s="47"/>
      <c r="F434" s="48"/>
      <c r="G434" s="48"/>
      <c r="H434" s="48"/>
      <c r="I434" s="48"/>
      <c r="J434" s="48"/>
      <c r="K434" s="89"/>
      <c r="L434" s="89"/>
      <c r="M434" s="89"/>
      <c r="N434" s="89"/>
      <c r="O434" s="89"/>
      <c r="P434" s="89"/>
      <c r="Q434" s="89"/>
      <c r="R434" s="89"/>
      <c r="S434" s="89"/>
      <c r="T434" s="89"/>
      <c r="U434" s="89"/>
    </row>
    <row r="435" ht="15" spans="1:21">
      <c r="A435" s="182"/>
      <c r="B435" s="184" t="s">
        <v>348</v>
      </c>
      <c r="C435" s="177"/>
      <c r="D435" s="47"/>
      <c r="E435" s="47"/>
      <c r="F435" s="48"/>
      <c r="G435" s="48"/>
      <c r="H435" s="48"/>
      <c r="I435" s="48"/>
      <c r="J435" s="48"/>
      <c r="K435" s="89"/>
      <c r="L435" s="89"/>
      <c r="M435" s="89"/>
      <c r="N435" s="89"/>
      <c r="O435" s="89"/>
      <c r="P435" s="89"/>
      <c r="Q435" s="89"/>
      <c r="R435" s="89"/>
      <c r="S435" s="89"/>
      <c r="T435" s="89"/>
      <c r="U435" s="89"/>
    </row>
    <row r="436" ht="15" spans="1:21">
      <c r="A436" s="182"/>
      <c r="B436" s="184" t="str">
        <f>"Classified as External or Domestic?"</f>
        <v>Classified as External or Domestic?</v>
      </c>
      <c r="C436" s="195" t="s">
        <v>163</v>
      </c>
      <c r="D436" s="47"/>
      <c r="E436" s="47"/>
      <c r="F436" s="48"/>
      <c r="G436" s="48"/>
      <c r="H436" s="48"/>
      <c r="I436" s="48"/>
      <c r="J436" s="48"/>
      <c r="K436" s="89"/>
      <c r="L436" s="89"/>
      <c r="M436" s="89"/>
      <c r="N436" s="89"/>
      <c r="O436" s="89"/>
      <c r="P436" s="89"/>
      <c r="Q436" s="89"/>
      <c r="R436" s="89"/>
      <c r="S436" s="89"/>
      <c r="T436" s="89"/>
      <c r="U436" s="89"/>
    </row>
    <row r="437" ht="15" spans="1:21">
      <c r="A437" s="182"/>
      <c r="B437" s="184" t="s">
        <v>350</v>
      </c>
      <c r="C437" s="47" t="s">
        <v>351</v>
      </c>
      <c r="D437" s="47"/>
      <c r="E437" s="47"/>
      <c r="F437" s="48"/>
      <c r="G437" s="48"/>
      <c r="H437" s="48"/>
      <c r="I437" s="48"/>
      <c r="J437" s="48"/>
      <c r="K437" s="89"/>
      <c r="L437" s="190">
        <f t="shared" ref="L437:U437" si="206">L438/L$101*100</f>
        <v>0</v>
      </c>
      <c r="M437" s="190">
        <f ca="1" t="shared" si="206"/>
        <v>0</v>
      </c>
      <c r="N437" s="190">
        <f ca="1" t="shared" si="206"/>
        <v>0</v>
      </c>
      <c r="O437" s="190">
        <f ca="1" t="shared" si="206"/>
        <v>0</v>
      </c>
      <c r="P437" s="190">
        <f ca="1" t="shared" si="206"/>
        <v>0</v>
      </c>
      <c r="Q437" s="190">
        <f ca="1" t="shared" si="206"/>
        <v>0</v>
      </c>
      <c r="R437" s="190">
        <f ca="1" t="shared" si="206"/>
        <v>0</v>
      </c>
      <c r="S437" s="190">
        <f ca="1" t="shared" si="206"/>
        <v>0</v>
      </c>
      <c r="T437" s="190">
        <f ca="1" t="shared" si="206"/>
        <v>0</v>
      </c>
      <c r="U437" s="190">
        <f ca="1" t="shared" si="206"/>
        <v>0</v>
      </c>
    </row>
    <row r="438" ht="15" spans="1:21">
      <c r="A438" s="182"/>
      <c r="B438" s="184" t="s">
        <v>352</v>
      </c>
      <c r="C438" s="62" t="s">
        <v>329</v>
      </c>
      <c r="D438" s="177" t="str">
        <f>C436</f>
        <v>Domestic</v>
      </c>
      <c r="E438" s="62"/>
      <c r="F438" s="178"/>
      <c r="G438" s="167"/>
      <c r="H438" s="167"/>
      <c r="I438" s="167"/>
      <c r="J438" s="167"/>
      <c r="K438" s="90"/>
      <c r="L438" s="191">
        <f>SUMIF($E$63:$E$72,$B430,L$63:L$72)*L442</f>
        <v>0</v>
      </c>
      <c r="M438" s="191">
        <f t="shared" ref="M438:U438" si="207">SUMIF($E$63:$E$72,$B430,M$63:M$72)*M442</f>
        <v>0</v>
      </c>
      <c r="N438" s="191">
        <f t="shared" si="207"/>
        <v>0</v>
      </c>
      <c r="O438" s="191">
        <f t="shared" si="207"/>
        <v>0</v>
      </c>
      <c r="P438" s="191">
        <f t="shared" si="207"/>
        <v>0</v>
      </c>
      <c r="Q438" s="191">
        <f t="shared" si="207"/>
        <v>0</v>
      </c>
      <c r="R438" s="191">
        <f t="shared" si="207"/>
        <v>0</v>
      </c>
      <c r="S438" s="191">
        <f t="shared" si="207"/>
        <v>0</v>
      </c>
      <c r="T438" s="191">
        <f t="shared" si="207"/>
        <v>0</v>
      </c>
      <c r="U438" s="191">
        <f t="shared" si="207"/>
        <v>0</v>
      </c>
    </row>
    <row r="439" ht="15" spans="1:21">
      <c r="A439" s="182"/>
      <c r="B439" s="184" t="s">
        <v>335</v>
      </c>
      <c r="C439" s="62" t="s">
        <v>329</v>
      </c>
      <c r="D439" s="177" t="str">
        <f>C436</f>
        <v>Domestic</v>
      </c>
      <c r="E439" s="62"/>
      <c r="F439" s="178"/>
      <c r="G439" s="167"/>
      <c r="H439" s="167"/>
      <c r="I439" s="167"/>
      <c r="J439" s="167"/>
      <c r="K439" s="90"/>
      <c r="L439" s="192"/>
      <c r="M439" s="143">
        <f ca="1" t="shared" ref="M439:U439" si="208">M445*M442</f>
        <v>0</v>
      </c>
      <c r="N439" s="143">
        <f ca="1" t="shared" si="208"/>
        <v>0</v>
      </c>
      <c r="O439" s="143">
        <f ca="1" t="shared" si="208"/>
        <v>0</v>
      </c>
      <c r="P439" s="143">
        <f ca="1" t="shared" si="208"/>
        <v>0</v>
      </c>
      <c r="Q439" s="143">
        <f ca="1" t="shared" si="208"/>
        <v>0</v>
      </c>
      <c r="R439" s="143">
        <f ca="1" t="shared" si="208"/>
        <v>0</v>
      </c>
      <c r="S439" s="143">
        <f ca="1" t="shared" si="208"/>
        <v>0</v>
      </c>
      <c r="T439" s="143">
        <f ca="1" t="shared" si="208"/>
        <v>0</v>
      </c>
      <c r="U439" s="143">
        <f ca="1" t="shared" si="208"/>
        <v>0</v>
      </c>
    </row>
    <row r="440" ht="15" spans="1:21">
      <c r="A440" s="182"/>
      <c r="B440" s="184" t="s">
        <v>336</v>
      </c>
      <c r="C440" s="62" t="s">
        <v>329</v>
      </c>
      <c r="D440" s="177" t="str">
        <f>C436</f>
        <v>Domestic</v>
      </c>
      <c r="E440" s="62"/>
      <c r="F440" s="178"/>
      <c r="G440" s="167"/>
      <c r="H440" s="167"/>
      <c r="I440" s="167"/>
      <c r="J440" s="167"/>
      <c r="K440" s="90"/>
      <c r="L440" s="192"/>
      <c r="M440" s="143">
        <f>M446*M442</f>
        <v>0</v>
      </c>
      <c r="N440" s="143">
        <f ca="1" t="shared" ref="N440:U440" si="209">N446*N442</f>
        <v>0</v>
      </c>
      <c r="O440" s="143">
        <f ca="1" t="shared" si="209"/>
        <v>0</v>
      </c>
      <c r="P440" s="143">
        <f ca="1" t="shared" si="209"/>
        <v>0</v>
      </c>
      <c r="Q440" s="143">
        <f ca="1" t="shared" si="209"/>
        <v>0</v>
      </c>
      <c r="R440" s="143">
        <f ca="1" t="shared" si="209"/>
        <v>0</v>
      </c>
      <c r="S440" s="143">
        <f ca="1" t="shared" si="209"/>
        <v>0</v>
      </c>
      <c r="T440" s="143">
        <f ca="1" t="shared" si="209"/>
        <v>0</v>
      </c>
      <c r="U440" s="143">
        <f ca="1" t="shared" si="209"/>
        <v>0</v>
      </c>
    </row>
    <row r="441" ht="15" spans="1:21">
      <c r="A441" s="182"/>
      <c r="B441" s="184" t="s">
        <v>353</v>
      </c>
      <c r="C441" s="62" t="s">
        <v>329</v>
      </c>
      <c r="D441" s="177" t="str">
        <f>C436</f>
        <v>Domestic</v>
      </c>
      <c r="E441" s="62"/>
      <c r="F441" s="178"/>
      <c r="G441" s="167"/>
      <c r="H441" s="167"/>
      <c r="I441" s="167"/>
      <c r="J441" s="167"/>
      <c r="K441" s="90"/>
      <c r="L441" s="143">
        <f t="shared" ref="L441:U441" si="210">L444*L442</f>
        <v>0</v>
      </c>
      <c r="M441" s="143">
        <f ca="1" t="shared" si="210"/>
        <v>0</v>
      </c>
      <c r="N441" s="143">
        <f ca="1" t="shared" si="210"/>
        <v>0</v>
      </c>
      <c r="O441" s="143">
        <f ca="1" t="shared" si="210"/>
        <v>0</v>
      </c>
      <c r="P441" s="143">
        <f ca="1" t="shared" si="210"/>
        <v>0</v>
      </c>
      <c r="Q441" s="143">
        <f ca="1" t="shared" si="210"/>
        <v>0</v>
      </c>
      <c r="R441" s="143">
        <f ca="1" t="shared" si="210"/>
        <v>0</v>
      </c>
      <c r="S441" s="143">
        <f ca="1" t="shared" si="210"/>
        <v>0</v>
      </c>
      <c r="T441" s="143">
        <f ca="1" t="shared" si="210"/>
        <v>0</v>
      </c>
      <c r="U441" s="143">
        <f ca="1" t="shared" si="210"/>
        <v>0</v>
      </c>
    </row>
    <row r="442" ht="15" spans="1:21">
      <c r="A442" s="182"/>
      <c r="B442" s="184" t="s">
        <v>333</v>
      </c>
      <c r="C442" s="103" t="str">
        <f>"LCU per unit of "&amp;D441</f>
        <v>LCU per unit of Domestic</v>
      </c>
      <c r="D442" s="177" t="str">
        <f>C431</f>
        <v>LCU</v>
      </c>
      <c r="E442" s="62"/>
      <c r="F442" s="178"/>
      <c r="G442" s="167"/>
      <c r="H442" s="167"/>
      <c r="I442" s="167"/>
      <c r="J442" s="167"/>
      <c r="K442" s="90"/>
      <c r="L442" s="143">
        <f t="shared" ref="L442:U442" si="211">INDEX($L$81:$U$85,MATCH($D442,$B$81:$B$85,0),MATCH(L$78,$L$78:$U$78,0))</f>
        <v>1</v>
      </c>
      <c r="M442" s="143">
        <f t="shared" si="211"/>
        <v>1</v>
      </c>
      <c r="N442" s="143">
        <f t="shared" si="211"/>
        <v>1</v>
      </c>
      <c r="O442" s="143">
        <f t="shared" si="211"/>
        <v>1</v>
      </c>
      <c r="P442" s="143">
        <f t="shared" si="211"/>
        <v>1</v>
      </c>
      <c r="Q442" s="143">
        <f t="shared" si="211"/>
        <v>1</v>
      </c>
      <c r="R442" s="143">
        <f t="shared" si="211"/>
        <v>1</v>
      </c>
      <c r="S442" s="143">
        <f t="shared" si="211"/>
        <v>1</v>
      </c>
      <c r="T442" s="143">
        <f t="shared" si="211"/>
        <v>1</v>
      </c>
      <c r="U442" s="143">
        <f t="shared" si="211"/>
        <v>1</v>
      </c>
    </row>
    <row r="443" ht="15" spans="1:21">
      <c r="A443" s="182"/>
      <c r="B443" s="184" t="s">
        <v>341</v>
      </c>
      <c r="C443" s="103" t="str">
        <f>"million "&amp;D442</f>
        <v>million LCU</v>
      </c>
      <c r="D443" s="177" t="str">
        <f>D442</f>
        <v>LCU</v>
      </c>
      <c r="E443" s="59"/>
      <c r="F443" s="189"/>
      <c r="G443" s="167"/>
      <c r="H443" s="167"/>
      <c r="I443" s="167"/>
      <c r="J443" s="167"/>
      <c r="K443" s="90"/>
      <c r="L443" s="190">
        <f>L438/L442</f>
        <v>0</v>
      </c>
      <c r="M443" s="190">
        <f t="shared" ref="M443:U443" si="212">M438/M442</f>
        <v>0</v>
      </c>
      <c r="N443" s="190">
        <f t="shared" si="212"/>
        <v>0</v>
      </c>
      <c r="O443" s="190">
        <f t="shared" si="212"/>
        <v>0</v>
      </c>
      <c r="P443" s="190">
        <f t="shared" si="212"/>
        <v>0</v>
      </c>
      <c r="Q443" s="190">
        <f t="shared" si="212"/>
        <v>0</v>
      </c>
      <c r="R443" s="190">
        <f t="shared" si="212"/>
        <v>0</v>
      </c>
      <c r="S443" s="190">
        <f t="shared" si="212"/>
        <v>0</v>
      </c>
      <c r="T443" s="190">
        <f t="shared" si="212"/>
        <v>0</v>
      </c>
      <c r="U443" s="190">
        <f t="shared" si="212"/>
        <v>0</v>
      </c>
    </row>
    <row r="444" ht="15" spans="1:21">
      <c r="A444" s="182"/>
      <c r="B444" s="184" t="s">
        <v>343</v>
      </c>
      <c r="C444" s="103" t="str">
        <f>"million "&amp;D443</f>
        <v>million LCU</v>
      </c>
      <c r="D444" s="177" t="str">
        <f>D443</f>
        <v>LCU</v>
      </c>
      <c r="E444" s="62"/>
      <c r="F444" s="189"/>
      <c r="G444" s="167"/>
      <c r="H444" s="167"/>
      <c r="I444" s="167"/>
      <c r="J444" s="167"/>
      <c r="K444" s="90"/>
      <c r="L444" s="143">
        <f>L443</f>
        <v>0</v>
      </c>
      <c r="M444" s="143">
        <f ca="1" t="shared" ref="M444:U444" si="213">L444+M443-M445</f>
        <v>0</v>
      </c>
      <c r="N444" s="143">
        <f ca="1" t="shared" si="213"/>
        <v>0</v>
      </c>
      <c r="O444" s="143">
        <f ca="1" t="shared" si="213"/>
        <v>0</v>
      </c>
      <c r="P444" s="143">
        <f ca="1" t="shared" si="213"/>
        <v>0</v>
      </c>
      <c r="Q444" s="143">
        <f ca="1" t="shared" si="213"/>
        <v>0</v>
      </c>
      <c r="R444" s="143">
        <f ca="1" t="shared" si="213"/>
        <v>0</v>
      </c>
      <c r="S444" s="143">
        <f ca="1" t="shared" si="213"/>
        <v>0</v>
      </c>
      <c r="T444" s="143">
        <f ca="1" t="shared" si="213"/>
        <v>0</v>
      </c>
      <c r="U444" s="143">
        <f ca="1" t="shared" si="213"/>
        <v>0</v>
      </c>
    </row>
    <row r="445" ht="15" spans="1:21">
      <c r="A445" s="182"/>
      <c r="B445" s="184" t="s">
        <v>328</v>
      </c>
      <c r="C445" s="103" t="str">
        <f>"million "&amp;D444</f>
        <v>million LCU</v>
      </c>
      <c r="D445" s="177" t="str">
        <f>D444</f>
        <v>LCU</v>
      </c>
      <c r="E445" s="62"/>
      <c r="F445" s="189"/>
      <c r="G445" s="167"/>
      <c r="H445" s="167"/>
      <c r="I445" s="167"/>
      <c r="J445" s="167"/>
      <c r="K445" s="90"/>
      <c r="L445" s="192"/>
      <c r="M445" s="143">
        <f ca="1" t="shared" ref="M445:U445" si="214">IF(M$241&gt;$C432-1,SUM(OFFSET($L443,0,M$241-$C432,1,$C432-$C433))/($C432-$C433),IF(M$241&lt;$C433+1,0,SUM(OFFSET($L443,0,0,1,M$241-$C433))/($C432-$C433)))</f>
        <v>0</v>
      </c>
      <c r="N445" s="143">
        <f ca="1" t="shared" si="214"/>
        <v>0</v>
      </c>
      <c r="O445" s="143">
        <f ca="1" t="shared" si="214"/>
        <v>0</v>
      </c>
      <c r="P445" s="143">
        <f ca="1" t="shared" si="214"/>
        <v>0</v>
      </c>
      <c r="Q445" s="143">
        <f ca="1" t="shared" si="214"/>
        <v>0</v>
      </c>
      <c r="R445" s="143">
        <f ca="1" t="shared" si="214"/>
        <v>0</v>
      </c>
      <c r="S445" s="143">
        <f ca="1" t="shared" si="214"/>
        <v>0</v>
      </c>
      <c r="T445" s="143">
        <f ca="1" t="shared" si="214"/>
        <v>0</v>
      </c>
      <c r="U445" s="143">
        <f ca="1" t="shared" si="214"/>
        <v>0</v>
      </c>
    </row>
    <row r="446" ht="15" spans="1:21">
      <c r="A446" s="182"/>
      <c r="B446" s="184" t="s">
        <v>234</v>
      </c>
      <c r="C446" s="103" t="str">
        <f>"million "&amp;D445</f>
        <v>million LCU</v>
      </c>
      <c r="D446" s="177" t="str">
        <f>D445</f>
        <v>LCU</v>
      </c>
      <c r="E446" s="62"/>
      <c r="F446" s="189"/>
      <c r="G446" s="167"/>
      <c r="H446" s="167"/>
      <c r="I446" s="167"/>
      <c r="J446" s="167"/>
      <c r="K446" s="90"/>
      <c r="L446" s="192"/>
      <c r="M446" s="143">
        <f t="shared" ref="M446:U446" si="215">L444*$C434</f>
        <v>0</v>
      </c>
      <c r="N446" s="143">
        <f ca="1" t="shared" si="215"/>
        <v>0</v>
      </c>
      <c r="O446" s="143">
        <f ca="1" t="shared" si="215"/>
        <v>0</v>
      </c>
      <c r="P446" s="143">
        <f ca="1" t="shared" si="215"/>
        <v>0</v>
      </c>
      <c r="Q446" s="143">
        <f ca="1" t="shared" si="215"/>
        <v>0</v>
      </c>
      <c r="R446" s="143">
        <f ca="1" t="shared" si="215"/>
        <v>0</v>
      </c>
      <c r="S446" s="143">
        <f ca="1" t="shared" si="215"/>
        <v>0</v>
      </c>
      <c r="T446" s="143">
        <f ca="1" t="shared" si="215"/>
        <v>0</v>
      </c>
      <c r="U446" s="143">
        <f ca="1" t="shared" si="215"/>
        <v>0</v>
      </c>
    </row>
    <row r="447" ht="15" spans="1:21">
      <c r="A447" s="182"/>
      <c r="B447" s="183" t="s">
        <v>354</v>
      </c>
      <c r="C447" s="103"/>
      <c r="D447" s="51"/>
      <c r="E447" s="116"/>
      <c r="F447" s="167"/>
      <c r="G447" s="167"/>
      <c r="H447" s="167"/>
      <c r="I447" s="167"/>
      <c r="J447" s="167"/>
      <c r="K447" s="90"/>
      <c r="L447" s="143"/>
      <c r="M447" s="143"/>
      <c r="N447" s="143"/>
      <c r="O447" s="143"/>
      <c r="P447" s="143"/>
      <c r="Q447" s="143"/>
      <c r="R447" s="143"/>
      <c r="S447" s="143"/>
      <c r="T447" s="143"/>
      <c r="U447" s="143"/>
    </row>
    <row r="448" ht="15" spans="1:21">
      <c r="A448" s="182"/>
      <c r="B448" s="184" t="s">
        <v>37</v>
      </c>
      <c r="C448" s="193" t="s">
        <v>311</v>
      </c>
      <c r="D448" s="47"/>
      <c r="E448" s="47"/>
      <c r="F448" s="48"/>
      <c r="G448" s="48"/>
      <c r="H448" s="48"/>
      <c r="I448" s="48"/>
      <c r="J448" s="48"/>
      <c r="K448" s="89"/>
      <c r="L448" s="89"/>
      <c r="M448" s="89"/>
      <c r="N448" s="89"/>
      <c r="O448" s="89"/>
      <c r="P448" s="89"/>
      <c r="Q448" s="89"/>
      <c r="R448" s="89"/>
      <c r="S448" s="89"/>
      <c r="T448" s="89"/>
      <c r="U448" s="89"/>
    </row>
    <row r="449" ht="15" spans="1:21">
      <c r="A449" s="182"/>
      <c r="B449" s="184" t="s">
        <v>345</v>
      </c>
      <c r="C449" s="194">
        <v>1</v>
      </c>
      <c r="D449" s="47"/>
      <c r="E449" s="47"/>
      <c r="F449" s="48"/>
      <c r="G449" s="48"/>
      <c r="H449" s="48"/>
      <c r="I449" s="48"/>
      <c r="J449" s="48"/>
      <c r="K449" s="89"/>
      <c r="L449" s="89"/>
      <c r="M449" s="89"/>
      <c r="N449" s="89"/>
      <c r="O449" s="89"/>
      <c r="P449" s="89"/>
      <c r="Q449" s="89"/>
      <c r="R449" s="89"/>
      <c r="S449" s="89"/>
      <c r="T449" s="89"/>
      <c r="U449" s="89"/>
    </row>
    <row r="450" ht="15" spans="1:21">
      <c r="A450" s="182"/>
      <c r="B450" s="184" t="s">
        <v>346</v>
      </c>
      <c r="C450" s="195">
        <v>0</v>
      </c>
      <c r="D450" s="47"/>
      <c r="E450" s="47"/>
      <c r="F450" s="48"/>
      <c r="G450" s="48"/>
      <c r="H450" s="48"/>
      <c r="I450" s="48"/>
      <c r="J450" s="48"/>
      <c r="K450" s="89"/>
      <c r="L450" s="89"/>
      <c r="M450" s="89"/>
      <c r="N450" s="89"/>
      <c r="O450" s="89"/>
      <c r="P450" s="89"/>
      <c r="Q450" s="89"/>
      <c r="R450" s="89"/>
      <c r="S450" s="89"/>
      <c r="T450" s="89"/>
      <c r="U450" s="89"/>
    </row>
    <row r="451" ht="15" spans="1:21">
      <c r="A451" s="182"/>
      <c r="B451" s="184" t="s">
        <v>347</v>
      </c>
      <c r="C451" s="196">
        <v>0</v>
      </c>
      <c r="D451" s="47"/>
      <c r="E451" s="47"/>
      <c r="F451" s="48"/>
      <c r="G451" s="48"/>
      <c r="H451" s="48"/>
      <c r="I451" s="48"/>
      <c r="J451" s="48"/>
      <c r="K451" s="89"/>
      <c r="L451" s="89"/>
      <c r="M451" s="89"/>
      <c r="N451" s="89"/>
      <c r="O451" s="89"/>
      <c r="P451" s="89"/>
      <c r="Q451" s="89"/>
      <c r="R451" s="89"/>
      <c r="S451" s="89"/>
      <c r="T451" s="89"/>
      <c r="U451" s="89"/>
    </row>
    <row r="452" ht="15" spans="1:21">
      <c r="A452" s="182"/>
      <c r="B452" s="184" t="s">
        <v>348</v>
      </c>
      <c r="C452" s="177"/>
      <c r="D452" s="47"/>
      <c r="E452" s="47"/>
      <c r="F452" s="48"/>
      <c r="G452" s="48"/>
      <c r="H452" s="48"/>
      <c r="I452" s="48"/>
      <c r="J452" s="48"/>
      <c r="K452" s="89"/>
      <c r="L452" s="89"/>
      <c r="M452" s="89"/>
      <c r="N452" s="89"/>
      <c r="O452" s="89"/>
      <c r="P452" s="89"/>
      <c r="Q452" s="89"/>
      <c r="R452" s="89"/>
      <c r="S452" s="89"/>
      <c r="T452" s="89"/>
      <c r="U452" s="89"/>
    </row>
    <row r="453" ht="15" spans="1:21">
      <c r="A453" s="182"/>
      <c r="B453" s="184" t="str">
        <f>"Classified as External or Domestic?"</f>
        <v>Classified as External or Domestic?</v>
      </c>
      <c r="C453" s="195" t="s">
        <v>163</v>
      </c>
      <c r="D453" s="47"/>
      <c r="E453" s="47"/>
      <c r="F453" s="48"/>
      <c r="G453" s="48"/>
      <c r="H453" s="48"/>
      <c r="I453" s="48"/>
      <c r="J453" s="48"/>
      <c r="K453" s="89"/>
      <c r="L453" s="89"/>
      <c r="M453" s="89"/>
      <c r="N453" s="89"/>
      <c r="O453" s="89"/>
      <c r="P453" s="89"/>
      <c r="Q453" s="89"/>
      <c r="R453" s="89"/>
      <c r="S453" s="89"/>
      <c r="T453" s="89"/>
      <c r="U453" s="89"/>
    </row>
    <row r="454" ht="15" spans="1:21">
      <c r="A454" s="182"/>
      <c r="B454" s="184" t="s">
        <v>350</v>
      </c>
      <c r="C454" s="47" t="s">
        <v>351</v>
      </c>
      <c r="D454" s="47"/>
      <c r="E454" s="47"/>
      <c r="F454" s="48"/>
      <c r="G454" s="48"/>
      <c r="H454" s="48"/>
      <c r="I454" s="48"/>
      <c r="J454" s="48"/>
      <c r="K454" s="89"/>
      <c r="L454" s="190">
        <f t="shared" ref="L454:U454" si="216">L455/L$101*100</f>
        <v>0</v>
      </c>
      <c r="M454" s="190">
        <f ca="1" t="shared" si="216"/>
        <v>0</v>
      </c>
      <c r="N454" s="190">
        <f ca="1" t="shared" si="216"/>
        <v>0</v>
      </c>
      <c r="O454" s="190">
        <f ca="1" t="shared" si="216"/>
        <v>0</v>
      </c>
      <c r="P454" s="190">
        <f ca="1" t="shared" si="216"/>
        <v>0</v>
      </c>
      <c r="Q454" s="190">
        <f ca="1" t="shared" si="216"/>
        <v>0</v>
      </c>
      <c r="R454" s="190">
        <f ca="1" t="shared" si="216"/>
        <v>0</v>
      </c>
      <c r="S454" s="190">
        <f ca="1" t="shared" si="216"/>
        <v>0</v>
      </c>
      <c r="T454" s="190">
        <f ca="1" t="shared" si="216"/>
        <v>0</v>
      </c>
      <c r="U454" s="190">
        <f ca="1" t="shared" si="216"/>
        <v>0</v>
      </c>
    </row>
    <row r="455" ht="15" spans="1:21">
      <c r="A455" s="182"/>
      <c r="B455" s="184" t="s">
        <v>352</v>
      </c>
      <c r="C455" s="62" t="s">
        <v>329</v>
      </c>
      <c r="D455" s="177" t="str">
        <f>C453</f>
        <v>Domestic</v>
      </c>
      <c r="E455" s="62"/>
      <c r="F455" s="178"/>
      <c r="G455" s="167"/>
      <c r="H455" s="167"/>
      <c r="I455" s="167"/>
      <c r="J455" s="167"/>
      <c r="K455" s="90"/>
      <c r="L455" s="191">
        <f>SUMIF($E$63:$E$72,$B447,L$63:L$72)*L459</f>
        <v>0</v>
      </c>
      <c r="M455" s="191">
        <f t="shared" ref="M455:U455" si="217">SUMIF($E$63:$E$72,$B447,M$63:M$72)*M459</f>
        <v>0</v>
      </c>
      <c r="N455" s="191">
        <f t="shared" si="217"/>
        <v>0</v>
      </c>
      <c r="O455" s="191">
        <f t="shared" si="217"/>
        <v>0</v>
      </c>
      <c r="P455" s="191">
        <f t="shared" si="217"/>
        <v>0</v>
      </c>
      <c r="Q455" s="191">
        <f t="shared" si="217"/>
        <v>0</v>
      </c>
      <c r="R455" s="191">
        <f t="shared" si="217"/>
        <v>0</v>
      </c>
      <c r="S455" s="191">
        <f t="shared" si="217"/>
        <v>0</v>
      </c>
      <c r="T455" s="191">
        <f t="shared" si="217"/>
        <v>0</v>
      </c>
      <c r="U455" s="191">
        <f t="shared" si="217"/>
        <v>0</v>
      </c>
    </row>
    <row r="456" ht="15" spans="1:21">
      <c r="A456" s="182"/>
      <c r="B456" s="184" t="s">
        <v>335</v>
      </c>
      <c r="C456" s="62" t="s">
        <v>329</v>
      </c>
      <c r="D456" s="177" t="str">
        <f>C453</f>
        <v>Domestic</v>
      </c>
      <c r="E456" s="62"/>
      <c r="F456" s="178"/>
      <c r="G456" s="167"/>
      <c r="H456" s="167"/>
      <c r="I456" s="167"/>
      <c r="J456" s="167"/>
      <c r="K456" s="90"/>
      <c r="L456" s="192"/>
      <c r="M456" s="143">
        <f ca="1" t="shared" ref="M456:U456" si="218">M462*M459</f>
        <v>0</v>
      </c>
      <c r="N456" s="143">
        <f ca="1" t="shared" si="218"/>
        <v>0</v>
      </c>
      <c r="O456" s="143">
        <f ca="1" t="shared" si="218"/>
        <v>0</v>
      </c>
      <c r="P456" s="143">
        <f ca="1" t="shared" si="218"/>
        <v>0</v>
      </c>
      <c r="Q456" s="143">
        <f ca="1" t="shared" si="218"/>
        <v>0</v>
      </c>
      <c r="R456" s="143">
        <f ca="1" t="shared" si="218"/>
        <v>0</v>
      </c>
      <c r="S456" s="143">
        <f ca="1" t="shared" si="218"/>
        <v>0</v>
      </c>
      <c r="T456" s="143">
        <f ca="1" t="shared" si="218"/>
        <v>0</v>
      </c>
      <c r="U456" s="143">
        <f ca="1" t="shared" si="218"/>
        <v>0</v>
      </c>
    </row>
    <row r="457" ht="15" spans="1:21">
      <c r="A457" s="182"/>
      <c r="B457" s="184" t="s">
        <v>336</v>
      </c>
      <c r="C457" s="62" t="s">
        <v>329</v>
      </c>
      <c r="D457" s="177" t="str">
        <f>C453</f>
        <v>Domestic</v>
      </c>
      <c r="E457" s="62"/>
      <c r="F457" s="178"/>
      <c r="G457" s="167"/>
      <c r="H457" s="167"/>
      <c r="I457" s="167"/>
      <c r="J457" s="167"/>
      <c r="K457" s="90"/>
      <c r="L457" s="192"/>
      <c r="M457" s="143">
        <f>M463*M459</f>
        <v>0</v>
      </c>
      <c r="N457" s="143">
        <f ca="1" t="shared" ref="N457:U457" si="219">N463*N459</f>
        <v>0</v>
      </c>
      <c r="O457" s="143">
        <f ca="1" t="shared" si="219"/>
        <v>0</v>
      </c>
      <c r="P457" s="143">
        <f ca="1" t="shared" si="219"/>
        <v>0</v>
      </c>
      <c r="Q457" s="143">
        <f ca="1" t="shared" si="219"/>
        <v>0</v>
      </c>
      <c r="R457" s="143">
        <f ca="1" t="shared" si="219"/>
        <v>0</v>
      </c>
      <c r="S457" s="143">
        <f ca="1" t="shared" si="219"/>
        <v>0</v>
      </c>
      <c r="T457" s="143">
        <f ca="1" t="shared" si="219"/>
        <v>0</v>
      </c>
      <c r="U457" s="143">
        <f ca="1" t="shared" si="219"/>
        <v>0</v>
      </c>
    </row>
    <row r="458" ht="15" spans="1:21">
      <c r="A458" s="182"/>
      <c r="B458" s="184" t="s">
        <v>353</v>
      </c>
      <c r="C458" s="62" t="s">
        <v>329</v>
      </c>
      <c r="D458" s="177" t="str">
        <f>C453</f>
        <v>Domestic</v>
      </c>
      <c r="E458" s="62"/>
      <c r="F458" s="178"/>
      <c r="G458" s="167"/>
      <c r="H458" s="167"/>
      <c r="I458" s="167"/>
      <c r="J458" s="167"/>
      <c r="K458" s="90"/>
      <c r="L458" s="143">
        <f t="shared" ref="L458:U458" si="220">L461*L459</f>
        <v>0</v>
      </c>
      <c r="M458" s="143">
        <f ca="1" t="shared" si="220"/>
        <v>0</v>
      </c>
      <c r="N458" s="143">
        <f ca="1" t="shared" si="220"/>
        <v>0</v>
      </c>
      <c r="O458" s="143">
        <f ca="1" t="shared" si="220"/>
        <v>0</v>
      </c>
      <c r="P458" s="143">
        <f ca="1" t="shared" si="220"/>
        <v>0</v>
      </c>
      <c r="Q458" s="143">
        <f ca="1" t="shared" si="220"/>
        <v>0</v>
      </c>
      <c r="R458" s="143">
        <f ca="1" t="shared" si="220"/>
        <v>0</v>
      </c>
      <c r="S458" s="143">
        <f ca="1" t="shared" si="220"/>
        <v>0</v>
      </c>
      <c r="T458" s="143">
        <f ca="1" t="shared" si="220"/>
        <v>0</v>
      </c>
      <c r="U458" s="143">
        <f ca="1" t="shared" si="220"/>
        <v>0</v>
      </c>
    </row>
    <row r="459" ht="15" spans="1:21">
      <c r="A459" s="182"/>
      <c r="B459" s="184" t="s">
        <v>333</v>
      </c>
      <c r="C459" s="103" t="str">
        <f>"LCU per unit of "&amp;D458</f>
        <v>LCU per unit of Domestic</v>
      </c>
      <c r="D459" s="177" t="str">
        <f>C448</f>
        <v>LCU</v>
      </c>
      <c r="E459" s="62"/>
      <c r="F459" s="178"/>
      <c r="G459" s="167"/>
      <c r="H459" s="167"/>
      <c r="I459" s="167"/>
      <c r="J459" s="167"/>
      <c r="K459" s="90"/>
      <c r="L459" s="143">
        <f t="shared" ref="L459:U459" si="221">INDEX($L$81:$U$85,MATCH($D459,$B$81:$B$85,0),MATCH(L$78,$L$78:$U$78,0))</f>
        <v>1</v>
      </c>
      <c r="M459" s="143">
        <f t="shared" si="221"/>
        <v>1</v>
      </c>
      <c r="N459" s="143">
        <f t="shared" si="221"/>
        <v>1</v>
      </c>
      <c r="O459" s="143">
        <f t="shared" si="221"/>
        <v>1</v>
      </c>
      <c r="P459" s="143">
        <f t="shared" si="221"/>
        <v>1</v>
      </c>
      <c r="Q459" s="143">
        <f t="shared" si="221"/>
        <v>1</v>
      </c>
      <c r="R459" s="143">
        <f t="shared" si="221"/>
        <v>1</v>
      </c>
      <c r="S459" s="143">
        <f t="shared" si="221"/>
        <v>1</v>
      </c>
      <c r="T459" s="143">
        <f t="shared" si="221"/>
        <v>1</v>
      </c>
      <c r="U459" s="143">
        <f t="shared" si="221"/>
        <v>1</v>
      </c>
    </row>
    <row r="460" ht="15" spans="1:21">
      <c r="A460" s="182"/>
      <c r="B460" s="184" t="s">
        <v>341</v>
      </c>
      <c r="C460" s="103" t="str">
        <f>"million "&amp;D459</f>
        <v>million LCU</v>
      </c>
      <c r="D460" s="177" t="str">
        <f>D459</f>
        <v>LCU</v>
      </c>
      <c r="E460" s="59"/>
      <c r="F460" s="189"/>
      <c r="G460" s="167"/>
      <c r="H460" s="167"/>
      <c r="I460" s="167"/>
      <c r="J460" s="167"/>
      <c r="K460" s="90"/>
      <c r="L460" s="190">
        <f>L455/L459</f>
        <v>0</v>
      </c>
      <c r="M460" s="190">
        <f t="shared" ref="M460:U460" si="222">M455/M459</f>
        <v>0</v>
      </c>
      <c r="N460" s="190">
        <f t="shared" si="222"/>
        <v>0</v>
      </c>
      <c r="O460" s="190">
        <f t="shared" si="222"/>
        <v>0</v>
      </c>
      <c r="P460" s="190">
        <f t="shared" si="222"/>
        <v>0</v>
      </c>
      <c r="Q460" s="190">
        <f t="shared" si="222"/>
        <v>0</v>
      </c>
      <c r="R460" s="190">
        <f t="shared" si="222"/>
        <v>0</v>
      </c>
      <c r="S460" s="190">
        <f t="shared" si="222"/>
        <v>0</v>
      </c>
      <c r="T460" s="190">
        <f t="shared" si="222"/>
        <v>0</v>
      </c>
      <c r="U460" s="190">
        <f t="shared" si="222"/>
        <v>0</v>
      </c>
    </row>
    <row r="461" ht="15" spans="1:21">
      <c r="A461" s="182"/>
      <c r="B461" s="184" t="s">
        <v>343</v>
      </c>
      <c r="C461" s="103" t="str">
        <f>"million "&amp;D460</f>
        <v>million LCU</v>
      </c>
      <c r="D461" s="177" t="str">
        <f>D460</f>
        <v>LCU</v>
      </c>
      <c r="E461" s="62"/>
      <c r="F461" s="189"/>
      <c r="G461" s="167"/>
      <c r="H461" s="167"/>
      <c r="I461" s="167"/>
      <c r="J461" s="167"/>
      <c r="K461" s="90"/>
      <c r="L461" s="143">
        <f>L460</f>
        <v>0</v>
      </c>
      <c r="M461" s="143">
        <f ca="1" t="shared" ref="M461:U461" si="223">L461+M460-M462</f>
        <v>0</v>
      </c>
      <c r="N461" s="143">
        <f ca="1" t="shared" si="223"/>
        <v>0</v>
      </c>
      <c r="O461" s="143">
        <f ca="1" t="shared" si="223"/>
        <v>0</v>
      </c>
      <c r="P461" s="143">
        <f ca="1" t="shared" si="223"/>
        <v>0</v>
      </c>
      <c r="Q461" s="143">
        <f ca="1" t="shared" si="223"/>
        <v>0</v>
      </c>
      <c r="R461" s="143">
        <f ca="1" t="shared" si="223"/>
        <v>0</v>
      </c>
      <c r="S461" s="143">
        <f ca="1" t="shared" si="223"/>
        <v>0</v>
      </c>
      <c r="T461" s="143">
        <f ca="1" t="shared" si="223"/>
        <v>0</v>
      </c>
      <c r="U461" s="143">
        <f ca="1" t="shared" si="223"/>
        <v>0</v>
      </c>
    </row>
    <row r="462" ht="15" spans="1:21">
      <c r="A462" s="182"/>
      <c r="B462" s="184" t="s">
        <v>328</v>
      </c>
      <c r="C462" s="103" t="str">
        <f>"million "&amp;D461</f>
        <v>million LCU</v>
      </c>
      <c r="D462" s="177" t="str">
        <f>D461</f>
        <v>LCU</v>
      </c>
      <c r="E462" s="62"/>
      <c r="F462" s="189"/>
      <c r="G462" s="167"/>
      <c r="H462" s="167"/>
      <c r="I462" s="167"/>
      <c r="J462" s="167"/>
      <c r="K462" s="90"/>
      <c r="L462" s="192"/>
      <c r="M462" s="143">
        <f ca="1" t="shared" ref="M462:U462" si="224">IF(M$241&gt;$C449-1,SUM(OFFSET($L460,0,M$241-$C449,1,$C449-$C450))/($C449-$C450),IF(M$241&lt;$C450+1,0,SUM(OFFSET($L460,0,0,1,M$241-$C450))/($C449-$C450)))</f>
        <v>0</v>
      </c>
      <c r="N462" s="143">
        <f ca="1" t="shared" si="224"/>
        <v>0</v>
      </c>
      <c r="O462" s="143">
        <f ca="1" t="shared" si="224"/>
        <v>0</v>
      </c>
      <c r="P462" s="143">
        <f ca="1" t="shared" si="224"/>
        <v>0</v>
      </c>
      <c r="Q462" s="143">
        <f ca="1" t="shared" si="224"/>
        <v>0</v>
      </c>
      <c r="R462" s="143">
        <f ca="1" t="shared" si="224"/>
        <v>0</v>
      </c>
      <c r="S462" s="143">
        <f ca="1" t="shared" si="224"/>
        <v>0</v>
      </c>
      <c r="T462" s="143">
        <f ca="1" t="shared" si="224"/>
        <v>0</v>
      </c>
      <c r="U462" s="143">
        <f ca="1" t="shared" si="224"/>
        <v>0</v>
      </c>
    </row>
    <row r="463" ht="15" spans="1:21">
      <c r="A463" s="182"/>
      <c r="B463" s="184" t="s">
        <v>234</v>
      </c>
      <c r="C463" s="103" t="str">
        <f>"million "&amp;D462</f>
        <v>million LCU</v>
      </c>
      <c r="D463" s="177" t="str">
        <f>D462</f>
        <v>LCU</v>
      </c>
      <c r="E463" s="62"/>
      <c r="F463" s="189"/>
      <c r="G463" s="167"/>
      <c r="H463" s="167"/>
      <c r="I463" s="167"/>
      <c r="J463" s="167"/>
      <c r="K463" s="90"/>
      <c r="L463" s="192"/>
      <c r="M463" s="143">
        <f t="shared" ref="M463:U463" si="225">L461*$C451</f>
        <v>0</v>
      </c>
      <c r="N463" s="143">
        <f ca="1" t="shared" si="225"/>
        <v>0</v>
      </c>
      <c r="O463" s="143">
        <f ca="1" t="shared" si="225"/>
        <v>0</v>
      </c>
      <c r="P463" s="143">
        <f ca="1" t="shared" si="225"/>
        <v>0</v>
      </c>
      <c r="Q463" s="143">
        <f ca="1" t="shared" si="225"/>
        <v>0</v>
      </c>
      <c r="R463" s="143">
        <f ca="1" t="shared" si="225"/>
        <v>0</v>
      </c>
      <c r="S463" s="143">
        <f ca="1" t="shared" si="225"/>
        <v>0</v>
      </c>
      <c r="T463" s="143">
        <f ca="1" t="shared" si="225"/>
        <v>0</v>
      </c>
      <c r="U463" s="143">
        <f ca="1" t="shared" si="225"/>
        <v>0</v>
      </c>
    </row>
    <row r="464" ht="15" spans="1:21">
      <c r="A464" s="182"/>
      <c r="B464" s="183" t="s">
        <v>355</v>
      </c>
      <c r="C464" s="103"/>
      <c r="D464" s="51"/>
      <c r="E464" s="116"/>
      <c r="F464" s="167"/>
      <c r="G464" s="167"/>
      <c r="H464" s="167"/>
      <c r="I464" s="167"/>
      <c r="J464" s="167"/>
      <c r="K464" s="90"/>
      <c r="L464" s="143"/>
      <c r="M464" s="143"/>
      <c r="N464" s="143"/>
      <c r="O464" s="143"/>
      <c r="P464" s="143"/>
      <c r="Q464" s="143"/>
      <c r="R464" s="143"/>
      <c r="S464" s="143"/>
      <c r="T464" s="143"/>
      <c r="U464" s="143"/>
    </row>
    <row r="465" ht="15" spans="1:21">
      <c r="A465" s="182"/>
      <c r="B465" s="184" t="s">
        <v>37</v>
      </c>
      <c r="C465" s="193" t="s">
        <v>311</v>
      </c>
      <c r="D465" s="47"/>
      <c r="E465" s="47"/>
      <c r="F465" s="48"/>
      <c r="G465" s="48"/>
      <c r="H465" s="48"/>
      <c r="I465" s="48"/>
      <c r="J465" s="48"/>
      <c r="K465" s="89"/>
      <c r="L465" s="89"/>
      <c r="M465" s="89"/>
      <c r="N465" s="89"/>
      <c r="O465" s="89"/>
      <c r="P465" s="89"/>
      <c r="Q465" s="89"/>
      <c r="R465" s="89"/>
      <c r="S465" s="89"/>
      <c r="T465" s="89"/>
      <c r="U465" s="89"/>
    </row>
    <row r="466" ht="15" spans="1:21">
      <c r="A466" s="182"/>
      <c r="B466" s="184" t="s">
        <v>345</v>
      </c>
      <c r="C466" s="194">
        <v>1</v>
      </c>
      <c r="D466" s="47"/>
      <c r="E466" s="47"/>
      <c r="F466" s="48"/>
      <c r="G466" s="48"/>
      <c r="H466" s="48"/>
      <c r="I466" s="48"/>
      <c r="J466" s="48"/>
      <c r="K466" s="89"/>
      <c r="L466" s="89"/>
      <c r="M466" s="89"/>
      <c r="N466" s="89"/>
      <c r="O466" s="89"/>
      <c r="P466" s="89"/>
      <c r="Q466" s="89"/>
      <c r="R466" s="89"/>
      <c r="S466" s="89"/>
      <c r="T466" s="89"/>
      <c r="U466" s="89"/>
    </row>
    <row r="467" ht="15" spans="1:21">
      <c r="A467" s="182"/>
      <c r="B467" s="184" t="s">
        <v>346</v>
      </c>
      <c r="C467" s="195">
        <v>0</v>
      </c>
      <c r="D467" s="47"/>
      <c r="E467" s="47"/>
      <c r="F467" s="48"/>
      <c r="G467" s="48"/>
      <c r="H467" s="48"/>
      <c r="I467" s="48"/>
      <c r="J467" s="48"/>
      <c r="K467" s="89"/>
      <c r="L467" s="89"/>
      <c r="M467" s="89"/>
      <c r="N467" s="89"/>
      <c r="O467" s="89"/>
      <c r="P467" s="89"/>
      <c r="Q467" s="89"/>
      <c r="R467" s="89"/>
      <c r="S467" s="89"/>
      <c r="T467" s="89"/>
      <c r="U467" s="89"/>
    </row>
    <row r="468" ht="15" spans="1:21">
      <c r="A468" s="182"/>
      <c r="B468" s="184" t="s">
        <v>347</v>
      </c>
      <c r="C468" s="196">
        <v>0</v>
      </c>
      <c r="D468" s="47"/>
      <c r="E468" s="47"/>
      <c r="F468" s="48"/>
      <c r="G468" s="48"/>
      <c r="H468" s="48"/>
      <c r="I468" s="48"/>
      <c r="J468" s="48"/>
      <c r="K468" s="89"/>
      <c r="L468" s="89"/>
      <c r="M468" s="89"/>
      <c r="N468" s="89"/>
      <c r="O468" s="89"/>
      <c r="P468" s="89"/>
      <c r="Q468" s="89"/>
      <c r="R468" s="89"/>
      <c r="S468" s="89"/>
      <c r="T468" s="89"/>
      <c r="U468" s="89"/>
    </row>
    <row r="469" ht="15" spans="1:21">
      <c r="A469" s="182"/>
      <c r="B469" s="184" t="s">
        <v>348</v>
      </c>
      <c r="C469" s="177"/>
      <c r="D469" s="47"/>
      <c r="E469" s="47"/>
      <c r="F469" s="48"/>
      <c r="G469" s="48"/>
      <c r="H469" s="48"/>
      <c r="I469" s="48"/>
      <c r="J469" s="48"/>
      <c r="K469" s="89"/>
      <c r="L469" s="89"/>
      <c r="M469" s="89"/>
      <c r="N469" s="89"/>
      <c r="O469" s="89"/>
      <c r="P469" s="89"/>
      <c r="Q469" s="89"/>
      <c r="R469" s="89"/>
      <c r="S469" s="89"/>
      <c r="T469" s="89"/>
      <c r="U469" s="89"/>
    </row>
    <row r="470" ht="15" spans="1:21">
      <c r="A470" s="182"/>
      <c r="B470" s="184" t="str">
        <f>"Classified as External or Domestic?"</f>
        <v>Classified as External or Domestic?</v>
      </c>
      <c r="C470" s="195" t="s">
        <v>163</v>
      </c>
      <c r="D470" s="47"/>
      <c r="E470" s="47"/>
      <c r="F470" s="48"/>
      <c r="G470" s="48"/>
      <c r="H470" s="48"/>
      <c r="I470" s="48"/>
      <c r="J470" s="48"/>
      <c r="K470" s="89"/>
      <c r="L470" s="89"/>
      <c r="M470" s="89"/>
      <c r="N470" s="89"/>
      <c r="O470" s="89"/>
      <c r="P470" s="89"/>
      <c r="Q470" s="89"/>
      <c r="R470" s="89"/>
      <c r="S470" s="89"/>
      <c r="T470" s="89"/>
      <c r="U470" s="89"/>
    </row>
    <row r="471" ht="15" spans="1:21">
      <c r="A471" s="182"/>
      <c r="B471" s="184" t="s">
        <v>350</v>
      </c>
      <c r="C471" s="47" t="s">
        <v>351</v>
      </c>
      <c r="D471" s="47"/>
      <c r="E471" s="47"/>
      <c r="F471" s="48"/>
      <c r="G471" s="48"/>
      <c r="H471" s="48"/>
      <c r="I471" s="48"/>
      <c r="J471" s="48"/>
      <c r="K471" s="89"/>
      <c r="L471" s="190">
        <f t="shared" ref="L471:U471" si="226">L472/L$101*100</f>
        <v>0</v>
      </c>
      <c r="M471" s="190">
        <f ca="1" t="shared" si="226"/>
        <v>0</v>
      </c>
      <c r="N471" s="190">
        <f ca="1" t="shared" si="226"/>
        <v>0</v>
      </c>
      <c r="O471" s="190">
        <f ca="1" t="shared" si="226"/>
        <v>0</v>
      </c>
      <c r="P471" s="190">
        <f ca="1" t="shared" si="226"/>
        <v>0</v>
      </c>
      <c r="Q471" s="190">
        <f ca="1" t="shared" si="226"/>
        <v>0</v>
      </c>
      <c r="R471" s="190">
        <f ca="1" t="shared" si="226"/>
        <v>0</v>
      </c>
      <c r="S471" s="190">
        <f ca="1" t="shared" si="226"/>
        <v>0</v>
      </c>
      <c r="T471" s="190">
        <f ca="1" t="shared" si="226"/>
        <v>0</v>
      </c>
      <c r="U471" s="190">
        <f ca="1" t="shared" si="226"/>
        <v>0</v>
      </c>
    </row>
    <row r="472" ht="15" spans="1:21">
      <c r="A472" s="182"/>
      <c r="B472" s="184" t="s">
        <v>352</v>
      </c>
      <c r="C472" s="62" t="s">
        <v>329</v>
      </c>
      <c r="D472" s="177" t="str">
        <f>C470</f>
        <v>Domestic</v>
      </c>
      <c r="E472" s="62"/>
      <c r="F472" s="178"/>
      <c r="G472" s="167"/>
      <c r="H472" s="167"/>
      <c r="I472" s="167"/>
      <c r="J472" s="167"/>
      <c r="K472" s="90"/>
      <c r="L472" s="191">
        <f>SUMIF($E$63:$E$72,$B464,L$63:L$72)*L476</f>
        <v>0</v>
      </c>
      <c r="M472" s="191">
        <f t="shared" ref="M472:U472" si="227">SUMIF($E$63:$E$72,$B464,M$63:M$72)*M476</f>
        <v>0</v>
      </c>
      <c r="N472" s="191">
        <f t="shared" si="227"/>
        <v>0</v>
      </c>
      <c r="O472" s="191">
        <f t="shared" si="227"/>
        <v>0</v>
      </c>
      <c r="P472" s="191">
        <f t="shared" si="227"/>
        <v>0</v>
      </c>
      <c r="Q472" s="191">
        <f t="shared" si="227"/>
        <v>0</v>
      </c>
      <c r="R472" s="191">
        <f t="shared" si="227"/>
        <v>0</v>
      </c>
      <c r="S472" s="191">
        <f t="shared" si="227"/>
        <v>0</v>
      </c>
      <c r="T472" s="191">
        <f t="shared" si="227"/>
        <v>0</v>
      </c>
      <c r="U472" s="191">
        <f t="shared" si="227"/>
        <v>0</v>
      </c>
    </row>
    <row r="473" ht="15" spans="1:21">
      <c r="A473" s="182"/>
      <c r="B473" s="184" t="s">
        <v>335</v>
      </c>
      <c r="C473" s="62" t="s">
        <v>329</v>
      </c>
      <c r="D473" s="177" t="str">
        <f>C470</f>
        <v>Domestic</v>
      </c>
      <c r="E473" s="62"/>
      <c r="F473" s="178"/>
      <c r="G473" s="167"/>
      <c r="H473" s="167"/>
      <c r="I473" s="167"/>
      <c r="J473" s="167"/>
      <c r="K473" s="90"/>
      <c r="L473" s="192"/>
      <c r="M473" s="143">
        <f ca="1" t="shared" ref="M473:U473" si="228">M479*M476</f>
        <v>0</v>
      </c>
      <c r="N473" s="143">
        <f ca="1" t="shared" si="228"/>
        <v>0</v>
      </c>
      <c r="O473" s="143">
        <f ca="1" t="shared" si="228"/>
        <v>0</v>
      </c>
      <c r="P473" s="143">
        <f ca="1" t="shared" si="228"/>
        <v>0</v>
      </c>
      <c r="Q473" s="143">
        <f ca="1" t="shared" si="228"/>
        <v>0</v>
      </c>
      <c r="R473" s="143">
        <f ca="1" t="shared" si="228"/>
        <v>0</v>
      </c>
      <c r="S473" s="143">
        <f ca="1" t="shared" si="228"/>
        <v>0</v>
      </c>
      <c r="T473" s="143">
        <f ca="1" t="shared" si="228"/>
        <v>0</v>
      </c>
      <c r="U473" s="143">
        <f ca="1" t="shared" si="228"/>
        <v>0</v>
      </c>
    </row>
    <row r="474" ht="15" spans="1:21">
      <c r="A474" s="182"/>
      <c r="B474" s="184" t="s">
        <v>336</v>
      </c>
      <c r="C474" s="62" t="s">
        <v>329</v>
      </c>
      <c r="D474" s="177" t="str">
        <f>C470</f>
        <v>Domestic</v>
      </c>
      <c r="E474" s="62"/>
      <c r="F474" s="178"/>
      <c r="G474" s="167"/>
      <c r="H474" s="167"/>
      <c r="I474" s="167"/>
      <c r="J474" s="167"/>
      <c r="K474" s="90"/>
      <c r="L474" s="192"/>
      <c r="M474" s="143">
        <f>M480*M476</f>
        <v>0</v>
      </c>
      <c r="N474" s="143">
        <f ca="1" t="shared" ref="N474:U474" si="229">N480*N476</f>
        <v>0</v>
      </c>
      <c r="O474" s="143">
        <f ca="1" t="shared" si="229"/>
        <v>0</v>
      </c>
      <c r="P474" s="143">
        <f ca="1" t="shared" si="229"/>
        <v>0</v>
      </c>
      <c r="Q474" s="143">
        <f ca="1" t="shared" si="229"/>
        <v>0</v>
      </c>
      <c r="R474" s="143">
        <f ca="1" t="shared" si="229"/>
        <v>0</v>
      </c>
      <c r="S474" s="143">
        <f ca="1" t="shared" si="229"/>
        <v>0</v>
      </c>
      <c r="T474" s="143">
        <f ca="1" t="shared" si="229"/>
        <v>0</v>
      </c>
      <c r="U474" s="143">
        <f ca="1" t="shared" si="229"/>
        <v>0</v>
      </c>
    </row>
    <row r="475" ht="15" spans="1:21">
      <c r="A475" s="182"/>
      <c r="B475" s="184" t="s">
        <v>353</v>
      </c>
      <c r="C475" s="62" t="s">
        <v>329</v>
      </c>
      <c r="D475" s="177" t="str">
        <f>C470</f>
        <v>Domestic</v>
      </c>
      <c r="E475" s="62"/>
      <c r="F475" s="178"/>
      <c r="G475" s="167"/>
      <c r="H475" s="167"/>
      <c r="I475" s="167"/>
      <c r="J475" s="167"/>
      <c r="K475" s="90"/>
      <c r="L475" s="143">
        <f t="shared" ref="L475:U475" si="230">L478*L476</f>
        <v>0</v>
      </c>
      <c r="M475" s="143">
        <f ca="1" t="shared" si="230"/>
        <v>0</v>
      </c>
      <c r="N475" s="143">
        <f ca="1" t="shared" si="230"/>
        <v>0</v>
      </c>
      <c r="O475" s="143">
        <f ca="1" t="shared" si="230"/>
        <v>0</v>
      </c>
      <c r="P475" s="143">
        <f ca="1" t="shared" si="230"/>
        <v>0</v>
      </c>
      <c r="Q475" s="143">
        <f ca="1" t="shared" si="230"/>
        <v>0</v>
      </c>
      <c r="R475" s="143">
        <f ca="1" t="shared" si="230"/>
        <v>0</v>
      </c>
      <c r="S475" s="143">
        <f ca="1" t="shared" si="230"/>
        <v>0</v>
      </c>
      <c r="T475" s="143">
        <f ca="1" t="shared" si="230"/>
        <v>0</v>
      </c>
      <c r="U475" s="143">
        <f ca="1" t="shared" si="230"/>
        <v>0</v>
      </c>
    </row>
    <row r="476" ht="15" spans="1:21">
      <c r="A476" s="182"/>
      <c r="B476" s="184" t="s">
        <v>333</v>
      </c>
      <c r="C476" s="103" t="str">
        <f>"LCU per unit of "&amp;D475</f>
        <v>LCU per unit of Domestic</v>
      </c>
      <c r="D476" s="177" t="str">
        <f>C465</f>
        <v>LCU</v>
      </c>
      <c r="E476" s="62"/>
      <c r="F476" s="178"/>
      <c r="G476" s="167"/>
      <c r="H476" s="167"/>
      <c r="I476" s="167"/>
      <c r="J476" s="167"/>
      <c r="K476" s="90"/>
      <c r="L476" s="143">
        <f t="shared" ref="L476:U476" si="231">INDEX($L$81:$U$85,MATCH($D476,$B$81:$B$85,0),MATCH(L$78,$L$78:$U$78,0))</f>
        <v>1</v>
      </c>
      <c r="M476" s="143">
        <f t="shared" si="231"/>
        <v>1</v>
      </c>
      <c r="N476" s="143">
        <f t="shared" si="231"/>
        <v>1</v>
      </c>
      <c r="O476" s="143">
        <f t="shared" si="231"/>
        <v>1</v>
      </c>
      <c r="P476" s="143">
        <f t="shared" si="231"/>
        <v>1</v>
      </c>
      <c r="Q476" s="143">
        <f t="shared" si="231"/>
        <v>1</v>
      </c>
      <c r="R476" s="143">
        <f t="shared" si="231"/>
        <v>1</v>
      </c>
      <c r="S476" s="143">
        <f t="shared" si="231"/>
        <v>1</v>
      </c>
      <c r="T476" s="143">
        <f t="shared" si="231"/>
        <v>1</v>
      </c>
      <c r="U476" s="143">
        <f t="shared" si="231"/>
        <v>1</v>
      </c>
    </row>
    <row r="477" ht="15" spans="1:21">
      <c r="A477" s="182"/>
      <c r="B477" s="184" t="s">
        <v>341</v>
      </c>
      <c r="C477" s="103" t="str">
        <f>"million "&amp;D476</f>
        <v>million LCU</v>
      </c>
      <c r="D477" s="177" t="str">
        <f>D476</f>
        <v>LCU</v>
      </c>
      <c r="E477" s="59"/>
      <c r="F477" s="189"/>
      <c r="G477" s="167"/>
      <c r="H477" s="167"/>
      <c r="I477" s="167"/>
      <c r="J477" s="167"/>
      <c r="K477" s="90"/>
      <c r="L477" s="190">
        <f>L472/L476</f>
        <v>0</v>
      </c>
      <c r="M477" s="190">
        <f t="shared" ref="M477:U477" si="232">M472/M476</f>
        <v>0</v>
      </c>
      <c r="N477" s="190">
        <f t="shared" si="232"/>
        <v>0</v>
      </c>
      <c r="O477" s="190">
        <f t="shared" si="232"/>
        <v>0</v>
      </c>
      <c r="P477" s="190">
        <f t="shared" si="232"/>
        <v>0</v>
      </c>
      <c r="Q477" s="190">
        <f t="shared" si="232"/>
        <v>0</v>
      </c>
      <c r="R477" s="190">
        <f t="shared" si="232"/>
        <v>0</v>
      </c>
      <c r="S477" s="190">
        <f t="shared" si="232"/>
        <v>0</v>
      </c>
      <c r="T477" s="190">
        <f t="shared" si="232"/>
        <v>0</v>
      </c>
      <c r="U477" s="190">
        <f t="shared" si="232"/>
        <v>0</v>
      </c>
    </row>
    <row r="478" ht="15" spans="1:21">
      <c r="A478" s="182"/>
      <c r="B478" s="184" t="s">
        <v>343</v>
      </c>
      <c r="C478" s="103" t="str">
        <f>"million "&amp;D477</f>
        <v>million LCU</v>
      </c>
      <c r="D478" s="177" t="str">
        <f>D477</f>
        <v>LCU</v>
      </c>
      <c r="E478" s="62"/>
      <c r="F478" s="189"/>
      <c r="G478" s="167"/>
      <c r="H478" s="167"/>
      <c r="I478" s="167"/>
      <c r="J478" s="167"/>
      <c r="K478" s="90"/>
      <c r="L478" s="143">
        <f>L477</f>
        <v>0</v>
      </c>
      <c r="M478" s="143">
        <f ca="1" t="shared" ref="M478:U478" si="233">L478+M477-M479</f>
        <v>0</v>
      </c>
      <c r="N478" s="143">
        <f ca="1" t="shared" si="233"/>
        <v>0</v>
      </c>
      <c r="O478" s="143">
        <f ca="1" t="shared" si="233"/>
        <v>0</v>
      </c>
      <c r="P478" s="143">
        <f ca="1" t="shared" si="233"/>
        <v>0</v>
      </c>
      <c r="Q478" s="143">
        <f ca="1" t="shared" si="233"/>
        <v>0</v>
      </c>
      <c r="R478" s="143">
        <f ca="1" t="shared" si="233"/>
        <v>0</v>
      </c>
      <c r="S478" s="143">
        <f ca="1" t="shared" si="233"/>
        <v>0</v>
      </c>
      <c r="T478" s="143">
        <f ca="1" t="shared" si="233"/>
        <v>0</v>
      </c>
      <c r="U478" s="143">
        <f ca="1" t="shared" si="233"/>
        <v>0</v>
      </c>
    </row>
    <row r="479" ht="15" spans="1:21">
      <c r="A479" s="182"/>
      <c r="B479" s="184" t="s">
        <v>328</v>
      </c>
      <c r="C479" s="103" t="str">
        <f>"million "&amp;D478</f>
        <v>million LCU</v>
      </c>
      <c r="D479" s="177" t="str">
        <f>D478</f>
        <v>LCU</v>
      </c>
      <c r="E479" s="62"/>
      <c r="F479" s="189"/>
      <c r="G479" s="167"/>
      <c r="H479" s="167"/>
      <c r="I479" s="167"/>
      <c r="J479" s="167"/>
      <c r="K479" s="90"/>
      <c r="L479" s="192"/>
      <c r="M479" s="143">
        <f ca="1" t="shared" ref="M479:U479" si="234">IF(M$241&gt;$C466-1,SUM(OFFSET($L477,0,M$241-$C466,1,$C466-$C467))/($C466-$C467),IF(M$241&lt;$C467+1,0,SUM(OFFSET($L477,0,0,1,M$241-$C467))/($C466-$C467)))</f>
        <v>0</v>
      </c>
      <c r="N479" s="143">
        <f ca="1" t="shared" si="234"/>
        <v>0</v>
      </c>
      <c r="O479" s="143">
        <f ca="1" t="shared" si="234"/>
        <v>0</v>
      </c>
      <c r="P479" s="143">
        <f ca="1" t="shared" si="234"/>
        <v>0</v>
      </c>
      <c r="Q479" s="143">
        <f ca="1" t="shared" si="234"/>
        <v>0</v>
      </c>
      <c r="R479" s="143">
        <f ca="1" t="shared" si="234"/>
        <v>0</v>
      </c>
      <c r="S479" s="143">
        <f ca="1" t="shared" si="234"/>
        <v>0</v>
      </c>
      <c r="T479" s="143">
        <f ca="1" t="shared" si="234"/>
        <v>0</v>
      </c>
      <c r="U479" s="143">
        <f ca="1" t="shared" si="234"/>
        <v>0</v>
      </c>
    </row>
    <row r="480" ht="15" spans="1:21">
      <c r="A480" s="182"/>
      <c r="B480" s="184" t="s">
        <v>234</v>
      </c>
      <c r="C480" s="103" t="str">
        <f>"million "&amp;D479</f>
        <v>million LCU</v>
      </c>
      <c r="D480" s="177" t="str">
        <f>D479</f>
        <v>LCU</v>
      </c>
      <c r="E480" s="62"/>
      <c r="F480" s="189"/>
      <c r="G480" s="167"/>
      <c r="H480" s="167"/>
      <c r="I480" s="167"/>
      <c r="J480" s="167"/>
      <c r="K480" s="90"/>
      <c r="L480" s="192"/>
      <c r="M480" s="143">
        <f t="shared" ref="M480:U480" si="235">L478*$C468</f>
        <v>0</v>
      </c>
      <c r="N480" s="143">
        <f ca="1" t="shared" si="235"/>
        <v>0</v>
      </c>
      <c r="O480" s="143">
        <f ca="1" t="shared" si="235"/>
        <v>0</v>
      </c>
      <c r="P480" s="143">
        <f ca="1" t="shared" si="235"/>
        <v>0</v>
      </c>
      <c r="Q480" s="143">
        <f ca="1" t="shared" si="235"/>
        <v>0</v>
      </c>
      <c r="R480" s="143">
        <f ca="1" t="shared" si="235"/>
        <v>0</v>
      </c>
      <c r="S480" s="143">
        <f ca="1" t="shared" si="235"/>
        <v>0</v>
      </c>
      <c r="T480" s="143">
        <f ca="1" t="shared" si="235"/>
        <v>0</v>
      </c>
      <c r="U480" s="143">
        <f ca="1" t="shared" si="235"/>
        <v>0</v>
      </c>
    </row>
    <row r="481" ht="15" spans="1:21">
      <c r="A481" s="182"/>
      <c r="B481" s="183" t="s">
        <v>356</v>
      </c>
      <c r="C481" s="103"/>
      <c r="D481" s="51"/>
      <c r="E481" s="116"/>
      <c r="F481" s="167"/>
      <c r="G481" s="167"/>
      <c r="H481" s="167"/>
      <c r="I481" s="167"/>
      <c r="J481" s="167"/>
      <c r="K481" s="90"/>
      <c r="L481" s="143"/>
      <c r="M481" s="143"/>
      <c r="N481" s="143"/>
      <c r="O481" s="143"/>
      <c r="P481" s="143"/>
      <c r="Q481" s="143"/>
      <c r="R481" s="143"/>
      <c r="S481" s="143"/>
      <c r="T481" s="143"/>
      <c r="U481" s="143"/>
    </row>
    <row r="482" ht="15" spans="1:21">
      <c r="A482" s="182"/>
      <c r="B482" s="184" t="s">
        <v>37</v>
      </c>
      <c r="C482" s="193" t="s">
        <v>311</v>
      </c>
      <c r="D482" s="47"/>
      <c r="E482" s="47"/>
      <c r="F482" s="48"/>
      <c r="G482" s="48"/>
      <c r="H482" s="48"/>
      <c r="I482" s="48"/>
      <c r="J482" s="48"/>
      <c r="K482" s="89"/>
      <c r="L482" s="89"/>
      <c r="M482" s="89"/>
      <c r="N482" s="89"/>
      <c r="O482" s="89"/>
      <c r="P482" s="89"/>
      <c r="Q482" s="89"/>
      <c r="R482" s="89"/>
      <c r="S482" s="89"/>
      <c r="T482" s="89"/>
      <c r="U482" s="89"/>
    </row>
    <row r="483" ht="15" spans="1:21">
      <c r="A483" s="182"/>
      <c r="B483" s="184" t="s">
        <v>345</v>
      </c>
      <c r="C483" s="194">
        <v>1</v>
      </c>
      <c r="D483" s="47"/>
      <c r="E483" s="47"/>
      <c r="F483" s="48"/>
      <c r="G483" s="48"/>
      <c r="H483" s="48"/>
      <c r="I483" s="48"/>
      <c r="J483" s="48"/>
      <c r="K483" s="89"/>
      <c r="L483" s="89"/>
      <c r="M483" s="89"/>
      <c r="N483" s="89"/>
      <c r="O483" s="89"/>
      <c r="P483" s="89"/>
      <c r="Q483" s="89"/>
      <c r="R483" s="89"/>
      <c r="S483" s="89"/>
      <c r="T483" s="89"/>
      <c r="U483" s="89"/>
    </row>
    <row r="484" ht="15" spans="1:21">
      <c r="A484" s="182"/>
      <c r="B484" s="184" t="s">
        <v>346</v>
      </c>
      <c r="C484" s="195">
        <v>0</v>
      </c>
      <c r="D484" s="47"/>
      <c r="E484" s="47"/>
      <c r="F484" s="48"/>
      <c r="G484" s="48"/>
      <c r="H484" s="48"/>
      <c r="I484" s="48"/>
      <c r="J484" s="48"/>
      <c r="K484" s="89"/>
      <c r="L484" s="89"/>
      <c r="M484" s="89"/>
      <c r="N484" s="89"/>
      <c r="O484" s="89"/>
      <c r="P484" s="89"/>
      <c r="Q484" s="89"/>
      <c r="R484" s="89"/>
      <c r="S484" s="89"/>
      <c r="T484" s="89"/>
      <c r="U484" s="89"/>
    </row>
    <row r="485" ht="15" spans="1:21">
      <c r="A485" s="182"/>
      <c r="B485" s="184" t="s">
        <v>347</v>
      </c>
      <c r="C485" s="196">
        <v>0</v>
      </c>
      <c r="D485" s="47"/>
      <c r="E485" s="47"/>
      <c r="F485" s="48"/>
      <c r="G485" s="48"/>
      <c r="H485" s="48"/>
      <c r="I485" s="48"/>
      <c r="J485" s="48"/>
      <c r="K485" s="89"/>
      <c r="L485" s="89"/>
      <c r="M485" s="89"/>
      <c r="N485" s="89"/>
      <c r="O485" s="89"/>
      <c r="P485" s="89"/>
      <c r="Q485" s="89"/>
      <c r="R485" s="89"/>
      <c r="S485" s="89"/>
      <c r="T485" s="89"/>
      <c r="U485" s="89"/>
    </row>
    <row r="486" ht="15" spans="1:21">
      <c r="A486" s="182"/>
      <c r="B486" s="184" t="s">
        <v>348</v>
      </c>
      <c r="C486" s="177"/>
      <c r="D486" s="47"/>
      <c r="E486" s="47"/>
      <c r="F486" s="48"/>
      <c r="G486" s="48"/>
      <c r="H486" s="48"/>
      <c r="I486" s="48"/>
      <c r="J486" s="48"/>
      <c r="K486" s="89"/>
      <c r="L486" s="89"/>
      <c r="M486" s="89"/>
      <c r="N486" s="89"/>
      <c r="O486" s="89"/>
      <c r="P486" s="89"/>
      <c r="Q486" s="89"/>
      <c r="R486" s="89"/>
      <c r="S486" s="89"/>
      <c r="T486" s="89"/>
      <c r="U486" s="89"/>
    </row>
    <row r="487" ht="15" spans="1:21">
      <c r="A487" s="182"/>
      <c r="B487" s="184" t="str">
        <f>"Classified as External or Domestic?"</f>
        <v>Classified as External or Domestic?</v>
      </c>
      <c r="C487" s="195" t="s">
        <v>163</v>
      </c>
      <c r="D487" s="47"/>
      <c r="E487" s="47"/>
      <c r="F487" s="48"/>
      <c r="G487" s="48"/>
      <c r="H487" s="48"/>
      <c r="I487" s="48"/>
      <c r="J487" s="48"/>
      <c r="K487" s="89"/>
      <c r="L487" s="89"/>
      <c r="M487" s="89"/>
      <c r="N487" s="89"/>
      <c r="O487" s="89"/>
      <c r="P487" s="89"/>
      <c r="Q487" s="89"/>
      <c r="R487" s="89"/>
      <c r="S487" s="89"/>
      <c r="T487" s="89"/>
      <c r="U487" s="89"/>
    </row>
    <row r="488" ht="15" spans="1:21">
      <c r="A488" s="182"/>
      <c r="B488" s="184" t="s">
        <v>350</v>
      </c>
      <c r="C488" s="47" t="s">
        <v>351</v>
      </c>
      <c r="D488" s="47"/>
      <c r="E488" s="47"/>
      <c r="F488" s="48"/>
      <c r="G488" s="48"/>
      <c r="H488" s="48"/>
      <c r="I488" s="48"/>
      <c r="J488" s="48"/>
      <c r="K488" s="89"/>
      <c r="L488" s="190">
        <f t="shared" ref="L488:U488" si="236">L489/L$101*100</f>
        <v>0</v>
      </c>
      <c r="M488" s="190">
        <f ca="1" t="shared" si="236"/>
        <v>0</v>
      </c>
      <c r="N488" s="190">
        <f ca="1" t="shared" si="236"/>
        <v>0</v>
      </c>
      <c r="O488" s="190">
        <f ca="1" t="shared" si="236"/>
        <v>0</v>
      </c>
      <c r="P488" s="190">
        <f ca="1" t="shared" si="236"/>
        <v>0</v>
      </c>
      <c r="Q488" s="190">
        <f ca="1" t="shared" si="236"/>
        <v>0</v>
      </c>
      <c r="R488" s="190">
        <f ca="1" t="shared" si="236"/>
        <v>0</v>
      </c>
      <c r="S488" s="190">
        <f ca="1" t="shared" si="236"/>
        <v>0</v>
      </c>
      <c r="T488" s="190">
        <f ca="1" t="shared" si="236"/>
        <v>0</v>
      </c>
      <c r="U488" s="190">
        <f ca="1" t="shared" si="236"/>
        <v>0</v>
      </c>
    </row>
    <row r="489" ht="15" spans="1:21">
      <c r="A489" s="182"/>
      <c r="B489" s="184" t="s">
        <v>352</v>
      </c>
      <c r="C489" s="62" t="s">
        <v>329</v>
      </c>
      <c r="D489" s="177" t="str">
        <f>C487</f>
        <v>Domestic</v>
      </c>
      <c r="E489" s="62"/>
      <c r="F489" s="178"/>
      <c r="G489" s="167"/>
      <c r="H489" s="167"/>
      <c r="I489" s="167"/>
      <c r="J489" s="167"/>
      <c r="K489" s="90"/>
      <c r="L489" s="191">
        <f>SUMIF($E$63:$E$72,$B481,L$63:L$72)*L493</f>
        <v>0</v>
      </c>
      <c r="M489" s="191">
        <f t="shared" ref="M489:U489" si="237">SUMIF($E$63:$E$72,$B481,M$63:M$72)*M493</f>
        <v>0</v>
      </c>
      <c r="N489" s="191">
        <f t="shared" si="237"/>
        <v>0</v>
      </c>
      <c r="O489" s="191">
        <f t="shared" si="237"/>
        <v>0</v>
      </c>
      <c r="P489" s="191">
        <f t="shared" si="237"/>
        <v>0</v>
      </c>
      <c r="Q489" s="191">
        <f t="shared" si="237"/>
        <v>0</v>
      </c>
      <c r="R489" s="191">
        <f t="shared" si="237"/>
        <v>0</v>
      </c>
      <c r="S489" s="191">
        <f t="shared" si="237"/>
        <v>0</v>
      </c>
      <c r="T489" s="191">
        <f t="shared" si="237"/>
        <v>0</v>
      </c>
      <c r="U489" s="191">
        <f t="shared" si="237"/>
        <v>0</v>
      </c>
    </row>
    <row r="490" ht="15" spans="1:21">
      <c r="A490" s="182"/>
      <c r="B490" s="184" t="s">
        <v>335</v>
      </c>
      <c r="C490" s="62" t="s">
        <v>329</v>
      </c>
      <c r="D490" s="177" t="str">
        <f>C487</f>
        <v>Domestic</v>
      </c>
      <c r="E490" s="62"/>
      <c r="F490" s="178"/>
      <c r="G490" s="167"/>
      <c r="H490" s="167"/>
      <c r="I490" s="167"/>
      <c r="J490" s="167"/>
      <c r="K490" s="90"/>
      <c r="L490" s="192"/>
      <c r="M490" s="143">
        <f ca="1" t="shared" ref="M490:U490" si="238">M496*M493</f>
        <v>0</v>
      </c>
      <c r="N490" s="143">
        <f ca="1" t="shared" si="238"/>
        <v>0</v>
      </c>
      <c r="O490" s="143">
        <f ca="1" t="shared" si="238"/>
        <v>0</v>
      </c>
      <c r="P490" s="143">
        <f ca="1" t="shared" si="238"/>
        <v>0</v>
      </c>
      <c r="Q490" s="143">
        <f ca="1" t="shared" si="238"/>
        <v>0</v>
      </c>
      <c r="R490" s="143">
        <f ca="1" t="shared" si="238"/>
        <v>0</v>
      </c>
      <c r="S490" s="143">
        <f ca="1" t="shared" si="238"/>
        <v>0</v>
      </c>
      <c r="T490" s="143">
        <f ca="1" t="shared" si="238"/>
        <v>0</v>
      </c>
      <c r="U490" s="143">
        <f ca="1" t="shared" si="238"/>
        <v>0</v>
      </c>
    </row>
    <row r="491" ht="15" spans="1:21">
      <c r="A491" s="182"/>
      <c r="B491" s="184" t="s">
        <v>336</v>
      </c>
      <c r="C491" s="62" t="s">
        <v>329</v>
      </c>
      <c r="D491" s="177" t="str">
        <f>C487</f>
        <v>Domestic</v>
      </c>
      <c r="E491" s="62"/>
      <c r="F491" s="178"/>
      <c r="G491" s="167"/>
      <c r="H491" s="167"/>
      <c r="I491" s="167"/>
      <c r="J491" s="167"/>
      <c r="K491" s="90"/>
      <c r="L491" s="192"/>
      <c r="M491" s="143">
        <f>M497*M493</f>
        <v>0</v>
      </c>
      <c r="N491" s="143">
        <f ca="1" t="shared" ref="N491:U491" si="239">N497*N493</f>
        <v>0</v>
      </c>
      <c r="O491" s="143">
        <f ca="1" t="shared" si="239"/>
        <v>0</v>
      </c>
      <c r="P491" s="143">
        <f ca="1" t="shared" si="239"/>
        <v>0</v>
      </c>
      <c r="Q491" s="143">
        <f ca="1" t="shared" si="239"/>
        <v>0</v>
      </c>
      <c r="R491" s="143">
        <f ca="1" t="shared" si="239"/>
        <v>0</v>
      </c>
      <c r="S491" s="143">
        <f ca="1" t="shared" si="239"/>
        <v>0</v>
      </c>
      <c r="T491" s="143">
        <f ca="1" t="shared" si="239"/>
        <v>0</v>
      </c>
      <c r="U491" s="143">
        <f ca="1" t="shared" si="239"/>
        <v>0</v>
      </c>
    </row>
    <row r="492" ht="15" spans="1:21">
      <c r="A492" s="182"/>
      <c r="B492" s="184" t="s">
        <v>353</v>
      </c>
      <c r="C492" s="62" t="s">
        <v>329</v>
      </c>
      <c r="D492" s="177" t="str">
        <f>C487</f>
        <v>Domestic</v>
      </c>
      <c r="E492" s="62"/>
      <c r="F492" s="178"/>
      <c r="G492" s="167"/>
      <c r="H492" s="167"/>
      <c r="I492" s="167"/>
      <c r="J492" s="167"/>
      <c r="K492" s="90"/>
      <c r="L492" s="143">
        <f t="shared" ref="L492:U492" si="240">L495*L493</f>
        <v>0</v>
      </c>
      <c r="M492" s="143">
        <f ca="1" t="shared" si="240"/>
        <v>0</v>
      </c>
      <c r="N492" s="143">
        <f ca="1" t="shared" si="240"/>
        <v>0</v>
      </c>
      <c r="O492" s="143">
        <f ca="1" t="shared" si="240"/>
        <v>0</v>
      </c>
      <c r="P492" s="143">
        <f ca="1" t="shared" si="240"/>
        <v>0</v>
      </c>
      <c r="Q492" s="143">
        <f ca="1" t="shared" si="240"/>
        <v>0</v>
      </c>
      <c r="R492" s="143">
        <f ca="1" t="shared" si="240"/>
        <v>0</v>
      </c>
      <c r="S492" s="143">
        <f ca="1" t="shared" si="240"/>
        <v>0</v>
      </c>
      <c r="T492" s="143">
        <f ca="1" t="shared" si="240"/>
        <v>0</v>
      </c>
      <c r="U492" s="143">
        <f ca="1" t="shared" si="240"/>
        <v>0</v>
      </c>
    </row>
    <row r="493" ht="15" spans="1:21">
      <c r="A493" s="182"/>
      <c r="B493" s="184" t="s">
        <v>333</v>
      </c>
      <c r="C493" s="103" t="str">
        <f>"LCU per unit of "&amp;D492</f>
        <v>LCU per unit of Domestic</v>
      </c>
      <c r="D493" s="177" t="str">
        <f>C482</f>
        <v>LCU</v>
      </c>
      <c r="E493" s="62"/>
      <c r="F493" s="178"/>
      <c r="G493" s="167"/>
      <c r="H493" s="167"/>
      <c r="I493" s="167"/>
      <c r="J493" s="167"/>
      <c r="K493" s="90"/>
      <c r="L493" s="143">
        <f t="shared" ref="L493:U493" si="241">INDEX($L$81:$U$85,MATCH($D493,$B$81:$B$85,0),MATCH(L$78,$L$78:$U$78,0))</f>
        <v>1</v>
      </c>
      <c r="M493" s="143">
        <f t="shared" si="241"/>
        <v>1</v>
      </c>
      <c r="N493" s="143">
        <f t="shared" si="241"/>
        <v>1</v>
      </c>
      <c r="O493" s="143">
        <f t="shared" si="241"/>
        <v>1</v>
      </c>
      <c r="P493" s="143">
        <f t="shared" si="241"/>
        <v>1</v>
      </c>
      <c r="Q493" s="143">
        <f t="shared" si="241"/>
        <v>1</v>
      </c>
      <c r="R493" s="143">
        <f t="shared" si="241"/>
        <v>1</v>
      </c>
      <c r="S493" s="143">
        <f t="shared" si="241"/>
        <v>1</v>
      </c>
      <c r="T493" s="143">
        <f t="shared" si="241"/>
        <v>1</v>
      </c>
      <c r="U493" s="143">
        <f t="shared" si="241"/>
        <v>1</v>
      </c>
    </row>
    <row r="494" ht="15" spans="1:21">
      <c r="A494" s="182"/>
      <c r="B494" s="184" t="s">
        <v>341</v>
      </c>
      <c r="C494" s="103" t="str">
        <f>"million "&amp;D493</f>
        <v>million LCU</v>
      </c>
      <c r="D494" s="177" t="str">
        <f>D493</f>
        <v>LCU</v>
      </c>
      <c r="E494" s="59"/>
      <c r="F494" s="189"/>
      <c r="G494" s="167"/>
      <c r="H494" s="167"/>
      <c r="I494" s="167"/>
      <c r="J494" s="167"/>
      <c r="K494" s="90"/>
      <c r="L494" s="190">
        <f>L489/L493</f>
        <v>0</v>
      </c>
      <c r="M494" s="190">
        <f t="shared" ref="M494:U494" si="242">M489/M493</f>
        <v>0</v>
      </c>
      <c r="N494" s="190">
        <f t="shared" si="242"/>
        <v>0</v>
      </c>
      <c r="O494" s="190">
        <f t="shared" si="242"/>
        <v>0</v>
      </c>
      <c r="P494" s="190">
        <f t="shared" si="242"/>
        <v>0</v>
      </c>
      <c r="Q494" s="190">
        <f t="shared" si="242"/>
        <v>0</v>
      </c>
      <c r="R494" s="190">
        <f t="shared" si="242"/>
        <v>0</v>
      </c>
      <c r="S494" s="190">
        <f t="shared" si="242"/>
        <v>0</v>
      </c>
      <c r="T494" s="190">
        <f t="shared" si="242"/>
        <v>0</v>
      </c>
      <c r="U494" s="190">
        <f t="shared" si="242"/>
        <v>0</v>
      </c>
    </row>
    <row r="495" ht="15" spans="1:21">
      <c r="A495" s="182"/>
      <c r="B495" s="184" t="s">
        <v>343</v>
      </c>
      <c r="C495" s="103" t="str">
        <f>"million "&amp;D494</f>
        <v>million LCU</v>
      </c>
      <c r="D495" s="177" t="str">
        <f>D494</f>
        <v>LCU</v>
      </c>
      <c r="E495" s="62"/>
      <c r="F495" s="189"/>
      <c r="G495" s="167"/>
      <c r="H495" s="167"/>
      <c r="I495" s="167"/>
      <c r="J495" s="167"/>
      <c r="K495" s="90"/>
      <c r="L495" s="143">
        <f>L494</f>
        <v>0</v>
      </c>
      <c r="M495" s="143">
        <f ca="1" t="shared" ref="M495:U495" si="243">L495+M494-M496</f>
        <v>0</v>
      </c>
      <c r="N495" s="143">
        <f ca="1" t="shared" si="243"/>
        <v>0</v>
      </c>
      <c r="O495" s="143">
        <f ca="1" t="shared" si="243"/>
        <v>0</v>
      </c>
      <c r="P495" s="143">
        <f ca="1" t="shared" si="243"/>
        <v>0</v>
      </c>
      <c r="Q495" s="143">
        <f ca="1" t="shared" si="243"/>
        <v>0</v>
      </c>
      <c r="R495" s="143">
        <f ca="1" t="shared" si="243"/>
        <v>0</v>
      </c>
      <c r="S495" s="143">
        <f ca="1" t="shared" si="243"/>
        <v>0</v>
      </c>
      <c r="T495" s="143">
        <f ca="1" t="shared" si="243"/>
        <v>0</v>
      </c>
      <c r="U495" s="143">
        <f ca="1" t="shared" si="243"/>
        <v>0</v>
      </c>
    </row>
    <row r="496" ht="15" spans="1:21">
      <c r="A496" s="182"/>
      <c r="B496" s="184" t="s">
        <v>328</v>
      </c>
      <c r="C496" s="103" t="str">
        <f>"million "&amp;D495</f>
        <v>million LCU</v>
      </c>
      <c r="D496" s="177" t="str">
        <f>D495</f>
        <v>LCU</v>
      </c>
      <c r="E496" s="62"/>
      <c r="F496" s="189"/>
      <c r="G496" s="167"/>
      <c r="H496" s="167"/>
      <c r="I496" s="167"/>
      <c r="J496" s="167"/>
      <c r="K496" s="90"/>
      <c r="L496" s="192"/>
      <c r="M496" s="143">
        <f ca="1" t="shared" ref="M496:U496" si="244">IF(M$241&gt;$C483-1,SUM(OFFSET($L494,0,M$241-$C483,1,$C483-$C484))/($C483-$C484),IF(M$241&lt;$C484+1,0,SUM(OFFSET($L494,0,0,1,M$241-$C484))/($C483-$C484)))</f>
        <v>0</v>
      </c>
      <c r="N496" s="143">
        <f ca="1" t="shared" si="244"/>
        <v>0</v>
      </c>
      <c r="O496" s="143">
        <f ca="1" t="shared" si="244"/>
        <v>0</v>
      </c>
      <c r="P496" s="143">
        <f ca="1" t="shared" si="244"/>
        <v>0</v>
      </c>
      <c r="Q496" s="143">
        <f ca="1" t="shared" si="244"/>
        <v>0</v>
      </c>
      <c r="R496" s="143">
        <f ca="1" t="shared" si="244"/>
        <v>0</v>
      </c>
      <c r="S496" s="143">
        <f ca="1" t="shared" si="244"/>
        <v>0</v>
      </c>
      <c r="T496" s="143">
        <f ca="1" t="shared" si="244"/>
        <v>0</v>
      </c>
      <c r="U496" s="143">
        <f ca="1" t="shared" si="244"/>
        <v>0</v>
      </c>
    </row>
    <row r="497" ht="15" spans="1:21">
      <c r="A497" s="182"/>
      <c r="B497" s="184" t="s">
        <v>234</v>
      </c>
      <c r="C497" s="103" t="str">
        <f>"million "&amp;D496</f>
        <v>million LCU</v>
      </c>
      <c r="D497" s="177" t="str">
        <f>D496</f>
        <v>LCU</v>
      </c>
      <c r="E497" s="62"/>
      <c r="F497" s="189"/>
      <c r="G497" s="167"/>
      <c r="H497" s="167"/>
      <c r="I497" s="167"/>
      <c r="J497" s="167"/>
      <c r="K497" s="90"/>
      <c r="L497" s="192"/>
      <c r="M497" s="143">
        <f t="shared" ref="M497:U497" si="245">L495*$C485</f>
        <v>0</v>
      </c>
      <c r="N497" s="143">
        <f ca="1" t="shared" si="245"/>
        <v>0</v>
      </c>
      <c r="O497" s="143">
        <f ca="1" t="shared" si="245"/>
        <v>0</v>
      </c>
      <c r="P497" s="143">
        <f ca="1" t="shared" si="245"/>
        <v>0</v>
      </c>
      <c r="Q497" s="143">
        <f ca="1" t="shared" si="245"/>
        <v>0</v>
      </c>
      <c r="R497" s="143">
        <f ca="1" t="shared" si="245"/>
        <v>0</v>
      </c>
      <c r="S497" s="143">
        <f ca="1" t="shared" si="245"/>
        <v>0</v>
      </c>
      <c r="T497" s="143">
        <f ca="1" t="shared" si="245"/>
        <v>0</v>
      </c>
      <c r="U497" s="143">
        <f ca="1" t="shared" si="245"/>
        <v>0</v>
      </c>
    </row>
    <row r="498" ht="15" spans="1:21">
      <c r="A498" s="182"/>
      <c r="B498" s="183" t="s">
        <v>357</v>
      </c>
      <c r="C498" s="103"/>
      <c r="D498" s="51"/>
      <c r="E498" s="116"/>
      <c r="F498" s="167"/>
      <c r="G498" s="167"/>
      <c r="H498" s="167"/>
      <c r="I498" s="167"/>
      <c r="J498" s="167"/>
      <c r="K498" s="90"/>
      <c r="L498" s="143"/>
      <c r="M498" s="143"/>
      <c r="N498" s="143"/>
      <c r="O498" s="143"/>
      <c r="P498" s="143"/>
      <c r="Q498" s="143"/>
      <c r="R498" s="143"/>
      <c r="S498" s="143"/>
      <c r="T498" s="143"/>
      <c r="U498" s="143"/>
    </row>
    <row r="499" ht="15" spans="1:21">
      <c r="A499" s="182"/>
      <c r="B499" s="184" t="s">
        <v>37</v>
      </c>
      <c r="C499" s="193" t="s">
        <v>311</v>
      </c>
      <c r="D499" s="47"/>
      <c r="E499" s="47"/>
      <c r="F499" s="48"/>
      <c r="G499" s="48"/>
      <c r="H499" s="48"/>
      <c r="I499" s="48"/>
      <c r="J499" s="48"/>
      <c r="K499" s="89"/>
      <c r="L499" s="89"/>
      <c r="M499" s="89"/>
      <c r="N499" s="89"/>
      <c r="O499" s="89"/>
      <c r="P499" s="89"/>
      <c r="Q499" s="89"/>
      <c r="R499" s="89"/>
      <c r="S499" s="89"/>
      <c r="T499" s="89"/>
      <c r="U499" s="89"/>
    </row>
    <row r="500" ht="15" spans="1:21">
      <c r="A500" s="182"/>
      <c r="B500" s="184" t="s">
        <v>345</v>
      </c>
      <c r="C500" s="194">
        <v>1</v>
      </c>
      <c r="D500" s="47"/>
      <c r="E500" s="47"/>
      <c r="F500" s="48"/>
      <c r="G500" s="48"/>
      <c r="H500" s="48"/>
      <c r="I500" s="48"/>
      <c r="J500" s="48"/>
      <c r="K500" s="89"/>
      <c r="L500" s="89"/>
      <c r="M500" s="89"/>
      <c r="N500" s="89"/>
      <c r="O500" s="89"/>
      <c r="P500" s="89"/>
      <c r="Q500" s="89"/>
      <c r="R500" s="89"/>
      <c r="S500" s="89"/>
      <c r="T500" s="89"/>
      <c r="U500" s="89"/>
    </row>
    <row r="501" ht="15" spans="1:21">
      <c r="A501" s="182"/>
      <c r="B501" s="184" t="s">
        <v>346</v>
      </c>
      <c r="C501" s="195">
        <v>0</v>
      </c>
      <c r="D501" s="47"/>
      <c r="E501" s="47"/>
      <c r="F501" s="48"/>
      <c r="G501" s="48"/>
      <c r="H501" s="48"/>
      <c r="I501" s="48"/>
      <c r="J501" s="48"/>
      <c r="K501" s="89"/>
      <c r="L501" s="89"/>
      <c r="M501" s="89"/>
      <c r="N501" s="89"/>
      <c r="O501" s="89"/>
      <c r="P501" s="89"/>
      <c r="Q501" s="89"/>
      <c r="R501" s="89"/>
      <c r="S501" s="89"/>
      <c r="T501" s="89"/>
      <c r="U501" s="89"/>
    </row>
    <row r="502" ht="15" spans="1:21">
      <c r="A502" s="182"/>
      <c r="B502" s="184" t="s">
        <v>347</v>
      </c>
      <c r="C502" s="196">
        <v>0</v>
      </c>
      <c r="D502" s="47"/>
      <c r="E502" s="47"/>
      <c r="F502" s="48"/>
      <c r="G502" s="48"/>
      <c r="H502" s="48"/>
      <c r="I502" s="48"/>
      <c r="J502" s="48"/>
      <c r="K502" s="89"/>
      <c r="L502" s="89"/>
      <c r="M502" s="89"/>
      <c r="N502" s="89"/>
      <c r="O502" s="89"/>
      <c r="P502" s="89"/>
      <c r="Q502" s="89"/>
      <c r="R502" s="89"/>
      <c r="S502" s="89"/>
      <c r="T502" s="89"/>
      <c r="U502" s="89"/>
    </row>
    <row r="503" ht="15" spans="1:21">
      <c r="A503" s="182"/>
      <c r="B503" s="184" t="s">
        <v>348</v>
      </c>
      <c r="C503" s="177"/>
      <c r="D503" s="47"/>
      <c r="E503" s="47"/>
      <c r="F503" s="48"/>
      <c r="G503" s="48"/>
      <c r="H503" s="48"/>
      <c r="I503" s="48"/>
      <c r="J503" s="48"/>
      <c r="K503" s="89"/>
      <c r="L503" s="89"/>
      <c r="M503" s="89"/>
      <c r="N503" s="89"/>
      <c r="O503" s="89"/>
      <c r="P503" s="89"/>
      <c r="Q503" s="89"/>
      <c r="R503" s="89"/>
      <c r="S503" s="89"/>
      <c r="T503" s="89"/>
      <c r="U503" s="89"/>
    </row>
    <row r="504" ht="15" spans="1:21">
      <c r="A504" s="182"/>
      <c r="B504" s="184" t="str">
        <f>"Classified as External or Domestic?"</f>
        <v>Classified as External or Domestic?</v>
      </c>
      <c r="C504" s="195" t="s">
        <v>163</v>
      </c>
      <c r="D504" s="47"/>
      <c r="E504" s="47"/>
      <c r="F504" s="48"/>
      <c r="G504" s="48"/>
      <c r="H504" s="48"/>
      <c r="I504" s="48"/>
      <c r="J504" s="48"/>
      <c r="K504" s="89"/>
      <c r="L504" s="89"/>
      <c r="M504" s="89"/>
      <c r="N504" s="89"/>
      <c r="O504" s="89"/>
      <c r="P504" s="89"/>
      <c r="Q504" s="89"/>
      <c r="R504" s="89"/>
      <c r="S504" s="89"/>
      <c r="T504" s="89"/>
      <c r="U504" s="89"/>
    </row>
    <row r="505" ht="15" spans="1:21">
      <c r="A505" s="182"/>
      <c r="B505" s="184" t="s">
        <v>350</v>
      </c>
      <c r="C505" s="47" t="s">
        <v>351</v>
      </c>
      <c r="D505" s="47"/>
      <c r="E505" s="47"/>
      <c r="F505" s="48"/>
      <c r="G505" s="48"/>
      <c r="H505" s="48"/>
      <c r="I505" s="48"/>
      <c r="J505" s="48"/>
      <c r="K505" s="89"/>
      <c r="L505" s="190">
        <f t="shared" ref="L505:U505" si="246">L506/L$101*100</f>
        <v>0</v>
      </c>
      <c r="M505" s="190">
        <f ca="1" t="shared" si="246"/>
        <v>0</v>
      </c>
      <c r="N505" s="190">
        <f ca="1" t="shared" si="246"/>
        <v>0</v>
      </c>
      <c r="O505" s="190">
        <f ca="1" t="shared" si="246"/>
        <v>0</v>
      </c>
      <c r="P505" s="190">
        <f ca="1" t="shared" si="246"/>
        <v>0</v>
      </c>
      <c r="Q505" s="190">
        <f ca="1" t="shared" si="246"/>
        <v>0</v>
      </c>
      <c r="R505" s="190">
        <f ca="1" t="shared" si="246"/>
        <v>0</v>
      </c>
      <c r="S505" s="190">
        <f ca="1" t="shared" si="246"/>
        <v>0</v>
      </c>
      <c r="T505" s="190">
        <f ca="1" t="shared" si="246"/>
        <v>0</v>
      </c>
      <c r="U505" s="190">
        <f ca="1" t="shared" si="246"/>
        <v>0</v>
      </c>
    </row>
    <row r="506" ht="15" spans="1:21">
      <c r="A506" s="182"/>
      <c r="B506" s="184" t="s">
        <v>352</v>
      </c>
      <c r="C506" s="62" t="s">
        <v>329</v>
      </c>
      <c r="D506" s="177" t="str">
        <f>C504</f>
        <v>Domestic</v>
      </c>
      <c r="E506" s="62"/>
      <c r="F506" s="178"/>
      <c r="G506" s="167"/>
      <c r="H506" s="167"/>
      <c r="I506" s="167"/>
      <c r="J506" s="167"/>
      <c r="K506" s="90"/>
      <c r="L506" s="191">
        <f>SUMIF($E$63:$E$72,$B498,L$63:L$72)*L510</f>
        <v>0</v>
      </c>
      <c r="M506" s="191">
        <f t="shared" ref="M506:U506" si="247">SUMIF($E$63:$E$72,$B498,M$63:M$72)*M510</f>
        <v>0</v>
      </c>
      <c r="N506" s="191">
        <f t="shared" si="247"/>
        <v>0</v>
      </c>
      <c r="O506" s="191">
        <f t="shared" si="247"/>
        <v>0</v>
      </c>
      <c r="P506" s="191">
        <f t="shared" si="247"/>
        <v>0</v>
      </c>
      <c r="Q506" s="191">
        <f t="shared" si="247"/>
        <v>0</v>
      </c>
      <c r="R506" s="191">
        <f t="shared" si="247"/>
        <v>0</v>
      </c>
      <c r="S506" s="191">
        <f t="shared" si="247"/>
        <v>0</v>
      </c>
      <c r="T506" s="191">
        <f t="shared" si="247"/>
        <v>0</v>
      </c>
      <c r="U506" s="191">
        <f t="shared" si="247"/>
        <v>0</v>
      </c>
    </row>
    <row r="507" ht="15" spans="1:21">
      <c r="A507" s="182"/>
      <c r="B507" s="184" t="s">
        <v>335</v>
      </c>
      <c r="C507" s="62" t="s">
        <v>329</v>
      </c>
      <c r="D507" s="177" t="str">
        <f>C504</f>
        <v>Domestic</v>
      </c>
      <c r="E507" s="62"/>
      <c r="F507" s="178"/>
      <c r="G507" s="167"/>
      <c r="H507" s="167"/>
      <c r="I507" s="167"/>
      <c r="J507" s="167"/>
      <c r="K507" s="90"/>
      <c r="L507" s="192"/>
      <c r="M507" s="143">
        <f ca="1" t="shared" ref="M507:U507" si="248">M513*M510</f>
        <v>0</v>
      </c>
      <c r="N507" s="143">
        <f ca="1" t="shared" si="248"/>
        <v>0</v>
      </c>
      <c r="O507" s="143">
        <f ca="1" t="shared" si="248"/>
        <v>0</v>
      </c>
      <c r="P507" s="143">
        <f ca="1" t="shared" si="248"/>
        <v>0</v>
      </c>
      <c r="Q507" s="143">
        <f ca="1" t="shared" si="248"/>
        <v>0</v>
      </c>
      <c r="R507" s="143">
        <f ca="1" t="shared" si="248"/>
        <v>0</v>
      </c>
      <c r="S507" s="143">
        <f ca="1" t="shared" si="248"/>
        <v>0</v>
      </c>
      <c r="T507" s="143">
        <f ca="1" t="shared" si="248"/>
        <v>0</v>
      </c>
      <c r="U507" s="143">
        <f ca="1" t="shared" si="248"/>
        <v>0</v>
      </c>
    </row>
    <row r="508" ht="15" spans="1:21">
      <c r="A508" s="182"/>
      <c r="B508" s="184" t="s">
        <v>336</v>
      </c>
      <c r="C508" s="62" t="s">
        <v>329</v>
      </c>
      <c r="D508" s="177" t="str">
        <f>C504</f>
        <v>Domestic</v>
      </c>
      <c r="E508" s="62"/>
      <c r="F508" s="178"/>
      <c r="G508" s="167"/>
      <c r="H508" s="167"/>
      <c r="I508" s="167"/>
      <c r="J508" s="167"/>
      <c r="K508" s="90"/>
      <c r="L508" s="192"/>
      <c r="M508" s="143">
        <f>M514*M510</f>
        <v>0</v>
      </c>
      <c r="N508" s="143">
        <f ca="1" t="shared" ref="N508:U508" si="249">N514*N510</f>
        <v>0</v>
      </c>
      <c r="O508" s="143">
        <f ca="1" t="shared" si="249"/>
        <v>0</v>
      </c>
      <c r="P508" s="143">
        <f ca="1" t="shared" si="249"/>
        <v>0</v>
      </c>
      <c r="Q508" s="143">
        <f ca="1" t="shared" si="249"/>
        <v>0</v>
      </c>
      <c r="R508" s="143">
        <f ca="1" t="shared" si="249"/>
        <v>0</v>
      </c>
      <c r="S508" s="143">
        <f ca="1" t="shared" si="249"/>
        <v>0</v>
      </c>
      <c r="T508" s="143">
        <f ca="1" t="shared" si="249"/>
        <v>0</v>
      </c>
      <c r="U508" s="143">
        <f ca="1" t="shared" si="249"/>
        <v>0</v>
      </c>
    </row>
    <row r="509" ht="15" spans="1:21">
      <c r="A509" s="182"/>
      <c r="B509" s="184" t="s">
        <v>353</v>
      </c>
      <c r="C509" s="62" t="s">
        <v>329</v>
      </c>
      <c r="D509" s="177" t="str">
        <f>C504</f>
        <v>Domestic</v>
      </c>
      <c r="E509" s="62"/>
      <c r="F509" s="178"/>
      <c r="G509" s="167"/>
      <c r="H509" s="167"/>
      <c r="I509" s="167"/>
      <c r="J509" s="167"/>
      <c r="K509" s="90"/>
      <c r="L509" s="143">
        <f t="shared" ref="L509:U509" si="250">L512*L510</f>
        <v>0</v>
      </c>
      <c r="M509" s="143">
        <f ca="1" t="shared" si="250"/>
        <v>0</v>
      </c>
      <c r="N509" s="143">
        <f ca="1" t="shared" si="250"/>
        <v>0</v>
      </c>
      <c r="O509" s="143">
        <f ca="1" t="shared" si="250"/>
        <v>0</v>
      </c>
      <c r="P509" s="143">
        <f ca="1" t="shared" si="250"/>
        <v>0</v>
      </c>
      <c r="Q509" s="143">
        <f ca="1" t="shared" si="250"/>
        <v>0</v>
      </c>
      <c r="R509" s="143">
        <f ca="1" t="shared" si="250"/>
        <v>0</v>
      </c>
      <c r="S509" s="143">
        <f ca="1" t="shared" si="250"/>
        <v>0</v>
      </c>
      <c r="T509" s="143">
        <f ca="1" t="shared" si="250"/>
        <v>0</v>
      </c>
      <c r="U509" s="143">
        <f ca="1" t="shared" si="250"/>
        <v>0</v>
      </c>
    </row>
    <row r="510" ht="15" spans="1:21">
      <c r="A510" s="182"/>
      <c r="B510" s="184" t="s">
        <v>333</v>
      </c>
      <c r="C510" s="103" t="str">
        <f>"LCU per unit of "&amp;D509</f>
        <v>LCU per unit of Domestic</v>
      </c>
      <c r="D510" s="177" t="str">
        <f>C499</f>
        <v>LCU</v>
      </c>
      <c r="E510" s="62"/>
      <c r="F510" s="178"/>
      <c r="G510" s="167"/>
      <c r="H510" s="167"/>
      <c r="I510" s="167"/>
      <c r="J510" s="167"/>
      <c r="K510" s="90"/>
      <c r="L510" s="143">
        <f t="shared" ref="L510:U510" si="251">INDEX($L$81:$U$85,MATCH($D510,$B$81:$B$85,0),MATCH(L$78,$L$78:$U$78,0))</f>
        <v>1</v>
      </c>
      <c r="M510" s="143">
        <f t="shared" si="251"/>
        <v>1</v>
      </c>
      <c r="N510" s="143">
        <f t="shared" si="251"/>
        <v>1</v>
      </c>
      <c r="O510" s="143">
        <f t="shared" si="251"/>
        <v>1</v>
      </c>
      <c r="P510" s="143">
        <f t="shared" si="251"/>
        <v>1</v>
      </c>
      <c r="Q510" s="143">
        <f t="shared" si="251"/>
        <v>1</v>
      </c>
      <c r="R510" s="143">
        <f t="shared" si="251"/>
        <v>1</v>
      </c>
      <c r="S510" s="143">
        <f t="shared" si="251"/>
        <v>1</v>
      </c>
      <c r="T510" s="143">
        <f t="shared" si="251"/>
        <v>1</v>
      </c>
      <c r="U510" s="143">
        <f t="shared" si="251"/>
        <v>1</v>
      </c>
    </row>
    <row r="511" ht="15" spans="1:21">
      <c r="A511" s="182"/>
      <c r="B511" s="184" t="s">
        <v>341</v>
      </c>
      <c r="C511" s="103" t="str">
        <f>"million "&amp;D510</f>
        <v>million LCU</v>
      </c>
      <c r="D511" s="177" t="str">
        <f>D510</f>
        <v>LCU</v>
      </c>
      <c r="E511" s="59"/>
      <c r="F511" s="189"/>
      <c r="G511" s="167"/>
      <c r="H511" s="167"/>
      <c r="I511" s="167"/>
      <c r="J511" s="167"/>
      <c r="K511" s="90"/>
      <c r="L511" s="190">
        <f>L506/L510</f>
        <v>0</v>
      </c>
      <c r="M511" s="190">
        <f t="shared" ref="M511:U511" si="252">M506/M510</f>
        <v>0</v>
      </c>
      <c r="N511" s="190">
        <f t="shared" si="252"/>
        <v>0</v>
      </c>
      <c r="O511" s="190">
        <f t="shared" si="252"/>
        <v>0</v>
      </c>
      <c r="P511" s="190">
        <f t="shared" si="252"/>
        <v>0</v>
      </c>
      <c r="Q511" s="190">
        <f t="shared" si="252"/>
        <v>0</v>
      </c>
      <c r="R511" s="190">
        <f t="shared" si="252"/>
        <v>0</v>
      </c>
      <c r="S511" s="190">
        <f t="shared" si="252"/>
        <v>0</v>
      </c>
      <c r="T511" s="190">
        <f t="shared" si="252"/>
        <v>0</v>
      </c>
      <c r="U511" s="190">
        <f t="shared" si="252"/>
        <v>0</v>
      </c>
    </row>
    <row r="512" ht="15" spans="1:21">
      <c r="A512" s="182"/>
      <c r="B512" s="184" t="s">
        <v>343</v>
      </c>
      <c r="C512" s="103" t="str">
        <f>"million "&amp;D511</f>
        <v>million LCU</v>
      </c>
      <c r="D512" s="177" t="str">
        <f>D511</f>
        <v>LCU</v>
      </c>
      <c r="E512" s="62"/>
      <c r="F512" s="189"/>
      <c r="G512" s="167"/>
      <c r="H512" s="167"/>
      <c r="I512" s="167"/>
      <c r="J512" s="167"/>
      <c r="K512" s="90"/>
      <c r="L512" s="143">
        <f>L511</f>
        <v>0</v>
      </c>
      <c r="M512" s="143">
        <f ca="1" t="shared" ref="M512:U512" si="253">L512+M511-M513</f>
        <v>0</v>
      </c>
      <c r="N512" s="143">
        <f ca="1" t="shared" si="253"/>
        <v>0</v>
      </c>
      <c r="O512" s="143">
        <f ca="1" t="shared" si="253"/>
        <v>0</v>
      </c>
      <c r="P512" s="143">
        <f ca="1" t="shared" si="253"/>
        <v>0</v>
      </c>
      <c r="Q512" s="143">
        <f ca="1" t="shared" si="253"/>
        <v>0</v>
      </c>
      <c r="R512" s="143">
        <f ca="1" t="shared" si="253"/>
        <v>0</v>
      </c>
      <c r="S512" s="143">
        <f ca="1" t="shared" si="253"/>
        <v>0</v>
      </c>
      <c r="T512" s="143">
        <f ca="1" t="shared" si="253"/>
        <v>0</v>
      </c>
      <c r="U512" s="143">
        <f ca="1" t="shared" si="253"/>
        <v>0</v>
      </c>
    </row>
    <row r="513" ht="15" spans="1:21">
      <c r="A513" s="182"/>
      <c r="B513" s="184" t="s">
        <v>328</v>
      </c>
      <c r="C513" s="103" t="str">
        <f>"million "&amp;D512</f>
        <v>million LCU</v>
      </c>
      <c r="D513" s="177" t="str">
        <f>D512</f>
        <v>LCU</v>
      </c>
      <c r="E513" s="62"/>
      <c r="F513" s="189"/>
      <c r="G513" s="167"/>
      <c r="H513" s="167"/>
      <c r="I513" s="167"/>
      <c r="J513" s="167"/>
      <c r="K513" s="90"/>
      <c r="L513" s="192"/>
      <c r="M513" s="143">
        <f ca="1" t="shared" ref="M513:U513" si="254">IF(M$241&gt;$C500-1,SUM(OFFSET($L511,0,M$241-$C500,1,$C500-$C501))/($C500-$C501),IF(M$241&lt;$C501+1,0,SUM(OFFSET($L511,0,0,1,M$241-$C501))/($C500-$C501)))</f>
        <v>0</v>
      </c>
      <c r="N513" s="143">
        <f ca="1" t="shared" si="254"/>
        <v>0</v>
      </c>
      <c r="O513" s="143">
        <f ca="1" t="shared" si="254"/>
        <v>0</v>
      </c>
      <c r="P513" s="143">
        <f ca="1" t="shared" si="254"/>
        <v>0</v>
      </c>
      <c r="Q513" s="143">
        <f ca="1" t="shared" si="254"/>
        <v>0</v>
      </c>
      <c r="R513" s="143">
        <f ca="1" t="shared" si="254"/>
        <v>0</v>
      </c>
      <c r="S513" s="143">
        <f ca="1" t="shared" si="254"/>
        <v>0</v>
      </c>
      <c r="T513" s="143">
        <f ca="1" t="shared" si="254"/>
        <v>0</v>
      </c>
      <c r="U513" s="143">
        <f ca="1" t="shared" si="254"/>
        <v>0</v>
      </c>
    </row>
    <row r="514" ht="15" spans="1:21">
      <c r="A514" s="182"/>
      <c r="B514" s="197" t="s">
        <v>234</v>
      </c>
      <c r="C514" s="103" t="str">
        <f>"million "&amp;D513</f>
        <v>million LCU</v>
      </c>
      <c r="D514" s="177" t="str">
        <f>D513</f>
        <v>LCU</v>
      </c>
      <c r="E514" s="62"/>
      <c r="F514" s="189"/>
      <c r="G514" s="167"/>
      <c r="H514" s="167"/>
      <c r="I514" s="167"/>
      <c r="J514" s="167"/>
      <c r="K514" s="90"/>
      <c r="L514" s="192"/>
      <c r="M514" s="143">
        <f t="shared" ref="M514:U514" si="255">L512*$C502</f>
        <v>0</v>
      </c>
      <c r="N514" s="143">
        <f ca="1" t="shared" si="255"/>
        <v>0</v>
      </c>
      <c r="O514" s="143">
        <f ca="1" t="shared" si="255"/>
        <v>0</v>
      </c>
      <c r="P514" s="143">
        <f ca="1" t="shared" si="255"/>
        <v>0</v>
      </c>
      <c r="Q514" s="143">
        <f ca="1" t="shared" si="255"/>
        <v>0</v>
      </c>
      <c r="R514" s="143">
        <f ca="1" t="shared" si="255"/>
        <v>0</v>
      </c>
      <c r="S514" s="143">
        <f ca="1" t="shared" si="255"/>
        <v>0</v>
      </c>
      <c r="T514" s="143">
        <f ca="1" t="shared" si="255"/>
        <v>0</v>
      </c>
      <c r="U514" s="143">
        <f ca="1" t="shared" si="255"/>
        <v>0</v>
      </c>
    </row>
    <row r="515" ht="15" spans="1:21">
      <c r="A515" s="182"/>
      <c r="B515" s="198" t="s">
        <v>358</v>
      </c>
      <c r="C515" s="199"/>
      <c r="D515" s="200"/>
      <c r="E515" s="116"/>
      <c r="F515" s="167"/>
      <c r="G515" s="167"/>
      <c r="H515" s="167"/>
      <c r="I515" s="167"/>
      <c r="J515" s="167"/>
      <c r="K515" s="90"/>
      <c r="L515" s="143"/>
      <c r="M515" s="143"/>
      <c r="N515" s="143"/>
      <c r="O515" s="143"/>
      <c r="P515" s="143"/>
      <c r="Q515" s="143"/>
      <c r="R515" s="143"/>
      <c r="S515" s="143"/>
      <c r="T515" s="143"/>
      <c r="U515" s="143"/>
    </row>
    <row r="516" ht="15" spans="1:21">
      <c r="A516" s="182"/>
      <c r="B516" s="201" t="s">
        <v>37</v>
      </c>
      <c r="C516" s="193" t="s">
        <v>311</v>
      </c>
      <c r="D516" s="202"/>
      <c r="E516" s="47"/>
      <c r="F516" s="48"/>
      <c r="G516" s="48"/>
      <c r="H516" s="48"/>
      <c r="I516" s="48"/>
      <c r="J516" s="48"/>
      <c r="K516" s="89"/>
      <c r="L516" s="89"/>
      <c r="M516" s="89"/>
      <c r="N516" s="89"/>
      <c r="O516" s="89"/>
      <c r="P516" s="89"/>
      <c r="Q516" s="89"/>
      <c r="R516" s="89"/>
      <c r="S516" s="89"/>
      <c r="T516" s="89"/>
      <c r="U516" s="89"/>
    </row>
    <row r="517" ht="15" spans="1:21">
      <c r="A517" s="182"/>
      <c r="B517" s="201" t="s">
        <v>345</v>
      </c>
      <c r="C517" s="194">
        <v>5</v>
      </c>
      <c r="D517" s="202"/>
      <c r="E517" s="47"/>
      <c r="F517" s="48"/>
      <c r="G517" s="48"/>
      <c r="H517" s="48"/>
      <c r="I517" s="48"/>
      <c r="J517" s="48"/>
      <c r="K517" s="89"/>
      <c r="L517" s="89"/>
      <c r="M517" s="89"/>
      <c r="N517" s="89"/>
      <c r="O517" s="89"/>
      <c r="P517" s="89"/>
      <c r="Q517" s="89"/>
      <c r="R517" s="89"/>
      <c r="S517" s="89"/>
      <c r="T517" s="89"/>
      <c r="U517" s="89"/>
    </row>
    <row r="518" ht="15" spans="1:21">
      <c r="A518" s="182"/>
      <c r="B518" s="201" t="s">
        <v>346</v>
      </c>
      <c r="C518" s="195">
        <v>4</v>
      </c>
      <c r="D518" s="202"/>
      <c r="E518" s="47"/>
      <c r="F518" s="48"/>
      <c r="G518" s="48"/>
      <c r="H518" s="48"/>
      <c r="I518" s="48"/>
      <c r="J518" s="48"/>
      <c r="K518" s="89"/>
      <c r="L518" s="89"/>
      <c r="M518" s="89"/>
      <c r="N518" s="89"/>
      <c r="O518" s="89"/>
      <c r="P518" s="89"/>
      <c r="Q518" s="89"/>
      <c r="R518" s="89"/>
      <c r="S518" s="89"/>
      <c r="T518" s="89"/>
      <c r="U518" s="89"/>
    </row>
    <row r="519" ht="15" spans="1:21">
      <c r="A519" s="182"/>
      <c r="B519" s="201" t="s">
        <v>347</v>
      </c>
      <c r="C519" s="196">
        <v>0.08</v>
      </c>
      <c r="D519" s="202"/>
      <c r="E519" s="47"/>
      <c r="F519" s="48"/>
      <c r="G519" s="48"/>
      <c r="H519" s="48"/>
      <c r="I519" s="48"/>
      <c r="J519" s="48"/>
      <c r="K519" s="89"/>
      <c r="L519" s="89"/>
      <c r="M519" s="89"/>
      <c r="N519" s="89"/>
      <c r="O519" s="89"/>
      <c r="P519" s="89"/>
      <c r="Q519" s="89"/>
      <c r="R519" s="89"/>
      <c r="S519" s="89"/>
      <c r="T519" s="89"/>
      <c r="U519" s="89"/>
    </row>
    <row r="520" ht="15" spans="1:21">
      <c r="A520" s="182"/>
      <c r="B520" s="201" t="s">
        <v>348</v>
      </c>
      <c r="C520" s="203" t="s">
        <v>349</v>
      </c>
      <c r="D520" s="202"/>
      <c r="E520" s="47"/>
      <c r="F520" s="48"/>
      <c r="G520" s="48"/>
      <c r="H520" s="48"/>
      <c r="I520" s="48"/>
      <c r="J520" s="48"/>
      <c r="K520" s="89"/>
      <c r="L520" s="89"/>
      <c r="M520" s="89"/>
      <c r="N520" s="89"/>
      <c r="O520" s="89"/>
      <c r="P520" s="89"/>
      <c r="Q520" s="89"/>
      <c r="R520" s="89"/>
      <c r="S520" s="89"/>
      <c r="T520" s="89"/>
      <c r="U520" s="89"/>
    </row>
    <row r="521" ht="15" spans="1:21">
      <c r="A521" s="182"/>
      <c r="B521" s="201" t="str">
        <f>"Classified as External or Domestic?"</f>
        <v>Classified as External or Domestic?</v>
      </c>
      <c r="C521" s="195" t="s">
        <v>163</v>
      </c>
      <c r="D521" s="202"/>
      <c r="E521" s="47"/>
      <c r="F521" s="48"/>
      <c r="G521" s="48"/>
      <c r="H521" s="48"/>
      <c r="I521" s="48"/>
      <c r="J521" s="48"/>
      <c r="K521" s="89"/>
      <c r="L521" s="89"/>
      <c r="M521" s="89"/>
      <c r="N521" s="89"/>
      <c r="O521" s="89"/>
      <c r="P521" s="89"/>
      <c r="Q521" s="89"/>
      <c r="R521" s="89"/>
      <c r="S521" s="89"/>
      <c r="T521" s="89"/>
      <c r="U521" s="89"/>
    </row>
    <row r="522" ht="15" spans="1:21">
      <c r="A522" s="182"/>
      <c r="B522" s="201" t="s">
        <v>350</v>
      </c>
      <c r="C522" s="202" t="s">
        <v>351</v>
      </c>
      <c r="D522" s="202"/>
      <c r="E522" s="47"/>
      <c r="F522" s="48"/>
      <c r="G522" s="48"/>
      <c r="H522" s="48"/>
      <c r="I522" s="48"/>
      <c r="J522" s="48"/>
      <c r="K522" s="89"/>
      <c r="L522" s="190">
        <f>L523/L$101*100</f>
        <v>-1751.51535271019</v>
      </c>
      <c r="M522" s="190">
        <f ca="1" t="shared" ref="M522:U522" si="256">M523/M$101*100</f>
        <v>-2301.09439529382</v>
      </c>
      <c r="N522" s="190">
        <f ca="1" t="shared" si="256"/>
        <v>-1801.56983308922</v>
      </c>
      <c r="O522" s="190">
        <f ca="1" t="shared" si="256"/>
        <v>-1289.25097099851</v>
      </c>
      <c r="P522" s="190">
        <f ca="1" t="shared" si="256"/>
        <v>-1080.97887317928</v>
      </c>
      <c r="Q522" s="190">
        <f ca="1" t="shared" si="256"/>
        <v>552.530960430514</v>
      </c>
      <c r="R522" s="190">
        <f ca="1" t="shared" si="256"/>
        <v>260.896303787435</v>
      </c>
      <c r="S522" s="190">
        <f ca="1" t="shared" si="256"/>
        <v>340.727495184783</v>
      </c>
      <c r="T522" s="190">
        <f ca="1" t="shared" si="256"/>
        <v>584.389147866114</v>
      </c>
      <c r="U522" s="190">
        <f ca="1" t="shared" si="256"/>
        <v>2399.83753519278</v>
      </c>
    </row>
    <row r="523" ht="15" spans="1:21">
      <c r="A523" s="182"/>
      <c r="B523" s="201" t="s">
        <v>352</v>
      </c>
      <c r="C523" s="180" t="s">
        <v>329</v>
      </c>
      <c r="D523" s="203" t="str">
        <f>C521</f>
        <v>Domestic</v>
      </c>
      <c r="E523" s="62"/>
      <c r="F523" s="178"/>
      <c r="G523" s="167"/>
      <c r="H523" s="167"/>
      <c r="I523" s="167"/>
      <c r="J523" s="167"/>
      <c r="K523" s="90"/>
      <c r="L523" s="223">
        <f>L101-SUM(L285,L302,L319,L336,L353,L370,L387,L404,L421,L438,L455,L472,L489,L506)</f>
        <v>-1047874.39600026</v>
      </c>
      <c r="M523" s="223">
        <f ca="1" t="shared" ref="M523:U523" si="257">M101-SUM(M285,M302,M319,M336,M353,M370,M387,M404,M421,M438,M455,M472,M489,M506)</f>
        <v>-2814787.27710281</v>
      </c>
      <c r="N523" s="223">
        <f ca="1" t="shared" si="257"/>
        <v>-2796962.58884336</v>
      </c>
      <c r="O523" s="223">
        <f ca="1" t="shared" si="257"/>
        <v>-2651256.81099819</v>
      </c>
      <c r="P523" s="223">
        <f ca="1" t="shared" si="257"/>
        <v>-2650871.22700735</v>
      </c>
      <c r="Q523" s="223">
        <f ca="1" t="shared" si="257"/>
        <v>-4137899.03594129</v>
      </c>
      <c r="R523" s="223">
        <f ca="1" t="shared" si="257"/>
        <v>-5833817.52629513</v>
      </c>
      <c r="S523" s="223">
        <f ca="1" t="shared" si="257"/>
        <v>-5387748.53875878</v>
      </c>
      <c r="T523" s="223">
        <f ca="1" t="shared" si="257"/>
        <v>-4720966.33950585</v>
      </c>
      <c r="U523" s="223">
        <f ca="1" t="shared" si="257"/>
        <v>-4545978.59803507</v>
      </c>
    </row>
    <row r="524" ht="15" spans="1:21">
      <c r="A524" s="182"/>
      <c r="B524" s="201" t="s">
        <v>335</v>
      </c>
      <c r="C524" s="180" t="s">
        <v>329</v>
      </c>
      <c r="D524" s="203" t="str">
        <f>C521</f>
        <v>Domestic</v>
      </c>
      <c r="E524" s="62"/>
      <c r="F524" s="178"/>
      <c r="G524" s="167"/>
      <c r="H524" s="167"/>
      <c r="I524" s="167"/>
      <c r="J524" s="167"/>
      <c r="K524" s="90"/>
      <c r="L524" s="192"/>
      <c r="M524" s="143">
        <f ca="1" t="shared" ref="M524:U524" si="258">M530*M527</f>
        <v>0</v>
      </c>
      <c r="N524" s="143">
        <f ca="1" t="shared" si="258"/>
        <v>0</v>
      </c>
      <c r="O524" s="143">
        <f ca="1" t="shared" si="258"/>
        <v>0</v>
      </c>
      <c r="P524" s="143">
        <f ca="1" t="shared" si="258"/>
        <v>0</v>
      </c>
      <c r="Q524" s="143">
        <f ca="1" t="shared" si="258"/>
        <v>-1047874.39600026</v>
      </c>
      <c r="R524" s="143">
        <f ca="1" t="shared" si="258"/>
        <v>-2814787.27710281</v>
      </c>
      <c r="S524" s="143">
        <f ca="1" t="shared" si="258"/>
        <v>-2796962.58884336</v>
      </c>
      <c r="T524" s="143">
        <f ca="1" t="shared" si="258"/>
        <v>-2651256.81099819</v>
      </c>
      <c r="U524" s="143">
        <f ca="1" t="shared" si="258"/>
        <v>-2650871.22700735</v>
      </c>
    </row>
    <row r="525" ht="15" spans="1:21">
      <c r="A525" s="182"/>
      <c r="B525" s="201" t="s">
        <v>336</v>
      </c>
      <c r="C525" s="180" t="s">
        <v>329</v>
      </c>
      <c r="D525" s="203" t="str">
        <f>C521</f>
        <v>Domestic</v>
      </c>
      <c r="E525" s="62"/>
      <c r="F525" s="178"/>
      <c r="G525" s="167"/>
      <c r="H525" s="167"/>
      <c r="I525" s="167"/>
      <c r="J525" s="167"/>
      <c r="K525" s="90"/>
      <c r="L525" s="192"/>
      <c r="M525" s="143">
        <f>M531*M527</f>
        <v>-83829.9516800206</v>
      </c>
      <c r="N525" s="143">
        <f ca="1" t="shared" ref="N525:U525" si="259">N531*N527</f>
        <v>-309012.933848245</v>
      </c>
      <c r="O525" s="143">
        <f ca="1" t="shared" si="259"/>
        <v>-532769.940955714</v>
      </c>
      <c r="P525" s="143">
        <f ca="1" t="shared" si="259"/>
        <v>-744870.485835569</v>
      </c>
      <c r="Q525" s="143">
        <f ca="1" t="shared" si="259"/>
        <v>-956940.183996157</v>
      </c>
      <c r="R525" s="143">
        <f ca="1" t="shared" si="259"/>
        <v>-1204142.15519144</v>
      </c>
      <c r="S525" s="143">
        <f ca="1" t="shared" si="259"/>
        <v>-1445664.57512683</v>
      </c>
      <c r="T525" s="143">
        <f ca="1" t="shared" si="259"/>
        <v>-1652927.45112006</v>
      </c>
      <c r="U525" s="143">
        <f ca="1" t="shared" si="259"/>
        <v>-1818504.21340067</v>
      </c>
    </row>
    <row r="526" ht="15" spans="1:21">
      <c r="A526" s="182"/>
      <c r="B526" s="201" t="s">
        <v>353</v>
      </c>
      <c r="C526" s="180" t="s">
        <v>329</v>
      </c>
      <c r="D526" s="203" t="str">
        <f>C521</f>
        <v>Domestic</v>
      </c>
      <c r="E526" s="62"/>
      <c r="F526" s="178"/>
      <c r="G526" s="167"/>
      <c r="H526" s="167"/>
      <c r="I526" s="167"/>
      <c r="J526" s="167"/>
      <c r="K526" s="90"/>
      <c r="L526" s="143">
        <f t="shared" ref="L526:U526" si="260">L529*L527</f>
        <v>-1047874.39600026</v>
      </c>
      <c r="M526" s="143">
        <f ca="1" t="shared" si="260"/>
        <v>-3862661.67310307</v>
      </c>
      <c r="N526" s="143">
        <f ca="1" t="shared" si="260"/>
        <v>-6659624.26194643</v>
      </c>
      <c r="O526" s="143">
        <f ca="1" t="shared" si="260"/>
        <v>-9310881.07294461</v>
      </c>
      <c r="P526" s="143">
        <f ca="1" t="shared" si="260"/>
        <v>-11961752.299952</v>
      </c>
      <c r="Q526" s="143">
        <f ca="1" t="shared" si="260"/>
        <v>-15051776.939893</v>
      </c>
      <c r="R526" s="143">
        <f ca="1" t="shared" si="260"/>
        <v>-18070807.1890853</v>
      </c>
      <c r="S526" s="143">
        <f ca="1" t="shared" si="260"/>
        <v>-20661593.1390007</v>
      </c>
      <c r="T526" s="143">
        <f ca="1" t="shared" si="260"/>
        <v>-22731302.6675084</v>
      </c>
      <c r="U526" s="143">
        <f ca="1" t="shared" si="260"/>
        <v>-24626410.0385361</v>
      </c>
    </row>
    <row r="527" ht="15" spans="1:21">
      <c r="A527" s="182"/>
      <c r="B527" s="201" t="s">
        <v>333</v>
      </c>
      <c r="C527" s="199" t="str">
        <f>"LCU per unit of "&amp;D526</f>
        <v>LCU per unit of Domestic</v>
      </c>
      <c r="D527" s="203" t="str">
        <f>C516</f>
        <v>LCU</v>
      </c>
      <c r="E527" s="62"/>
      <c r="F527" s="178"/>
      <c r="G527" s="167"/>
      <c r="H527" s="167"/>
      <c r="I527" s="167"/>
      <c r="J527" s="167"/>
      <c r="K527" s="90"/>
      <c r="L527" s="143">
        <f t="shared" ref="L527:U527" si="261">INDEX($L$81:$U$85,MATCH($D527,$B$81:$B$85,0),MATCH(L$78,$L$78:$U$78,0))</f>
        <v>1</v>
      </c>
      <c r="M527" s="143">
        <f t="shared" si="261"/>
        <v>1</v>
      </c>
      <c r="N527" s="143">
        <f t="shared" si="261"/>
        <v>1</v>
      </c>
      <c r="O527" s="143">
        <f t="shared" si="261"/>
        <v>1</v>
      </c>
      <c r="P527" s="143">
        <f t="shared" si="261"/>
        <v>1</v>
      </c>
      <c r="Q527" s="143">
        <f t="shared" si="261"/>
        <v>1</v>
      </c>
      <c r="R527" s="143">
        <f t="shared" si="261"/>
        <v>1</v>
      </c>
      <c r="S527" s="143">
        <f t="shared" si="261"/>
        <v>1</v>
      </c>
      <c r="T527" s="143">
        <f t="shared" si="261"/>
        <v>1</v>
      </c>
      <c r="U527" s="143">
        <f t="shared" si="261"/>
        <v>1</v>
      </c>
    </row>
    <row r="528" ht="15" spans="1:21">
      <c r="A528" s="182"/>
      <c r="B528" s="201" t="s">
        <v>341</v>
      </c>
      <c r="C528" s="199" t="str">
        <f>"million "&amp;D527</f>
        <v>million LCU</v>
      </c>
      <c r="D528" s="203" t="str">
        <f>D527</f>
        <v>LCU</v>
      </c>
      <c r="E528" s="59"/>
      <c r="F528" s="189"/>
      <c r="G528" s="167"/>
      <c r="H528" s="167"/>
      <c r="I528" s="167"/>
      <c r="J528" s="167"/>
      <c r="K528" s="90"/>
      <c r="L528" s="190">
        <f>L523/L527</f>
        <v>-1047874.39600026</v>
      </c>
      <c r="M528" s="190">
        <f ca="1" t="shared" ref="M528:U528" si="262">M523/M527</f>
        <v>-2814787.27710281</v>
      </c>
      <c r="N528" s="190">
        <f ca="1" t="shared" si="262"/>
        <v>-2796962.58884336</v>
      </c>
      <c r="O528" s="190">
        <f ca="1" t="shared" si="262"/>
        <v>-2651256.81099819</v>
      </c>
      <c r="P528" s="190">
        <f ca="1" t="shared" si="262"/>
        <v>-2650871.22700735</v>
      </c>
      <c r="Q528" s="190">
        <f ca="1" t="shared" si="262"/>
        <v>-4137899.03594129</v>
      </c>
      <c r="R528" s="190">
        <f ca="1" t="shared" si="262"/>
        <v>-5833817.52629513</v>
      </c>
      <c r="S528" s="190">
        <f ca="1" t="shared" si="262"/>
        <v>-5387748.53875878</v>
      </c>
      <c r="T528" s="190">
        <f ca="1" t="shared" si="262"/>
        <v>-4720966.33950585</v>
      </c>
      <c r="U528" s="190">
        <f ca="1" t="shared" si="262"/>
        <v>-4545978.59803507</v>
      </c>
    </row>
    <row r="529" ht="15" spans="1:21">
      <c r="A529" s="182"/>
      <c r="B529" s="201" t="s">
        <v>343</v>
      </c>
      <c r="C529" s="199" t="str">
        <f>"million "&amp;D528</f>
        <v>million LCU</v>
      </c>
      <c r="D529" s="203" t="str">
        <f>D528</f>
        <v>LCU</v>
      </c>
      <c r="E529" s="62"/>
      <c r="F529" s="189"/>
      <c r="G529" s="167"/>
      <c r="H529" s="167"/>
      <c r="I529" s="167"/>
      <c r="J529" s="167"/>
      <c r="K529" s="90"/>
      <c r="L529" s="143">
        <f>L528</f>
        <v>-1047874.39600026</v>
      </c>
      <c r="M529" s="143">
        <f ca="1" t="shared" ref="M529:U529" si="263">L529+M528-M530</f>
        <v>-3862661.67310307</v>
      </c>
      <c r="N529" s="143">
        <f ca="1" t="shared" si="263"/>
        <v>-6659624.26194643</v>
      </c>
      <c r="O529" s="143">
        <f ca="1" t="shared" si="263"/>
        <v>-9310881.07294461</v>
      </c>
      <c r="P529" s="143">
        <f ca="1" t="shared" si="263"/>
        <v>-11961752.299952</v>
      </c>
      <c r="Q529" s="143">
        <f ca="1" t="shared" si="263"/>
        <v>-15051776.939893</v>
      </c>
      <c r="R529" s="143">
        <f ca="1" t="shared" si="263"/>
        <v>-18070807.1890853</v>
      </c>
      <c r="S529" s="143">
        <f ca="1" t="shared" si="263"/>
        <v>-20661593.1390007</v>
      </c>
      <c r="T529" s="143">
        <f ca="1" t="shared" si="263"/>
        <v>-22731302.6675084</v>
      </c>
      <c r="U529" s="143">
        <f ca="1" t="shared" si="263"/>
        <v>-24626410.0385361</v>
      </c>
    </row>
    <row r="530" ht="15" spans="1:21">
      <c r="A530" s="182"/>
      <c r="B530" s="201" t="s">
        <v>328</v>
      </c>
      <c r="C530" s="199" t="str">
        <f>"million "&amp;D529</f>
        <v>million LCU</v>
      </c>
      <c r="D530" s="203" t="str">
        <f>D529</f>
        <v>LCU</v>
      </c>
      <c r="E530" s="62"/>
      <c r="F530" s="189"/>
      <c r="G530" s="167"/>
      <c r="H530" s="167"/>
      <c r="I530" s="167"/>
      <c r="J530" s="167"/>
      <c r="K530" s="90"/>
      <c r="L530" s="192"/>
      <c r="M530" s="143">
        <f ca="1" t="shared" ref="M530:U530" si="264">IF(M$241&gt;$C517-1,SUM(OFFSET($L528,0,M$241-$C517,1,$C517-$C518))/($C517-$C518),IF(M$241&lt;$C518+1,0,SUM(OFFSET($L528,0,0,1,M$241-$C518))/($C517-$C518)))</f>
        <v>0</v>
      </c>
      <c r="N530" s="143">
        <f ca="1" t="shared" si="264"/>
        <v>0</v>
      </c>
      <c r="O530" s="143">
        <f ca="1" t="shared" si="264"/>
        <v>0</v>
      </c>
      <c r="P530" s="143">
        <f ca="1" t="shared" si="264"/>
        <v>0</v>
      </c>
      <c r="Q530" s="143">
        <f ca="1" t="shared" si="264"/>
        <v>-1047874.39600026</v>
      </c>
      <c r="R530" s="143">
        <f ca="1" t="shared" si="264"/>
        <v>-2814787.27710281</v>
      </c>
      <c r="S530" s="143">
        <f ca="1" t="shared" si="264"/>
        <v>-2796962.58884336</v>
      </c>
      <c r="T530" s="143">
        <f ca="1" t="shared" si="264"/>
        <v>-2651256.81099819</v>
      </c>
      <c r="U530" s="143">
        <f ca="1" t="shared" si="264"/>
        <v>-2650871.22700735</v>
      </c>
    </row>
    <row r="531" ht="15" spans="1:21">
      <c r="A531" s="182"/>
      <c r="B531" s="201" t="s">
        <v>234</v>
      </c>
      <c r="C531" s="199" t="str">
        <f>"million "&amp;D530</f>
        <v>million LCU</v>
      </c>
      <c r="D531" s="203" t="str">
        <f>D530</f>
        <v>LCU</v>
      </c>
      <c r="E531" s="62"/>
      <c r="F531" s="189"/>
      <c r="G531" s="167"/>
      <c r="H531" s="167"/>
      <c r="I531" s="167"/>
      <c r="J531" s="167"/>
      <c r="K531" s="90"/>
      <c r="L531" s="192"/>
      <c r="M531" s="143">
        <f t="shared" ref="M531:U531" si="265">L529*$C519</f>
        <v>-83829.9516800206</v>
      </c>
      <c r="N531" s="143">
        <f ca="1" t="shared" si="265"/>
        <v>-309012.933848245</v>
      </c>
      <c r="O531" s="143">
        <f ca="1" t="shared" si="265"/>
        <v>-532769.940955714</v>
      </c>
      <c r="P531" s="143">
        <f ca="1" t="shared" si="265"/>
        <v>-744870.485835569</v>
      </c>
      <c r="Q531" s="143">
        <f ca="1" t="shared" si="265"/>
        <v>-956940.183996157</v>
      </c>
      <c r="R531" s="143">
        <f ca="1" t="shared" si="265"/>
        <v>-1204142.15519144</v>
      </c>
      <c r="S531" s="143">
        <f ca="1" t="shared" si="265"/>
        <v>-1445664.57512683</v>
      </c>
      <c r="T531" s="143">
        <f ca="1" t="shared" si="265"/>
        <v>-1652927.45112006</v>
      </c>
      <c r="U531" s="143">
        <f ca="1" t="shared" si="265"/>
        <v>-1818504.21340067</v>
      </c>
    </row>
    <row r="534" spans="2:21">
      <c r="B534" s="44" t="s">
        <v>359</v>
      </c>
      <c r="C534" s="29"/>
      <c r="D534" s="29"/>
      <c r="E534" s="28"/>
      <c r="F534" s="28"/>
      <c r="G534" s="28"/>
      <c r="H534" s="28"/>
      <c r="I534" s="28"/>
      <c r="J534" s="28"/>
      <c r="K534" s="28"/>
      <c r="L534" s="77"/>
      <c r="M534" s="77"/>
      <c r="N534" s="77"/>
      <c r="O534" s="77"/>
      <c r="P534" s="77"/>
      <c r="Q534" s="77"/>
      <c r="R534" s="77"/>
      <c r="S534" s="77"/>
      <c r="T534" s="77"/>
      <c r="U534" s="77"/>
    </row>
    <row r="536" spans="1:22">
      <c r="A536" s="204"/>
      <c r="B536" s="205" t="s">
        <v>360</v>
      </c>
      <c r="C536" s="206"/>
      <c r="D536" s="206"/>
      <c r="E536" s="207"/>
      <c r="F536" s="207"/>
      <c r="G536" s="208">
        <f>DataInput!G10</f>
        <v>2015</v>
      </c>
      <c r="H536" s="208">
        <f>DataInput!H10</f>
        <v>2016</v>
      </c>
      <c r="I536" s="208">
        <f>DataInput!I10</f>
        <v>2017</v>
      </c>
      <c r="J536" s="208">
        <f>DataInput!J10</f>
        <v>2018</v>
      </c>
      <c r="K536" s="208">
        <f>DataInput!K10</f>
        <v>2019</v>
      </c>
      <c r="L536" s="208">
        <f>DataInput!L10</f>
        <v>2020</v>
      </c>
      <c r="M536" s="208">
        <f>DataInput!M10</f>
        <v>2021</v>
      </c>
      <c r="N536" s="208">
        <f>DataInput!N10</f>
        <v>2022</v>
      </c>
      <c r="O536" s="208">
        <f>DataInput!O10</f>
        <v>2023</v>
      </c>
      <c r="P536" s="208">
        <f>DataInput!P10</f>
        <v>2024</v>
      </c>
      <c r="Q536" s="208">
        <f>DataInput!Q10</f>
        <v>2025</v>
      </c>
      <c r="R536" s="208">
        <f>DataInput!R10</f>
        <v>2026</v>
      </c>
      <c r="S536" s="208">
        <f>DataInput!S10</f>
        <v>2027</v>
      </c>
      <c r="T536" s="208">
        <f>DataInput!T10</f>
        <v>2028</v>
      </c>
      <c r="U536" s="208">
        <f>DataInput!U10</f>
        <v>2029</v>
      </c>
      <c r="V536" s="209"/>
    </row>
    <row r="537" spans="1:22">
      <c r="A537" s="204"/>
      <c r="G537" s="209"/>
      <c r="H537" s="209"/>
      <c r="I537" s="209"/>
      <c r="J537" s="209"/>
      <c r="K537" s="209"/>
      <c r="L537" s="209"/>
      <c r="M537" s="209"/>
      <c r="N537" s="209"/>
      <c r="O537" s="209"/>
      <c r="P537" s="209"/>
      <c r="Q537" s="209"/>
      <c r="R537" s="209"/>
      <c r="S537" s="209"/>
      <c r="T537" s="209"/>
      <c r="U537" s="209"/>
      <c r="V537" s="209"/>
    </row>
    <row r="538" spans="1:22">
      <c r="A538" s="210">
        <f>Baseline!A538</f>
        <v>11</v>
      </c>
      <c r="B538" s="211" t="s">
        <v>361</v>
      </c>
      <c r="C538" s="20" t="str">
        <f>'Data Request'!$C$6</f>
        <v>Naira</v>
      </c>
      <c r="D538" s="20" t="str">
        <f>'Data Request'!$C$7</f>
        <v>Million</v>
      </c>
      <c r="G538" s="212">
        <f t="shared" ref="G538:U538" si="266">G107</f>
        <v>48644.8881503252</v>
      </c>
      <c r="H538" s="212">
        <f t="shared" si="266"/>
        <v>79470.0161754744</v>
      </c>
      <c r="I538" s="212">
        <f t="shared" si="266"/>
        <v>112459.323187438</v>
      </c>
      <c r="J538" s="212">
        <f t="shared" si="266"/>
        <v>113636.86082904</v>
      </c>
      <c r="K538" s="212">
        <f t="shared" si="266"/>
        <v>81600.28445008</v>
      </c>
      <c r="L538" s="212">
        <f t="shared" si="266"/>
        <v>124632.803967782</v>
      </c>
      <c r="M538" s="212">
        <f ca="1" t="shared" si="266"/>
        <v>220179.358540672</v>
      </c>
      <c r="N538" s="212">
        <f ca="1" t="shared" si="266"/>
        <v>351752.272820843</v>
      </c>
      <c r="O538" s="212">
        <f ca="1" t="shared" si="266"/>
        <v>533869.557777438</v>
      </c>
      <c r="P538" s="212">
        <f ca="1" t="shared" si="266"/>
        <v>754085.124923311</v>
      </c>
      <c r="Q538" s="212">
        <f ca="1" t="shared" si="266"/>
        <v>1021612.07175985</v>
      </c>
      <c r="R538" s="212">
        <f ca="1" t="shared" si="266"/>
        <v>1343419.16016832</v>
      </c>
      <c r="S538" s="212">
        <f ca="1" t="shared" si="266"/>
        <v>1715888.93775778</v>
      </c>
      <c r="T538" s="212">
        <f ca="1" t="shared" si="266"/>
        <v>2129069.93881605</v>
      </c>
      <c r="U538" s="212">
        <f ca="1" t="shared" si="266"/>
        <v>2590928.9621202</v>
      </c>
      <c r="V538" s="212"/>
    </row>
    <row r="539" spans="1:22">
      <c r="A539" s="210">
        <f>Baseline!A539</f>
        <v>12</v>
      </c>
      <c r="B539" s="213" t="s">
        <v>162</v>
      </c>
      <c r="C539" s="20" t="str">
        <f>'Data Request'!$C$6</f>
        <v>Naira</v>
      </c>
      <c r="D539" s="20" t="str">
        <f>'Data Request'!$C$7</f>
        <v>Million</v>
      </c>
      <c r="G539" s="212">
        <f t="shared" ref="G539:U539" si="267">G108</f>
        <v>6608.25492328522</v>
      </c>
      <c r="H539" s="212">
        <f t="shared" si="267"/>
        <v>8088.75772608435</v>
      </c>
      <c r="I539" s="212">
        <f t="shared" si="267"/>
        <v>10100.1301177775</v>
      </c>
      <c r="J539" s="212">
        <f t="shared" si="267"/>
        <v>9680.54453734</v>
      </c>
      <c r="K539" s="212">
        <f t="shared" si="267"/>
        <v>186.14593154</v>
      </c>
      <c r="L539" s="212">
        <f t="shared" si="267"/>
        <v>1091632.99812232</v>
      </c>
      <c r="M539" s="212">
        <f ca="1" t="shared" si="267"/>
        <v>3988607.75649662</v>
      </c>
      <c r="N539" s="212">
        <f ca="1" t="shared" si="267"/>
        <v>6904532.51487092</v>
      </c>
      <c r="O539" s="212">
        <f ca="1" t="shared" si="267"/>
        <v>9725707.27324522</v>
      </c>
      <c r="P539" s="212">
        <f ca="1" t="shared" si="267"/>
        <v>12584782.0316195</v>
      </c>
      <c r="Q539" s="212">
        <f ca="1" t="shared" si="267"/>
        <v>15936556.7899938</v>
      </c>
      <c r="R539" s="212">
        <f ca="1" t="shared" si="267"/>
        <v>19276203.5483681</v>
      </c>
      <c r="S539" s="212">
        <f ca="1" t="shared" si="267"/>
        <v>22240640.3067424</v>
      </c>
      <c r="T539" s="212">
        <f ca="1" t="shared" si="267"/>
        <v>24723747.0651167</v>
      </c>
      <c r="U539" s="212">
        <f ca="1" t="shared" si="267"/>
        <v>27081783.823491</v>
      </c>
      <c r="V539" s="212"/>
    </row>
    <row r="540" spans="1:22">
      <c r="A540" s="210">
        <f>Baseline!A540</f>
        <v>13</v>
      </c>
      <c r="B540" s="213" t="s">
        <v>163</v>
      </c>
      <c r="C540" s="20" t="str">
        <f>'Data Request'!$C$6</f>
        <v>Naira</v>
      </c>
      <c r="D540" s="20" t="str">
        <f>'Data Request'!$C$7</f>
        <v>Million</v>
      </c>
      <c r="G540" s="212">
        <f t="shared" ref="G540:U540" si="268">G109</f>
        <v>42036.63322704</v>
      </c>
      <c r="H540" s="212">
        <f t="shared" si="268"/>
        <v>71381.25844939</v>
      </c>
      <c r="I540" s="212">
        <f t="shared" si="268"/>
        <v>102359.19306966</v>
      </c>
      <c r="J540" s="212">
        <f t="shared" si="268"/>
        <v>103956.3162917</v>
      </c>
      <c r="K540" s="212">
        <f t="shared" si="268"/>
        <v>81414.13851854</v>
      </c>
      <c r="L540" s="212">
        <f t="shared" si="268"/>
        <v>-967000.194154538</v>
      </c>
      <c r="M540" s="212">
        <f ca="1" t="shared" si="268"/>
        <v>-3768428.39795595</v>
      </c>
      <c r="N540" s="212">
        <f ca="1" t="shared" si="268"/>
        <v>-6552780.24205008</v>
      </c>
      <c r="O540" s="212">
        <f ca="1" t="shared" si="268"/>
        <v>-9191837.71546778</v>
      </c>
      <c r="P540" s="212">
        <f ca="1" t="shared" si="268"/>
        <v>-11830696.9066962</v>
      </c>
      <c r="Q540" s="212">
        <f ca="1" t="shared" si="268"/>
        <v>-14914944.718234</v>
      </c>
      <c r="R540" s="212">
        <f ca="1" t="shared" si="268"/>
        <v>-17932784.3881998</v>
      </c>
      <c r="S540" s="212">
        <f ca="1" t="shared" si="268"/>
        <v>-20524751.3689846</v>
      </c>
      <c r="T540" s="212">
        <f ca="1" t="shared" si="268"/>
        <v>-22594677.1263007</v>
      </c>
      <c r="U540" s="212">
        <f ca="1" t="shared" si="268"/>
        <v>-24490854.8613708</v>
      </c>
      <c r="V540" s="212"/>
    </row>
    <row r="541" spans="1:22">
      <c r="A541" s="210">
        <f>Baseline!A541</f>
        <v>0</v>
      </c>
      <c r="B541" s="211" t="s">
        <v>362</v>
      </c>
      <c r="C541" s="20" t="str">
        <f>'Data Request'!$C$6</f>
        <v>Naira</v>
      </c>
      <c r="D541" s="20" t="str">
        <f>'Data Request'!$C$7</f>
        <v>Million</v>
      </c>
      <c r="G541" s="212">
        <f>G544+G547</f>
        <v>11450.2869588025</v>
      </c>
      <c r="H541" s="212">
        <f t="shared" ref="H541:U541" si="269">H544+H547</f>
        <v>21487.5951818046</v>
      </c>
      <c r="I541" s="212">
        <f t="shared" si="269"/>
        <v>54451.978074057</v>
      </c>
      <c r="J541" s="212">
        <f t="shared" si="269"/>
        <v>62431.261789315</v>
      </c>
      <c r="K541" s="212">
        <f t="shared" si="269"/>
        <v>83160.09649789</v>
      </c>
      <c r="L541" s="212">
        <f t="shared" si="269"/>
        <v>42302.51557976</v>
      </c>
      <c r="M541" s="212">
        <f ca="1" t="shared" si="269"/>
        <v>80881.9340342693</v>
      </c>
      <c r="N541" s="212">
        <f ca="1" t="shared" si="269"/>
        <v>114665.119555184</v>
      </c>
      <c r="O541" s="212">
        <f ca="1" t="shared" si="269"/>
        <v>154885.775788426</v>
      </c>
      <c r="P541" s="212">
        <f ca="1" t="shared" si="269"/>
        <v>200220.894411508</v>
      </c>
      <c r="Q541" s="212">
        <f ca="1" t="shared" si="269"/>
        <v>-794065.380150068</v>
      </c>
      <c r="R541" s="212">
        <f ca="1" t="shared" si="269"/>
        <v>-2279685.52353887</v>
      </c>
      <c r="S541" s="212">
        <f ca="1" t="shared" si="269"/>
        <v>-1615530.48614175</v>
      </c>
      <c r="T541" s="212">
        <f ca="1" t="shared" si="269"/>
        <v>-822527.915820942</v>
      </c>
      <c r="U541" s="212">
        <f ca="1" t="shared" si="269"/>
        <v>-194324.662205464</v>
      </c>
      <c r="V541" s="212"/>
    </row>
    <row r="542" spans="1:22">
      <c r="A542" s="210">
        <f>Baseline!A542</f>
        <v>0</v>
      </c>
      <c r="B542" s="213" t="s">
        <v>162</v>
      </c>
      <c r="C542" s="20" t="str">
        <f>'Data Request'!$C$6</f>
        <v>Naira</v>
      </c>
      <c r="D542" s="20" t="str">
        <f>'Data Request'!$C$7</f>
        <v>Million</v>
      </c>
      <c r="G542" s="212">
        <f t="shared" ref="G542:U543" si="270">G545+G548</f>
        <v>56.2157700825</v>
      </c>
      <c r="H542" s="212">
        <f t="shared" si="270"/>
        <v>148.086217114559</v>
      </c>
      <c r="I542" s="212">
        <f t="shared" si="270"/>
        <v>173.104127566998</v>
      </c>
      <c r="J542" s="212">
        <f t="shared" si="270"/>
        <v>196.846955385</v>
      </c>
      <c r="K542" s="212">
        <f t="shared" si="270"/>
        <v>116.8498752</v>
      </c>
      <c r="L542" s="212">
        <f t="shared" si="270"/>
        <v>28390.18671244</v>
      </c>
      <c r="M542" s="212">
        <f ca="1" t="shared" si="270"/>
        <v>150933.3512796</v>
      </c>
      <c r="N542" s="212">
        <f ca="1" t="shared" si="270"/>
        <v>413020.4014817</v>
      </c>
      <c r="O542" s="212">
        <f ca="1" t="shared" si="270"/>
        <v>676480.8328089</v>
      </c>
      <c r="P542" s="212">
        <f ca="1" t="shared" si="270"/>
        <v>931339.8113063</v>
      </c>
      <c r="Q542" s="212">
        <f ca="1" t="shared" si="270"/>
        <v>1189504.7390006</v>
      </c>
      <c r="R542" s="212">
        <f ca="1" t="shared" si="270"/>
        <v>1712631.339421</v>
      </c>
      <c r="S542" s="212">
        <f ca="1" t="shared" si="270"/>
        <v>2597748.4197656</v>
      </c>
      <c r="T542" s="212">
        <f ca="1" t="shared" si="270"/>
        <v>3452927.7822123</v>
      </c>
      <c r="U542" s="212">
        <f ca="1" t="shared" si="270"/>
        <v>4245541.6267831</v>
      </c>
      <c r="V542" s="212"/>
    </row>
    <row r="543" spans="1:22">
      <c r="A543" s="210">
        <f>Baseline!A543</f>
        <v>0</v>
      </c>
      <c r="B543" s="213" t="s">
        <v>163</v>
      </c>
      <c r="C543" s="20" t="str">
        <f>'Data Request'!$C$6</f>
        <v>Naira</v>
      </c>
      <c r="D543" s="20" t="str">
        <f>'Data Request'!$C$7</f>
        <v>Million</v>
      </c>
      <c r="G543" s="212">
        <f t="shared" si="270"/>
        <v>11394.07118872</v>
      </c>
      <c r="H543" s="212">
        <f t="shared" si="270"/>
        <v>21339.50896469</v>
      </c>
      <c r="I543" s="212">
        <f t="shared" si="270"/>
        <v>54278.87394649</v>
      </c>
      <c r="J543" s="212">
        <f t="shared" si="270"/>
        <v>62234.41483393</v>
      </c>
      <c r="K543" s="212">
        <f t="shared" si="270"/>
        <v>83043.24662269</v>
      </c>
      <c r="L543" s="212">
        <f t="shared" si="270"/>
        <v>13912.32886732</v>
      </c>
      <c r="M543" s="212">
        <f ca="1" t="shared" si="270"/>
        <v>-70051.4172453306</v>
      </c>
      <c r="N543" s="212">
        <f ca="1" t="shared" si="270"/>
        <v>-298355.281926515</v>
      </c>
      <c r="O543" s="212">
        <f ca="1" t="shared" si="270"/>
        <v>-521595.057020474</v>
      </c>
      <c r="P543" s="212">
        <f ca="1" t="shared" si="270"/>
        <v>-731118.916894792</v>
      </c>
      <c r="Q543" s="212">
        <f ca="1" t="shared" si="270"/>
        <v>-1983570.11915067</v>
      </c>
      <c r="R543" s="212">
        <f ca="1" t="shared" si="270"/>
        <v>-3992316.86295987</v>
      </c>
      <c r="S543" s="212">
        <f ca="1" t="shared" si="270"/>
        <v>-4213278.90590735</v>
      </c>
      <c r="T543" s="212">
        <f ca="1" t="shared" si="270"/>
        <v>-4275455.69803324</v>
      </c>
      <c r="U543" s="212">
        <f ca="1" t="shared" si="270"/>
        <v>-4439866.28898856</v>
      </c>
      <c r="V543" s="212"/>
    </row>
    <row r="544" spans="1:22">
      <c r="A544" s="210">
        <f>Baseline!A544</f>
        <v>14</v>
      </c>
      <c r="B544" s="211" t="s">
        <v>363</v>
      </c>
      <c r="C544" s="20" t="str">
        <f>'Data Request'!$C$6</f>
        <v>Naira</v>
      </c>
      <c r="D544" s="20" t="str">
        <f>'Data Request'!$C$7</f>
        <v>Million</v>
      </c>
      <c r="G544" s="212">
        <f t="shared" ref="G544:U544" si="271">G113</f>
        <v>10619.7580545195</v>
      </c>
      <c r="H544" s="212">
        <f t="shared" si="271"/>
        <v>18155.3841208789</v>
      </c>
      <c r="I544" s="212">
        <f t="shared" si="271"/>
        <v>50041.982957544</v>
      </c>
      <c r="J544" s="212">
        <f t="shared" si="271"/>
        <v>57296.36455197</v>
      </c>
      <c r="K544" s="212">
        <f t="shared" si="271"/>
        <v>75681.25857344</v>
      </c>
      <c r="L544" s="212">
        <f t="shared" si="271"/>
        <v>16824.47547091</v>
      </c>
      <c r="M544" s="212">
        <f ca="1" t="shared" si="271"/>
        <v>26777.2963243</v>
      </c>
      <c r="N544" s="212">
        <f ca="1" t="shared" si="271"/>
        <v>23678.49687647</v>
      </c>
      <c r="O544" s="212">
        <f ca="1" t="shared" si="271"/>
        <v>23525.90404522</v>
      </c>
      <c r="P544" s="212">
        <f ca="1" t="shared" si="271"/>
        <v>25013.2058467767</v>
      </c>
      <c r="Q544" s="212">
        <f ca="1" t="shared" si="271"/>
        <v>-1016425.98277783</v>
      </c>
      <c r="R544" s="212">
        <f ca="1" t="shared" si="271"/>
        <v>-2557874.6147036</v>
      </c>
      <c r="S544" s="212">
        <f ca="1" t="shared" si="271"/>
        <v>-1953718.31634824</v>
      </c>
      <c r="T544" s="212">
        <f ca="1" t="shared" si="271"/>
        <v>-1221027.34056412</v>
      </c>
      <c r="U544" s="212">
        <f ca="1" t="shared" si="271"/>
        <v>-651287.621339221</v>
      </c>
      <c r="V544" s="212"/>
    </row>
    <row r="545" spans="1:22">
      <c r="A545" s="210">
        <f>Baseline!A545</f>
        <v>15</v>
      </c>
      <c r="B545" s="213" t="s">
        <v>162</v>
      </c>
      <c r="C545" s="20" t="str">
        <f>'Data Request'!$C$6</f>
        <v>Naira</v>
      </c>
      <c r="D545" s="20" t="str">
        <f>'Data Request'!$C$7</f>
        <v>Million</v>
      </c>
      <c r="G545" s="212">
        <f t="shared" ref="G545:U545" si="272">G114</f>
        <v>37.36373529945</v>
      </c>
      <c r="H545" s="212">
        <f t="shared" si="272"/>
        <v>96.292739578935</v>
      </c>
      <c r="I545" s="212">
        <f t="shared" si="272"/>
        <v>116.29616419401</v>
      </c>
      <c r="J545" s="212">
        <f t="shared" si="272"/>
        <v>141.36879722</v>
      </c>
      <c r="K545" s="212">
        <f t="shared" si="272"/>
        <v>88.3709716</v>
      </c>
      <c r="L545" s="212">
        <f t="shared" si="272"/>
        <v>11473.41079809</v>
      </c>
      <c r="M545" s="212">
        <f ca="1" t="shared" si="272"/>
        <v>21325.2416257</v>
      </c>
      <c r="N545" s="212">
        <f ca="1" t="shared" si="272"/>
        <v>21325.2416257</v>
      </c>
      <c r="O545" s="212">
        <f ca="1" t="shared" si="272"/>
        <v>21325.2416257</v>
      </c>
      <c r="P545" s="212">
        <f ca="1" t="shared" si="272"/>
        <v>21325.2416257</v>
      </c>
      <c r="Q545" s="212">
        <f ca="1" t="shared" si="272"/>
        <v>21325.2416257</v>
      </c>
      <c r="R545" s="212">
        <f ca="1" t="shared" si="272"/>
        <v>241903.2416257</v>
      </c>
      <c r="S545" s="212">
        <f ca="1" t="shared" si="272"/>
        <v>825563.2416257</v>
      </c>
      <c r="T545" s="212">
        <f ca="1" t="shared" si="272"/>
        <v>1413013.2416257</v>
      </c>
      <c r="U545" s="212">
        <f ca="1" t="shared" si="272"/>
        <v>1981513.2416257</v>
      </c>
      <c r="V545" s="212"/>
    </row>
    <row r="546" spans="1:22">
      <c r="A546" s="210">
        <f>Baseline!A546</f>
        <v>16</v>
      </c>
      <c r="B546" s="213" t="s">
        <v>163</v>
      </c>
      <c r="C546" s="20" t="str">
        <f>'Data Request'!$C$6</f>
        <v>Naira</v>
      </c>
      <c r="D546" s="20" t="str">
        <f>'Data Request'!$C$7</f>
        <v>Million</v>
      </c>
      <c r="G546" s="212">
        <f t="shared" ref="G546:U546" si="273">G115</f>
        <v>10582.39431922</v>
      </c>
      <c r="H546" s="212">
        <f t="shared" si="273"/>
        <v>18059.0913813</v>
      </c>
      <c r="I546" s="212">
        <f t="shared" si="273"/>
        <v>49925.68679335</v>
      </c>
      <c r="J546" s="212">
        <f t="shared" si="273"/>
        <v>57154.99575475</v>
      </c>
      <c r="K546" s="212">
        <f t="shared" si="273"/>
        <v>75592.88760184</v>
      </c>
      <c r="L546" s="212">
        <f t="shared" si="273"/>
        <v>5351.06467282</v>
      </c>
      <c r="M546" s="212">
        <f ca="1" t="shared" si="273"/>
        <v>5452.0546986</v>
      </c>
      <c r="N546" s="212">
        <f ca="1" t="shared" si="273"/>
        <v>2353.25525077</v>
      </c>
      <c r="O546" s="212">
        <f ca="1" t="shared" si="273"/>
        <v>2200.66241952</v>
      </c>
      <c r="P546" s="212">
        <f ca="1" t="shared" si="273"/>
        <v>3687.96422107667</v>
      </c>
      <c r="Q546" s="212">
        <f ca="1" t="shared" si="273"/>
        <v>-1037751.22440353</v>
      </c>
      <c r="R546" s="212">
        <f ca="1" t="shared" si="273"/>
        <v>-2799777.8563293</v>
      </c>
      <c r="S546" s="212">
        <f ca="1" t="shared" si="273"/>
        <v>-2779281.55797394</v>
      </c>
      <c r="T546" s="212">
        <f ca="1" t="shared" si="273"/>
        <v>-2634040.58218982</v>
      </c>
      <c r="U546" s="212">
        <f ca="1" t="shared" si="273"/>
        <v>-2632800.86296492</v>
      </c>
      <c r="V546" s="212"/>
    </row>
    <row r="547" spans="1:22">
      <c r="A547" s="210">
        <f>Baseline!A547</f>
        <v>17</v>
      </c>
      <c r="B547" s="211" t="s">
        <v>364</v>
      </c>
      <c r="C547" s="20" t="str">
        <f>'Data Request'!$C$6</f>
        <v>Naira</v>
      </c>
      <c r="D547" s="20" t="str">
        <f>'Data Request'!$C$7</f>
        <v>Million</v>
      </c>
      <c r="G547" s="212">
        <f t="shared" ref="G547:U547" si="274">G116</f>
        <v>830.52890428305</v>
      </c>
      <c r="H547" s="212">
        <f t="shared" si="274"/>
        <v>3332.21106092562</v>
      </c>
      <c r="I547" s="212">
        <f t="shared" si="274"/>
        <v>4409.99511651299</v>
      </c>
      <c r="J547" s="212">
        <f t="shared" si="274"/>
        <v>5134.897237345</v>
      </c>
      <c r="K547" s="212">
        <f t="shared" si="274"/>
        <v>7478.83792445</v>
      </c>
      <c r="L547" s="212">
        <f t="shared" si="274"/>
        <v>25478.04010885</v>
      </c>
      <c r="M547" s="212">
        <f ca="1" t="shared" si="274"/>
        <v>54104.6377099693</v>
      </c>
      <c r="N547" s="212">
        <f ca="1" t="shared" si="274"/>
        <v>90986.6226787145</v>
      </c>
      <c r="O547" s="212">
        <f ca="1" t="shared" si="274"/>
        <v>131359.871743206</v>
      </c>
      <c r="P547" s="212">
        <f ca="1" t="shared" si="274"/>
        <v>175207.688564731</v>
      </c>
      <c r="Q547" s="212">
        <f ca="1" t="shared" si="274"/>
        <v>222360.602627763</v>
      </c>
      <c r="R547" s="212">
        <f ca="1" t="shared" si="274"/>
        <v>278189.09116473</v>
      </c>
      <c r="S547" s="212">
        <f ca="1" t="shared" si="274"/>
        <v>338187.830206484</v>
      </c>
      <c r="T547" s="212">
        <f ca="1" t="shared" si="274"/>
        <v>398499.424743181</v>
      </c>
      <c r="U547" s="212">
        <f ca="1" t="shared" si="274"/>
        <v>456962.959133758</v>
      </c>
      <c r="V547" s="212"/>
    </row>
    <row r="548" spans="1:22">
      <c r="A548" s="210">
        <f>Baseline!A548</f>
        <v>18</v>
      </c>
      <c r="B548" s="213" t="s">
        <v>162</v>
      </c>
      <c r="C548" s="20" t="str">
        <f>'Data Request'!$C$6</f>
        <v>Naira</v>
      </c>
      <c r="D548" s="20" t="str">
        <f>'Data Request'!$C$7</f>
        <v>Million</v>
      </c>
      <c r="G548" s="212">
        <f t="shared" ref="G548:U548" si="275">G117</f>
        <v>18.85203478305</v>
      </c>
      <c r="H548" s="212">
        <f t="shared" si="275"/>
        <v>51.793477535624</v>
      </c>
      <c r="I548" s="212">
        <f t="shared" si="275"/>
        <v>56.807963372988</v>
      </c>
      <c r="J548" s="212">
        <f t="shared" si="275"/>
        <v>55.478158165</v>
      </c>
      <c r="K548" s="212">
        <f t="shared" si="275"/>
        <v>28.4789036</v>
      </c>
      <c r="L548" s="212">
        <f t="shared" si="275"/>
        <v>16916.77591435</v>
      </c>
      <c r="M548" s="212">
        <f ca="1" t="shared" si="275"/>
        <v>129608.1096539</v>
      </c>
      <c r="N548" s="212">
        <f ca="1" t="shared" si="275"/>
        <v>391695.159856</v>
      </c>
      <c r="O548" s="212">
        <f ca="1" t="shared" si="275"/>
        <v>655155.5911832</v>
      </c>
      <c r="P548" s="212">
        <f ca="1" t="shared" si="275"/>
        <v>910014.5696806</v>
      </c>
      <c r="Q548" s="212">
        <f ca="1" t="shared" si="275"/>
        <v>1168179.4973749</v>
      </c>
      <c r="R548" s="212">
        <f ca="1" t="shared" si="275"/>
        <v>1470728.0977953</v>
      </c>
      <c r="S548" s="212">
        <f ca="1" t="shared" si="275"/>
        <v>1772185.1781399</v>
      </c>
      <c r="T548" s="212">
        <f ca="1" t="shared" si="275"/>
        <v>2039914.5405866</v>
      </c>
      <c r="U548" s="212">
        <f ca="1" t="shared" si="275"/>
        <v>2264028.3851574</v>
      </c>
      <c r="V548" s="212"/>
    </row>
    <row r="549" spans="1:22">
      <c r="A549" s="210">
        <f>Baseline!A549</f>
        <v>19</v>
      </c>
      <c r="B549" s="213" t="s">
        <v>163</v>
      </c>
      <c r="C549" s="20" t="str">
        <f>'Data Request'!$C$6</f>
        <v>Naira</v>
      </c>
      <c r="D549" s="20" t="str">
        <f>'Data Request'!$C$7</f>
        <v>Million</v>
      </c>
      <c r="G549" s="212">
        <f t="shared" ref="G549:U549" si="276">G118</f>
        <v>811.6768695</v>
      </c>
      <c r="H549" s="212">
        <f t="shared" si="276"/>
        <v>3280.41758339</v>
      </c>
      <c r="I549" s="212">
        <f t="shared" si="276"/>
        <v>4353.18715314</v>
      </c>
      <c r="J549" s="212">
        <f t="shared" si="276"/>
        <v>5079.41907918</v>
      </c>
      <c r="K549" s="212">
        <f t="shared" si="276"/>
        <v>7450.35902085</v>
      </c>
      <c r="L549" s="212">
        <f t="shared" si="276"/>
        <v>8561.2641945</v>
      </c>
      <c r="M549" s="212">
        <f ca="1" t="shared" si="276"/>
        <v>-75503.4719439306</v>
      </c>
      <c r="N549" s="212">
        <f ca="1" t="shared" si="276"/>
        <v>-300708.537177285</v>
      </c>
      <c r="O549" s="212">
        <f ca="1" t="shared" si="276"/>
        <v>-523795.719439994</v>
      </c>
      <c r="P549" s="212">
        <f ca="1" t="shared" si="276"/>
        <v>-734806.881115869</v>
      </c>
      <c r="Q549" s="212">
        <f ca="1" t="shared" si="276"/>
        <v>-945818.894747137</v>
      </c>
      <c r="R549" s="212">
        <f ca="1" t="shared" si="276"/>
        <v>-1192539.00663057</v>
      </c>
      <c r="S549" s="212">
        <f ca="1" t="shared" si="276"/>
        <v>-1433997.34793342</v>
      </c>
      <c r="T549" s="212">
        <f ca="1" t="shared" si="276"/>
        <v>-1641415.11584342</v>
      </c>
      <c r="U549" s="212">
        <f ca="1" t="shared" si="276"/>
        <v>-1807065.42602364</v>
      </c>
      <c r="V549" s="212"/>
    </row>
    <row r="550" spans="1:22">
      <c r="A550" s="210" t="str">
        <f>Baseline!A550</f>
        <v>A</v>
      </c>
      <c r="B550" s="214" t="s">
        <v>365</v>
      </c>
      <c r="C550" s="215" t="str">
        <f>'Data Request'!$C$6</f>
        <v>Naira</v>
      </c>
      <c r="D550" s="215" t="str">
        <f>'Data Request'!$C$7</f>
        <v>Million</v>
      </c>
      <c r="E550" s="216"/>
      <c r="F550" s="216"/>
      <c r="G550" s="217">
        <f t="shared" ref="G550:U550" si="277">G6</f>
        <v>1.58774</v>
      </c>
      <c r="H550" s="217">
        <f t="shared" si="277"/>
        <v>1.635779</v>
      </c>
      <c r="I550" s="217">
        <f t="shared" si="277"/>
        <v>1.817777</v>
      </c>
      <c r="J550" s="217">
        <f t="shared" si="277"/>
        <v>2.036732</v>
      </c>
      <c r="K550" s="217">
        <f t="shared" si="277"/>
        <v>2.2994</v>
      </c>
      <c r="L550" s="217">
        <f t="shared" si="277"/>
        <v>2.410201</v>
      </c>
      <c r="M550" s="217">
        <f t="shared" si="277"/>
        <v>2.648707</v>
      </c>
      <c r="N550" s="217">
        <f t="shared" si="277"/>
        <v>2.928273</v>
      </c>
      <c r="O550" s="217">
        <f t="shared" si="277"/>
        <v>3.241757</v>
      </c>
      <c r="P550" s="217">
        <f t="shared" si="277"/>
        <v>3.47257</v>
      </c>
      <c r="Q550" s="217">
        <f t="shared" si="277"/>
        <v>3.719817</v>
      </c>
      <c r="R550" s="217">
        <f t="shared" si="277"/>
        <v>3.984667</v>
      </c>
      <c r="S550" s="217">
        <f t="shared" si="277"/>
        <v>4.268376</v>
      </c>
      <c r="T550" s="217">
        <f t="shared" si="277"/>
        <v>4.572284</v>
      </c>
      <c r="U550" s="217">
        <f t="shared" si="277"/>
        <v>4.897831</v>
      </c>
      <c r="V550" s="212"/>
    </row>
    <row r="551" spans="1:22">
      <c r="A551" s="210">
        <f>Baseline!A551</f>
        <v>0</v>
      </c>
      <c r="B551" s="211" t="s">
        <v>152</v>
      </c>
      <c r="C551" s="20" t="str">
        <f>'Data Request'!$C$6</f>
        <v>Naira</v>
      </c>
      <c r="D551" s="20" t="str">
        <f>'Data Request'!$C$7</f>
        <v>Million</v>
      </c>
      <c r="G551" s="212">
        <f t="shared" ref="G551:U551" si="278">G13</f>
        <v>59667.04942855</v>
      </c>
      <c r="H551" s="212">
        <f t="shared" si="278"/>
        <v>81291.530078</v>
      </c>
      <c r="I551" s="212">
        <f t="shared" si="278"/>
        <v>76433.49753731</v>
      </c>
      <c r="J551" s="212">
        <f t="shared" si="278"/>
        <v>107869.95199021</v>
      </c>
      <c r="K551" s="212">
        <f t="shared" si="278"/>
        <v>103201.2201011</v>
      </c>
      <c r="L551" s="212">
        <f t="shared" si="278"/>
        <v>122657.259140301</v>
      </c>
      <c r="M551" s="212">
        <f ca="1" t="shared" si="278"/>
        <v>194184.155246277</v>
      </c>
      <c r="N551" s="212">
        <f ca="1" t="shared" si="278"/>
        <v>237116.341973724</v>
      </c>
      <c r="O551" s="212">
        <f ca="1" t="shared" si="278"/>
        <v>292579.794098929</v>
      </c>
      <c r="P551" s="212">
        <f ca="1" t="shared" si="278"/>
        <v>348574.170319671</v>
      </c>
      <c r="Q551" s="212">
        <f ca="1" t="shared" si="278"/>
        <v>-634888.327256812</v>
      </c>
      <c r="R551" s="212">
        <f ca="1" t="shared" si="278"/>
        <v>-2110655.43341807</v>
      </c>
      <c r="S551" s="212">
        <f ca="1" t="shared" si="278"/>
        <v>-1432841.32627127</v>
      </c>
      <c r="T551" s="212">
        <f ca="1" t="shared" si="278"/>
        <v>-627598.398898432</v>
      </c>
      <c r="U551" s="212">
        <f ca="1" t="shared" si="278"/>
        <v>8842.8345349243</v>
      </c>
      <c r="V551" s="212"/>
    </row>
    <row r="552" spans="1:22">
      <c r="A552" s="210">
        <f>Baseline!A552</f>
        <v>0</v>
      </c>
      <c r="B552" s="213" t="s">
        <v>366</v>
      </c>
      <c r="C552" s="20" t="str">
        <f>'Data Request'!$C$6</f>
        <v>Naira</v>
      </c>
      <c r="D552" s="20" t="str">
        <f>'Data Request'!$C$7</f>
        <v>Million</v>
      </c>
      <c r="G552" s="212">
        <f t="shared" ref="G552:U552" si="279">G14</f>
        <v>32826.44959462</v>
      </c>
      <c r="H552" s="212">
        <f t="shared" si="279"/>
        <v>23974.675189</v>
      </c>
      <c r="I552" s="212">
        <f t="shared" si="279"/>
        <v>31338.35611266</v>
      </c>
      <c r="J552" s="212">
        <f t="shared" si="279"/>
        <v>46996.00020615</v>
      </c>
      <c r="K552" s="212">
        <f t="shared" si="279"/>
        <v>45509.546427</v>
      </c>
      <c r="L552" s="212">
        <f t="shared" si="279"/>
        <v>29189.5577833762</v>
      </c>
      <c r="M552" s="212">
        <f t="shared" si="279"/>
        <v>33567.9914508827</v>
      </c>
      <c r="N552" s="212">
        <f t="shared" si="279"/>
        <v>38603.1901685151</v>
      </c>
      <c r="O552" s="212">
        <f t="shared" si="279"/>
        <v>39954.6686937923</v>
      </c>
      <c r="P552" s="212">
        <f t="shared" si="279"/>
        <v>48833.7189978612</v>
      </c>
      <c r="Q552" s="212">
        <f t="shared" si="279"/>
        <v>53716.6268475403</v>
      </c>
      <c r="R552" s="212">
        <f t="shared" si="279"/>
        <v>59088.2208746714</v>
      </c>
      <c r="S552" s="212">
        <f t="shared" si="279"/>
        <v>69880.8040058721</v>
      </c>
      <c r="T552" s="212">
        <f t="shared" si="279"/>
        <v>85409.524606752</v>
      </c>
      <c r="U552" s="212">
        <f t="shared" si="279"/>
        <v>93950.253297766</v>
      </c>
      <c r="V552" s="212"/>
    </row>
    <row r="553" spans="1:22">
      <c r="A553" s="210">
        <f>Baseline!A553</f>
        <v>0</v>
      </c>
      <c r="B553" s="218" t="s">
        <v>367</v>
      </c>
      <c r="C553" s="20" t="str">
        <f>'Data Request'!$C$6</f>
        <v>Naira</v>
      </c>
      <c r="D553" s="20" t="str">
        <f>'Data Request'!$C$7</f>
        <v>Million</v>
      </c>
      <c r="G553" s="212">
        <f t="shared" ref="G553:U553" si="280">G15</f>
        <v>0</v>
      </c>
      <c r="H553" s="212">
        <f t="shared" si="280"/>
        <v>0</v>
      </c>
      <c r="I553" s="212">
        <f t="shared" si="280"/>
        <v>0</v>
      </c>
      <c r="J553" s="212">
        <f t="shared" si="280"/>
        <v>0</v>
      </c>
      <c r="K553" s="212">
        <f t="shared" si="280"/>
        <v>0</v>
      </c>
      <c r="L553" s="212">
        <f t="shared" si="280"/>
        <v>0</v>
      </c>
      <c r="M553" s="212">
        <f t="shared" si="280"/>
        <v>0</v>
      </c>
      <c r="N553" s="212">
        <f t="shared" si="280"/>
        <v>0</v>
      </c>
      <c r="O553" s="212">
        <f t="shared" si="280"/>
        <v>0</v>
      </c>
      <c r="P553" s="212">
        <f t="shared" si="280"/>
        <v>0</v>
      </c>
      <c r="Q553" s="212">
        <f t="shared" si="280"/>
        <v>0</v>
      </c>
      <c r="R553" s="212">
        <f t="shared" si="280"/>
        <v>0</v>
      </c>
      <c r="S553" s="212">
        <f t="shared" si="280"/>
        <v>0</v>
      </c>
      <c r="T553" s="212">
        <f t="shared" si="280"/>
        <v>0</v>
      </c>
      <c r="U553" s="212">
        <f t="shared" si="280"/>
        <v>0</v>
      </c>
      <c r="V553" s="212"/>
    </row>
    <row r="554" spans="1:22">
      <c r="A554" s="210">
        <f>Baseline!A554</f>
        <v>0</v>
      </c>
      <c r="B554" s="218" t="s">
        <v>368</v>
      </c>
      <c r="C554" s="20" t="str">
        <f>'Data Request'!$C$6</f>
        <v>Naira</v>
      </c>
      <c r="D554" s="20" t="str">
        <f>'Data Request'!$C$7</f>
        <v>Million</v>
      </c>
      <c r="G554" s="212">
        <f t="shared" ref="G554:U554" si="281">G16</f>
        <v>0</v>
      </c>
      <c r="H554" s="212">
        <f t="shared" si="281"/>
        <v>0</v>
      </c>
      <c r="I554" s="212">
        <f t="shared" si="281"/>
        <v>0</v>
      </c>
      <c r="J554" s="212">
        <f t="shared" si="281"/>
        <v>0</v>
      </c>
      <c r="K554" s="212">
        <f t="shared" si="281"/>
        <v>0</v>
      </c>
      <c r="L554" s="212">
        <f t="shared" si="281"/>
        <v>0</v>
      </c>
      <c r="M554" s="212">
        <f t="shared" si="281"/>
        <v>0</v>
      </c>
      <c r="N554" s="212">
        <f t="shared" si="281"/>
        <v>0</v>
      </c>
      <c r="O554" s="212">
        <f t="shared" si="281"/>
        <v>0</v>
      </c>
      <c r="P554" s="212">
        <f t="shared" si="281"/>
        <v>0</v>
      </c>
      <c r="Q554" s="212">
        <f t="shared" si="281"/>
        <v>0</v>
      </c>
      <c r="R554" s="212">
        <f t="shared" si="281"/>
        <v>0</v>
      </c>
      <c r="S554" s="212">
        <f t="shared" si="281"/>
        <v>0</v>
      </c>
      <c r="T554" s="212">
        <f t="shared" si="281"/>
        <v>0</v>
      </c>
      <c r="U554" s="212">
        <f t="shared" si="281"/>
        <v>0</v>
      </c>
      <c r="V554" s="212"/>
    </row>
    <row r="555" spans="1:22">
      <c r="A555" s="210">
        <f>Baseline!A555</f>
        <v>0</v>
      </c>
      <c r="B555" s="219" t="s">
        <v>369</v>
      </c>
      <c r="C555" s="20" t="str">
        <f>'Data Request'!$C$6</f>
        <v>Naira</v>
      </c>
      <c r="D555" s="20" t="str">
        <f>'Data Request'!$C$7</f>
        <v>Million</v>
      </c>
      <c r="G555" s="212">
        <f t="shared" ref="G555:U555" si="282">G17</f>
        <v>0</v>
      </c>
      <c r="H555" s="212">
        <f t="shared" si="282"/>
        <v>0</v>
      </c>
      <c r="I555" s="212">
        <f t="shared" si="282"/>
        <v>0</v>
      </c>
      <c r="J555" s="212">
        <f t="shared" si="282"/>
        <v>0</v>
      </c>
      <c r="K555" s="212">
        <f t="shared" si="282"/>
        <v>0</v>
      </c>
      <c r="L555" s="212">
        <f t="shared" si="282"/>
        <v>0</v>
      </c>
      <c r="M555" s="212">
        <f t="shared" si="282"/>
        <v>0</v>
      </c>
      <c r="N555" s="212">
        <f t="shared" si="282"/>
        <v>0</v>
      </c>
      <c r="O555" s="212">
        <f t="shared" si="282"/>
        <v>0</v>
      </c>
      <c r="P555" s="212">
        <f t="shared" si="282"/>
        <v>0</v>
      </c>
      <c r="Q555" s="212">
        <f t="shared" si="282"/>
        <v>0</v>
      </c>
      <c r="R555" s="212">
        <f t="shared" si="282"/>
        <v>0</v>
      </c>
      <c r="S555" s="212">
        <f t="shared" si="282"/>
        <v>0</v>
      </c>
      <c r="T555" s="212">
        <f t="shared" si="282"/>
        <v>0</v>
      </c>
      <c r="U555" s="212">
        <f t="shared" si="282"/>
        <v>0</v>
      </c>
      <c r="V555" s="212"/>
    </row>
    <row r="556" spans="1:22">
      <c r="A556" s="210">
        <f>Baseline!A556</f>
        <v>0</v>
      </c>
      <c r="B556" s="219" t="s">
        <v>370</v>
      </c>
      <c r="C556" s="20" t="str">
        <f>'Data Request'!$C$6</f>
        <v>Naira</v>
      </c>
      <c r="D556" s="20" t="str">
        <f>'Data Request'!$C$7</f>
        <v>Million</v>
      </c>
      <c r="G556" s="212">
        <f t="shared" ref="G556:U556" si="283">G18</f>
        <v>4424.49278956</v>
      </c>
      <c r="H556" s="212">
        <f t="shared" si="283"/>
        <v>19409.246875</v>
      </c>
      <c r="I556" s="212">
        <f t="shared" si="283"/>
        <v>18069.17347683</v>
      </c>
      <c r="J556" s="212">
        <f t="shared" si="283"/>
        <v>16026.94724276</v>
      </c>
      <c r="K556" s="212">
        <f t="shared" si="283"/>
        <v>3231.488448</v>
      </c>
      <c r="L556" s="212">
        <f t="shared" si="283"/>
        <v>1771.55523766505</v>
      </c>
      <c r="M556" s="212">
        <f t="shared" si="283"/>
        <v>2037.28852331481</v>
      </c>
      <c r="N556" s="212">
        <f t="shared" si="283"/>
        <v>2342.88180181203</v>
      </c>
      <c r="O556" s="212">
        <f t="shared" si="283"/>
        <v>2424.31407208383</v>
      </c>
      <c r="P556" s="212">
        <f t="shared" si="283"/>
        <v>2963.46118289641</v>
      </c>
      <c r="Q556" s="212">
        <f t="shared" si="283"/>
        <v>3260.23036033087</v>
      </c>
      <c r="R556" s="212">
        <f t="shared" si="283"/>
        <v>3586.7149143805</v>
      </c>
      <c r="S556" s="212">
        <f t="shared" si="283"/>
        <v>4241.37215153757</v>
      </c>
      <c r="T556" s="212">
        <f t="shared" si="283"/>
        <v>5183.22797426821</v>
      </c>
      <c r="U556" s="212">
        <f t="shared" si="283"/>
        <v>5701.11217040844</v>
      </c>
      <c r="V556" s="212"/>
    </row>
    <row r="557" spans="1:22">
      <c r="A557" s="210">
        <f>Baseline!A557</f>
        <v>0</v>
      </c>
      <c r="B557" s="219" t="s">
        <v>371</v>
      </c>
      <c r="C557" s="20" t="str">
        <f>'Data Request'!$C$6</f>
        <v>Naira</v>
      </c>
      <c r="D557" s="20" t="str">
        <f>'Data Request'!$C$7</f>
        <v>Million</v>
      </c>
      <c r="G557" s="212">
        <f t="shared" ref="G557:U557" si="284">G19</f>
        <v>8044.1295677</v>
      </c>
      <c r="H557" s="212">
        <f t="shared" si="284"/>
        <v>7694.488524</v>
      </c>
      <c r="I557" s="212">
        <f t="shared" si="284"/>
        <v>10014.00242719</v>
      </c>
      <c r="J557" s="212">
        <f t="shared" si="284"/>
        <v>11259.13871752</v>
      </c>
      <c r="K557" s="212">
        <f t="shared" si="284"/>
        <v>12086.864902</v>
      </c>
      <c r="L557" s="212">
        <f t="shared" si="284"/>
        <v>11800.3634352115</v>
      </c>
      <c r="M557" s="212">
        <f t="shared" si="284"/>
        <v>13570.4179504932</v>
      </c>
      <c r="N557" s="212">
        <f t="shared" si="284"/>
        <v>15605.9806430672</v>
      </c>
      <c r="O557" s="212">
        <f t="shared" si="284"/>
        <v>16152.8777395273</v>
      </c>
      <c r="P557" s="212">
        <f t="shared" si="284"/>
        <v>19741.9094004564</v>
      </c>
      <c r="Q557" s="212">
        <f t="shared" si="284"/>
        <v>21715.7458105248</v>
      </c>
      <c r="R557" s="212">
        <f t="shared" si="284"/>
        <v>23887.9576821036</v>
      </c>
      <c r="S557" s="212">
        <f t="shared" si="284"/>
        <v>28700.2013344191</v>
      </c>
      <c r="T557" s="212">
        <f t="shared" si="284"/>
        <v>34528.5815345819</v>
      </c>
      <c r="U557" s="212">
        <f t="shared" si="284"/>
        <v>37980.2187647692</v>
      </c>
      <c r="V557" s="212"/>
    </row>
    <row r="558" spans="1:22">
      <c r="A558" s="210">
        <f>Baseline!A558</f>
        <v>3</v>
      </c>
      <c r="B558" s="220" t="s">
        <v>372</v>
      </c>
      <c r="C558" s="215" t="str">
        <f>'Data Request'!$C$6</f>
        <v>Naira</v>
      </c>
      <c r="D558" s="215" t="str">
        <f>'Data Request'!$C$7</f>
        <v>Million</v>
      </c>
      <c r="E558" s="216"/>
      <c r="F558" s="216"/>
      <c r="G558" s="217">
        <f t="shared" ref="G558:U558" si="285">G20</f>
        <v>7201.76141292</v>
      </c>
      <c r="H558" s="217">
        <f t="shared" si="285"/>
        <v>10213.11949</v>
      </c>
      <c r="I558" s="217">
        <f t="shared" si="285"/>
        <v>10493.18173685</v>
      </c>
      <c r="J558" s="217">
        <f t="shared" si="285"/>
        <v>11463.18880975</v>
      </c>
      <c r="K558" s="217">
        <f t="shared" si="285"/>
        <v>17199.206405</v>
      </c>
      <c r="L558" s="217">
        <f t="shared" si="285"/>
        <v>17032.1132800668</v>
      </c>
      <c r="M558" s="217">
        <f t="shared" si="285"/>
        <v>19586.9302720768</v>
      </c>
      <c r="N558" s="217">
        <f t="shared" si="285"/>
        <v>22524.9698128883</v>
      </c>
      <c r="O558" s="217">
        <f t="shared" si="285"/>
        <v>25644.7152848215</v>
      </c>
      <c r="P558" s="217">
        <f t="shared" si="285"/>
        <v>28494.2725775448</v>
      </c>
      <c r="Q558" s="217">
        <f t="shared" si="285"/>
        <v>31343.6634641765</v>
      </c>
      <c r="R558" s="217">
        <f t="shared" si="285"/>
        <v>34477.3129838029</v>
      </c>
      <c r="S558" s="217">
        <f t="shared" si="285"/>
        <v>40775.7599313734</v>
      </c>
      <c r="T558" s="217">
        <f t="shared" si="285"/>
        <v>49836.6239210794</v>
      </c>
      <c r="U558" s="217">
        <f t="shared" si="285"/>
        <v>54820.8675092413</v>
      </c>
      <c r="V558" s="212"/>
    </row>
    <row r="559" spans="1:22">
      <c r="A559" s="210">
        <f>Baseline!A559</f>
        <v>0</v>
      </c>
      <c r="B559" s="219" t="s">
        <v>373</v>
      </c>
      <c r="C559" s="20" t="str">
        <f>'Data Request'!$C$6</f>
        <v>Naira</v>
      </c>
      <c r="D559" s="20" t="str">
        <f>'Data Request'!$C$7</f>
        <v>Million</v>
      </c>
      <c r="G559" s="212">
        <f t="shared" ref="G559:U559" si="286">G21</f>
        <v>0</v>
      </c>
      <c r="H559" s="212">
        <f t="shared" si="286"/>
        <v>0</v>
      </c>
      <c r="I559" s="212">
        <f t="shared" si="286"/>
        <v>0</v>
      </c>
      <c r="J559" s="212">
        <f t="shared" si="286"/>
        <v>0</v>
      </c>
      <c r="K559" s="212">
        <f t="shared" si="286"/>
        <v>0</v>
      </c>
      <c r="L559" s="212">
        <f t="shared" si="286"/>
        <v>62863.6694039819</v>
      </c>
      <c r="M559" s="212">
        <f ca="1" t="shared" si="286"/>
        <v>125421.52704951</v>
      </c>
      <c r="N559" s="212">
        <f ca="1" t="shared" si="286"/>
        <v>158039.319547441</v>
      </c>
      <c r="O559" s="212">
        <f ca="1" t="shared" si="286"/>
        <v>208403.218308704</v>
      </c>
      <c r="P559" s="212">
        <f ca="1" t="shared" si="286"/>
        <v>248540.808160912</v>
      </c>
      <c r="Q559" s="212">
        <f ca="1" t="shared" si="286"/>
        <v>-744924.593739384</v>
      </c>
      <c r="R559" s="212">
        <f ca="1" t="shared" si="286"/>
        <v>-2231695.63987303</v>
      </c>
      <c r="S559" s="212">
        <f ca="1" t="shared" si="286"/>
        <v>-1576439.46369447</v>
      </c>
      <c r="T559" s="212">
        <f ca="1" t="shared" si="286"/>
        <v>-802556.356935114</v>
      </c>
      <c r="U559" s="212">
        <f ca="1" t="shared" si="286"/>
        <v>-183609.617207261</v>
      </c>
      <c r="V559" s="212"/>
    </row>
    <row r="560" spans="1:22">
      <c r="A560" s="210">
        <f>Baseline!A560</f>
        <v>4</v>
      </c>
      <c r="B560" s="221" t="str">
        <f>B22</f>
        <v>Grants</v>
      </c>
      <c r="C560" s="20" t="str">
        <f>'Data Request'!$C$6</f>
        <v>Naira</v>
      </c>
      <c r="D560" s="20" t="str">
        <f>'Data Request'!$C$7</f>
        <v>Million</v>
      </c>
      <c r="G560" s="212">
        <f t="shared" ref="G560:U560" si="287">G22</f>
        <v>0</v>
      </c>
      <c r="H560" s="212">
        <f t="shared" si="287"/>
        <v>0</v>
      </c>
      <c r="I560" s="212">
        <f t="shared" si="287"/>
        <v>100</v>
      </c>
      <c r="J560" s="212">
        <f t="shared" si="287"/>
        <v>36.69124193</v>
      </c>
      <c r="K560" s="212">
        <f t="shared" si="287"/>
        <v>2977.389612</v>
      </c>
      <c r="L560" s="212">
        <f t="shared" si="287"/>
        <v>3036.93740424</v>
      </c>
      <c r="M560" s="212">
        <f t="shared" si="287"/>
        <v>3097.67615232</v>
      </c>
      <c r="N560" s="212">
        <f t="shared" si="287"/>
        <v>2787.9083908</v>
      </c>
      <c r="O560" s="212">
        <f t="shared" si="287"/>
        <v>2760.02930689</v>
      </c>
      <c r="P560" s="212">
        <f t="shared" si="287"/>
        <v>3312.03516826</v>
      </c>
      <c r="Q560" s="212">
        <f t="shared" si="287"/>
        <v>3974.44220191</v>
      </c>
      <c r="R560" s="212">
        <f t="shared" si="287"/>
        <v>4371.8864221</v>
      </c>
      <c r="S560" s="212">
        <f t="shared" si="287"/>
        <v>4809.07506431</v>
      </c>
      <c r="T560" s="212">
        <f t="shared" si="287"/>
        <v>5289.98257074</v>
      </c>
      <c r="U560" s="212">
        <f t="shared" si="287"/>
        <v>5818.98082781</v>
      </c>
      <c r="V560" s="212"/>
    </row>
    <row r="561" spans="1:22">
      <c r="A561" s="210">
        <f>Baseline!A561</f>
        <v>0</v>
      </c>
      <c r="B561" s="221" t="str">
        <f>B23</f>
        <v>Sales of Government Assets and Privatization Proceeds</v>
      </c>
      <c r="C561" s="20" t="str">
        <f>'Data Request'!$C$6</f>
        <v>Naira</v>
      </c>
      <c r="D561" s="20" t="str">
        <f>'Data Request'!$C$7</f>
        <v>Million</v>
      </c>
      <c r="G561" s="212">
        <f t="shared" ref="G561:U561" si="288">G23</f>
        <v>0</v>
      </c>
      <c r="H561" s="212">
        <f t="shared" si="288"/>
        <v>0</v>
      </c>
      <c r="I561" s="212">
        <f t="shared" si="288"/>
        <v>0</v>
      </c>
      <c r="J561" s="212">
        <f t="shared" si="288"/>
        <v>0</v>
      </c>
      <c r="K561" s="212">
        <f t="shared" si="288"/>
        <v>0</v>
      </c>
      <c r="L561" s="212">
        <f t="shared" si="288"/>
        <v>0</v>
      </c>
      <c r="M561" s="212">
        <f t="shared" si="288"/>
        <v>0</v>
      </c>
      <c r="N561" s="212">
        <f t="shared" si="288"/>
        <v>0</v>
      </c>
      <c r="O561" s="212">
        <f t="shared" si="288"/>
        <v>0</v>
      </c>
      <c r="P561" s="212">
        <f t="shared" si="288"/>
        <v>0</v>
      </c>
      <c r="Q561" s="212">
        <f t="shared" si="288"/>
        <v>0</v>
      </c>
      <c r="R561" s="212">
        <f t="shared" si="288"/>
        <v>0</v>
      </c>
      <c r="S561" s="212">
        <f t="shared" si="288"/>
        <v>0</v>
      </c>
      <c r="T561" s="212">
        <f t="shared" si="288"/>
        <v>0</v>
      </c>
      <c r="U561" s="212">
        <f t="shared" si="288"/>
        <v>0</v>
      </c>
      <c r="V561" s="212"/>
    </row>
    <row r="562" spans="1:22">
      <c r="A562" s="210">
        <f>Baseline!A562</f>
        <v>0</v>
      </c>
      <c r="B562" s="221" t="str">
        <f>B24</f>
        <v>Other Non-Debt Creating Capital Receipts</v>
      </c>
      <c r="C562" s="20" t="str">
        <f>'Data Request'!$C$6</f>
        <v>Naira</v>
      </c>
      <c r="D562" s="20" t="str">
        <f>'Data Request'!$C$7</f>
        <v>Million</v>
      </c>
      <c r="G562" s="212">
        <f t="shared" ref="G562:U562" si="289">G24</f>
        <v>0</v>
      </c>
      <c r="H562" s="212">
        <f t="shared" si="289"/>
        <v>0</v>
      </c>
      <c r="I562" s="212">
        <f t="shared" si="289"/>
        <v>0</v>
      </c>
      <c r="J562" s="212">
        <f t="shared" si="289"/>
        <v>0</v>
      </c>
      <c r="K562" s="212">
        <f t="shared" si="289"/>
        <v>0</v>
      </c>
      <c r="L562" s="212">
        <f t="shared" si="289"/>
        <v>0</v>
      </c>
      <c r="M562" s="212">
        <f t="shared" si="289"/>
        <v>0</v>
      </c>
      <c r="N562" s="212">
        <f t="shared" si="289"/>
        <v>0</v>
      </c>
      <c r="O562" s="212">
        <f t="shared" si="289"/>
        <v>0</v>
      </c>
      <c r="P562" s="212">
        <f t="shared" si="289"/>
        <v>0</v>
      </c>
      <c r="Q562" s="212">
        <f t="shared" si="289"/>
        <v>0</v>
      </c>
      <c r="R562" s="212">
        <f t="shared" si="289"/>
        <v>0</v>
      </c>
      <c r="S562" s="212">
        <f t="shared" si="289"/>
        <v>0</v>
      </c>
      <c r="T562" s="212">
        <f t="shared" si="289"/>
        <v>0</v>
      </c>
      <c r="U562" s="212">
        <f t="shared" si="289"/>
        <v>0</v>
      </c>
      <c r="V562" s="212"/>
    </row>
    <row r="563" spans="1:22">
      <c r="A563" s="210">
        <f>Baseline!A563</f>
        <v>0</v>
      </c>
      <c r="B563" s="221" t="s">
        <v>374</v>
      </c>
      <c r="C563" s="20" t="str">
        <f>'Data Request'!$C$6</f>
        <v>Naira</v>
      </c>
      <c r="D563" s="20" t="str">
        <f>'Data Request'!$C$7</f>
        <v>Million</v>
      </c>
      <c r="G563" s="212">
        <f t="shared" ref="G563:U563" si="290">G25</f>
        <v>0</v>
      </c>
      <c r="H563" s="212">
        <f t="shared" si="290"/>
        <v>0</v>
      </c>
      <c r="I563" s="212">
        <f t="shared" si="290"/>
        <v>0</v>
      </c>
      <c r="J563" s="212">
        <f t="shared" si="290"/>
        <v>0</v>
      </c>
      <c r="K563" s="212">
        <f t="shared" si="290"/>
        <v>0</v>
      </c>
      <c r="L563" s="212">
        <f t="shared" si="290"/>
        <v>59826.7319997419</v>
      </c>
      <c r="M563" s="212">
        <f ca="1" t="shared" si="290"/>
        <v>122323.85089719</v>
      </c>
      <c r="N563" s="212">
        <f ca="1" t="shared" si="290"/>
        <v>155251.411156641</v>
      </c>
      <c r="O563" s="212">
        <f ca="1" t="shared" si="290"/>
        <v>205643.189001814</v>
      </c>
      <c r="P563" s="212">
        <f ca="1" t="shared" si="290"/>
        <v>245228.772992652</v>
      </c>
      <c r="Q563" s="212">
        <f ca="1" t="shared" si="290"/>
        <v>-748899.035941294</v>
      </c>
      <c r="R563" s="212">
        <f ca="1" t="shared" si="290"/>
        <v>-2236067.52629513</v>
      </c>
      <c r="S563" s="212">
        <f ca="1" t="shared" si="290"/>
        <v>-1581248.53875878</v>
      </c>
      <c r="T563" s="212">
        <f ca="1" t="shared" si="290"/>
        <v>-807846.339505854</v>
      </c>
      <c r="U563" s="212">
        <f ca="1" t="shared" si="290"/>
        <v>-189428.598035071</v>
      </c>
      <c r="V563" s="212"/>
    </row>
    <row r="564" spans="1:22">
      <c r="A564" s="210">
        <f>Baseline!A564</f>
        <v>1</v>
      </c>
      <c r="B564" s="214" t="s">
        <v>375</v>
      </c>
      <c r="C564" s="215" t="str">
        <f>'Data Request'!$C$6</f>
        <v>Naira</v>
      </c>
      <c r="D564" s="215" t="str">
        <f>'Data Request'!$C$7</f>
        <v>Million</v>
      </c>
      <c r="E564" s="216"/>
      <c r="F564" s="216"/>
      <c r="G564" s="217">
        <f>G552+G555+G556+G557+G558+G560</f>
        <v>52496.8333648</v>
      </c>
      <c r="H564" s="217">
        <f t="shared" ref="H564:U564" si="291">H552+H555+H556+H557+H558+H560</f>
        <v>61291.530078</v>
      </c>
      <c r="I564" s="217">
        <f t="shared" si="291"/>
        <v>70014.71375353</v>
      </c>
      <c r="J564" s="217">
        <f t="shared" si="291"/>
        <v>85781.96621811</v>
      </c>
      <c r="K564" s="217">
        <f t="shared" si="291"/>
        <v>81004.495794</v>
      </c>
      <c r="L564" s="217">
        <f t="shared" si="291"/>
        <v>62830.5271405595</v>
      </c>
      <c r="M564" s="217">
        <f t="shared" si="291"/>
        <v>71860.3043490874</v>
      </c>
      <c r="N564" s="217">
        <f t="shared" si="291"/>
        <v>81864.9308170826</v>
      </c>
      <c r="O564" s="217">
        <f t="shared" si="291"/>
        <v>86936.6050971149</v>
      </c>
      <c r="P564" s="217">
        <f t="shared" si="291"/>
        <v>103345.397327019</v>
      </c>
      <c r="Q564" s="217">
        <f t="shared" si="291"/>
        <v>114010.708684482</v>
      </c>
      <c r="R564" s="217">
        <f t="shared" si="291"/>
        <v>125412.092877058</v>
      </c>
      <c r="S564" s="217">
        <f t="shared" si="291"/>
        <v>148407.212487512</v>
      </c>
      <c r="T564" s="217">
        <f t="shared" si="291"/>
        <v>180247.940607422</v>
      </c>
      <c r="U564" s="217">
        <f t="shared" si="291"/>
        <v>198271.432569995</v>
      </c>
      <c r="V564" s="212"/>
    </row>
    <row r="565" spans="1:22">
      <c r="A565" s="210">
        <f>Baseline!A565</f>
        <v>2</v>
      </c>
      <c r="B565" s="214" t="s">
        <v>376</v>
      </c>
      <c r="C565" s="215" t="str">
        <f>'Data Request'!$C$6</f>
        <v>Naira</v>
      </c>
      <c r="D565" s="215" t="str">
        <f>'Data Request'!$C$7</f>
        <v>Million</v>
      </c>
      <c r="E565" s="216"/>
      <c r="F565" s="216"/>
      <c r="G565" s="217">
        <f>G552+G555+G556+G557</f>
        <v>45295.07195188</v>
      </c>
      <c r="H565" s="217">
        <f t="shared" ref="H565:U565" si="292">H552+H555+H556+H557</f>
        <v>51078.410588</v>
      </c>
      <c r="I565" s="217">
        <f t="shared" si="292"/>
        <v>59421.53201668</v>
      </c>
      <c r="J565" s="217">
        <f t="shared" si="292"/>
        <v>74282.08616643</v>
      </c>
      <c r="K565" s="217">
        <f t="shared" si="292"/>
        <v>60827.899777</v>
      </c>
      <c r="L565" s="217">
        <f t="shared" si="292"/>
        <v>42761.4764562528</v>
      </c>
      <c r="M565" s="217">
        <f t="shared" si="292"/>
        <v>49175.6979246907</v>
      </c>
      <c r="N565" s="217">
        <f t="shared" si="292"/>
        <v>56552.0526133943</v>
      </c>
      <c r="O565" s="217">
        <f t="shared" si="292"/>
        <v>58531.8605054034</v>
      </c>
      <c r="P565" s="217">
        <f t="shared" si="292"/>
        <v>71539.089581214</v>
      </c>
      <c r="Q565" s="217">
        <f t="shared" si="292"/>
        <v>78692.603018396</v>
      </c>
      <c r="R565" s="217">
        <f t="shared" si="292"/>
        <v>86562.8934711555</v>
      </c>
      <c r="S565" s="217">
        <f t="shared" si="292"/>
        <v>102822.377491829</v>
      </c>
      <c r="T565" s="217">
        <f t="shared" si="292"/>
        <v>125121.334115602</v>
      </c>
      <c r="U565" s="217">
        <f t="shared" si="292"/>
        <v>137631.584232944</v>
      </c>
      <c r="V565" s="212"/>
    </row>
    <row r="566" spans="1:22">
      <c r="A566" s="210">
        <f>Baseline!A566</f>
        <v>5</v>
      </c>
      <c r="B566" s="211" t="s">
        <v>155</v>
      </c>
      <c r="C566" s="20" t="str">
        <f>'Data Request'!$C$6</f>
        <v>Naira</v>
      </c>
      <c r="D566" s="20" t="str">
        <f>'Data Request'!$C$7</f>
        <v>Million</v>
      </c>
      <c r="G566" s="212">
        <f t="shared" ref="G566:U566" si="293">G30</f>
        <v>38244.17165711</v>
      </c>
      <c r="H566" s="212">
        <f t="shared" si="293"/>
        <v>78333.509732</v>
      </c>
      <c r="I566" s="212">
        <f t="shared" si="293"/>
        <v>104223.90715275</v>
      </c>
      <c r="J566" s="212">
        <f t="shared" si="293"/>
        <v>72210.64198858</v>
      </c>
      <c r="K566" s="212">
        <f t="shared" si="293"/>
        <v>125225.922828</v>
      </c>
      <c r="L566" s="212">
        <f t="shared" si="293"/>
        <v>140027.941911301</v>
      </c>
      <c r="M566" s="212">
        <f ca="1" t="shared" si="293"/>
        <v>192233.875246277</v>
      </c>
      <c r="N566" s="212">
        <f ca="1" t="shared" si="293"/>
        <v>237295.661973724</v>
      </c>
      <c r="O566" s="212">
        <f ca="1" t="shared" si="293"/>
        <v>289560.524098929</v>
      </c>
      <c r="P566" s="212">
        <f ca="1" t="shared" si="293"/>
        <v>348385.220319671</v>
      </c>
      <c r="Q566" s="212">
        <f ca="1" t="shared" si="293"/>
        <v>-633898.707256812</v>
      </c>
      <c r="R566" s="212">
        <f ca="1" t="shared" si="293"/>
        <v>-2108660.65341807</v>
      </c>
      <c r="S566" s="212">
        <f ca="1" t="shared" si="293"/>
        <v>-1432819.07627127</v>
      </c>
      <c r="T566" s="212">
        <f ca="1" t="shared" si="293"/>
        <v>-629507.248898432</v>
      </c>
      <c r="U566" s="212">
        <f ca="1" t="shared" si="293"/>
        <v>9797.25453492429</v>
      </c>
      <c r="V566" s="212"/>
    </row>
    <row r="567" spans="1:22">
      <c r="A567" s="210">
        <f>Baseline!A567</f>
        <v>6</v>
      </c>
      <c r="B567" s="213" t="s">
        <v>156</v>
      </c>
      <c r="C567" s="20" t="str">
        <f>'Data Request'!$C$6</f>
        <v>Naira</v>
      </c>
      <c r="D567" s="20" t="str">
        <f>'Data Request'!$C$7</f>
        <v>Million</v>
      </c>
      <c r="G567" s="212">
        <f t="shared" ref="G567:U567" si="294">G31</f>
        <v>27224.63740445</v>
      </c>
      <c r="H567" s="212">
        <f t="shared" si="294"/>
        <v>40271.87503</v>
      </c>
      <c r="I567" s="212">
        <f t="shared" si="294"/>
        <v>53015.62177984</v>
      </c>
      <c r="J567" s="212">
        <f t="shared" si="294"/>
        <v>30473.85485228</v>
      </c>
      <c r="K567" s="212">
        <f t="shared" si="294"/>
        <v>59347.638975</v>
      </c>
      <c r="L567" s="212">
        <f t="shared" si="294"/>
        <v>38198.3997545678</v>
      </c>
      <c r="M567" s="212">
        <f t="shared" si="294"/>
        <v>42438.4221273249</v>
      </c>
      <c r="N567" s="212">
        <f t="shared" si="294"/>
        <v>46682.0063485981</v>
      </c>
      <c r="O567" s="212">
        <f t="shared" si="294"/>
        <v>51131.1344120841</v>
      </c>
      <c r="P567" s="212">
        <f t="shared" si="294"/>
        <v>56266.5487562049</v>
      </c>
      <c r="Q567" s="212">
        <f t="shared" si="294"/>
        <v>59079.792243767</v>
      </c>
      <c r="R567" s="212">
        <f t="shared" si="294"/>
        <v>62033.8081662046</v>
      </c>
      <c r="S567" s="212">
        <f t="shared" si="294"/>
        <v>65136.3402478667</v>
      </c>
      <c r="T567" s="212">
        <f t="shared" si="294"/>
        <v>67090.5326503454</v>
      </c>
      <c r="U567" s="212">
        <f t="shared" si="294"/>
        <v>69103.1299768488</v>
      </c>
      <c r="V567" s="212"/>
    </row>
    <row r="568" spans="1:22">
      <c r="A568" s="210">
        <f>Baseline!A568</f>
        <v>7</v>
      </c>
      <c r="B568" s="213" t="s">
        <v>157</v>
      </c>
      <c r="C568" s="20" t="str">
        <f>'Data Request'!$C$6</f>
        <v>Naira</v>
      </c>
      <c r="D568" s="20" t="str">
        <f>'Data Request'!$C$7</f>
        <v>Million</v>
      </c>
      <c r="G568" s="212">
        <f t="shared" ref="G568:U568" si="295">G32</f>
        <v>11017.94651266</v>
      </c>
      <c r="H568" s="212">
        <f t="shared" si="295"/>
        <v>19737.962449</v>
      </c>
      <c r="I568" s="212">
        <f t="shared" si="295"/>
        <v>27320.68478619</v>
      </c>
      <c r="J568" s="212">
        <f t="shared" si="295"/>
        <v>25045.0828298</v>
      </c>
      <c r="K568" s="212">
        <f t="shared" si="295"/>
        <v>29826.174501</v>
      </c>
      <c r="L568" s="212">
        <f t="shared" si="295"/>
        <v>27320.4543859247</v>
      </c>
      <c r="M568" s="212">
        <f t="shared" si="295"/>
        <v>30112.6048241662</v>
      </c>
      <c r="N568" s="212">
        <f t="shared" si="295"/>
        <v>33124.1308724079</v>
      </c>
      <c r="O568" s="212">
        <f t="shared" si="295"/>
        <v>36436.7681811319</v>
      </c>
      <c r="P568" s="212">
        <f t="shared" si="295"/>
        <v>40080.2468629432</v>
      </c>
      <c r="Q568" s="212">
        <f t="shared" si="295"/>
        <v>44087.5973315726</v>
      </c>
      <c r="R568" s="212">
        <f t="shared" si="295"/>
        <v>46291.8503048884</v>
      </c>
      <c r="S568" s="212">
        <f t="shared" si="295"/>
        <v>48605.9368079373</v>
      </c>
      <c r="T568" s="212">
        <f t="shared" si="295"/>
        <v>50064.0881760166</v>
      </c>
      <c r="U568" s="212">
        <f t="shared" si="295"/>
        <v>51566.1360577768</v>
      </c>
      <c r="V568" s="212"/>
    </row>
    <row r="569" spans="1:22">
      <c r="A569" s="210">
        <f>Baseline!A569</f>
        <v>0</v>
      </c>
      <c r="B569" s="213" t="s">
        <v>377</v>
      </c>
      <c r="C569" s="20" t="str">
        <f>'Data Request'!$C$6</f>
        <v>Naira</v>
      </c>
      <c r="D569" s="20" t="str">
        <f>'Data Request'!$C$7</f>
        <v>Million</v>
      </c>
      <c r="G569" s="212">
        <f t="shared" ref="G569:U569" si="296">G33</f>
        <v>0</v>
      </c>
      <c r="H569" s="212">
        <f t="shared" si="296"/>
        <v>0</v>
      </c>
      <c r="I569" s="212">
        <f t="shared" si="296"/>
        <v>0</v>
      </c>
      <c r="J569" s="212">
        <f t="shared" si="296"/>
        <v>0</v>
      </c>
      <c r="K569" s="212">
        <f t="shared" si="296"/>
        <v>1995.309979</v>
      </c>
      <c r="L569" s="212">
        <f t="shared" si="296"/>
        <v>25478.04010885</v>
      </c>
      <c r="M569" s="212">
        <f ca="1" t="shared" si="296"/>
        <v>54104.6377099693</v>
      </c>
      <c r="N569" s="212">
        <f ca="1" t="shared" si="296"/>
        <v>90986.6226787145</v>
      </c>
      <c r="O569" s="212">
        <f ca="1" t="shared" si="296"/>
        <v>131359.871743206</v>
      </c>
      <c r="P569" s="212">
        <f ca="1" t="shared" si="296"/>
        <v>175207.688564731</v>
      </c>
      <c r="Q569" s="212">
        <f ca="1" t="shared" si="296"/>
        <v>222360.602627763</v>
      </c>
      <c r="R569" s="212">
        <f ca="1" t="shared" si="296"/>
        <v>278189.09116473</v>
      </c>
      <c r="S569" s="212">
        <f ca="1" t="shared" si="296"/>
        <v>338187.830206484</v>
      </c>
      <c r="T569" s="212">
        <f ca="1" t="shared" si="296"/>
        <v>398499.424743181</v>
      </c>
      <c r="U569" s="212">
        <f ca="1" t="shared" si="296"/>
        <v>456962.959133758</v>
      </c>
      <c r="V569" s="212"/>
    </row>
    <row r="570" spans="1:22">
      <c r="A570" s="210">
        <f>Baseline!A570</f>
        <v>9</v>
      </c>
      <c r="B570" s="213" t="s">
        <v>378</v>
      </c>
      <c r="C570" s="20" t="str">
        <f>'Data Request'!$C$6</f>
        <v>Naira</v>
      </c>
      <c r="D570" s="20" t="str">
        <f>'Data Request'!$C$7</f>
        <v>Million</v>
      </c>
      <c r="G570" s="212">
        <f t="shared" ref="G570:U570" si="297">G36</f>
        <v>0</v>
      </c>
      <c r="H570" s="212">
        <f t="shared" si="297"/>
        <v>0</v>
      </c>
      <c r="I570" s="212">
        <f t="shared" si="297"/>
        <v>0</v>
      </c>
      <c r="J570" s="212">
        <f t="shared" si="297"/>
        <v>0</v>
      </c>
      <c r="K570" s="212">
        <f t="shared" si="297"/>
        <v>0</v>
      </c>
      <c r="L570" s="212">
        <f t="shared" si="297"/>
        <v>0</v>
      </c>
      <c r="M570" s="212">
        <f t="shared" si="297"/>
        <v>0</v>
      </c>
      <c r="N570" s="212">
        <f t="shared" si="297"/>
        <v>0</v>
      </c>
      <c r="O570" s="212">
        <f t="shared" si="297"/>
        <v>0</v>
      </c>
      <c r="P570" s="212">
        <f t="shared" si="297"/>
        <v>0</v>
      </c>
      <c r="Q570" s="212">
        <f t="shared" si="297"/>
        <v>0</v>
      </c>
      <c r="R570" s="212">
        <f t="shared" si="297"/>
        <v>0</v>
      </c>
      <c r="S570" s="212">
        <f t="shared" si="297"/>
        <v>0</v>
      </c>
      <c r="T570" s="212">
        <f t="shared" si="297"/>
        <v>0</v>
      </c>
      <c r="U570" s="212">
        <f t="shared" si="297"/>
        <v>0</v>
      </c>
      <c r="V570" s="212"/>
    </row>
    <row r="571" spans="1:22">
      <c r="A571" s="210">
        <f>Baseline!A571</f>
        <v>10</v>
      </c>
      <c r="B571" s="213" t="s">
        <v>160</v>
      </c>
      <c r="C571" s="20" t="str">
        <f>'Data Request'!$C$6</f>
        <v>Naira</v>
      </c>
      <c r="D571" s="20" t="str">
        <f>'Data Request'!$C$7</f>
        <v>Million</v>
      </c>
      <c r="G571" s="212">
        <f t="shared" ref="G571:U571" si="298">G37</f>
        <v>0</v>
      </c>
      <c r="H571" s="212">
        <f t="shared" si="298"/>
        <v>15828.823277</v>
      </c>
      <c r="I571" s="212">
        <f t="shared" si="298"/>
        <v>19888.11981084</v>
      </c>
      <c r="J571" s="212">
        <f t="shared" si="298"/>
        <v>16169.14040033</v>
      </c>
      <c r="K571" s="212">
        <f t="shared" si="298"/>
        <v>28589.764955</v>
      </c>
      <c r="L571" s="212">
        <f t="shared" si="298"/>
        <v>32206.5721910489</v>
      </c>
      <c r="M571" s="212">
        <f t="shared" si="298"/>
        <v>38800.9142605169</v>
      </c>
      <c r="N571" s="212">
        <f t="shared" si="298"/>
        <v>42824.4051975334</v>
      </c>
      <c r="O571" s="212">
        <f t="shared" si="298"/>
        <v>47106.8457172868</v>
      </c>
      <c r="P571" s="212">
        <f t="shared" si="298"/>
        <v>51817.5302890154</v>
      </c>
      <c r="Q571" s="212">
        <f t="shared" si="298"/>
        <v>56999.283317917</v>
      </c>
      <c r="R571" s="212">
        <f t="shared" si="298"/>
        <v>62699.2116497087</v>
      </c>
      <c r="S571" s="212">
        <f t="shared" si="298"/>
        <v>68969.1328146795</v>
      </c>
      <c r="T571" s="212">
        <f t="shared" si="298"/>
        <v>75866.0460961475</v>
      </c>
      <c r="U571" s="212">
        <f t="shared" si="298"/>
        <v>83452.6507057623</v>
      </c>
      <c r="V571" s="212"/>
    </row>
    <row r="572" spans="1:22">
      <c r="A572" s="210">
        <f>Baseline!A572</f>
        <v>0</v>
      </c>
      <c r="B572" s="213" t="s">
        <v>233</v>
      </c>
      <c r="C572" s="20" t="str">
        <f>'Data Request'!$C$6</f>
        <v>Naira</v>
      </c>
      <c r="D572" s="20" t="str">
        <f>'Data Request'!$C$7</f>
        <v>Million</v>
      </c>
      <c r="G572" s="212">
        <f t="shared" ref="G572:U572" si="299">G38</f>
        <v>0</v>
      </c>
      <c r="H572" s="212">
        <f t="shared" si="299"/>
        <v>2493.213197</v>
      </c>
      <c r="I572" s="212">
        <f t="shared" si="299"/>
        <v>3997.66299888</v>
      </c>
      <c r="J572" s="212">
        <f t="shared" si="299"/>
        <v>520.52717417</v>
      </c>
      <c r="K572" s="212">
        <f t="shared" si="299"/>
        <v>5464.735018</v>
      </c>
      <c r="L572" s="212">
        <f t="shared" si="299"/>
        <v>16824.47547091</v>
      </c>
      <c r="M572" s="212">
        <f ca="1" t="shared" si="299"/>
        <v>26777.2963243</v>
      </c>
      <c r="N572" s="212">
        <f ca="1" t="shared" si="299"/>
        <v>23678.49687647</v>
      </c>
      <c r="O572" s="212">
        <f ca="1" t="shared" si="299"/>
        <v>23525.90404522</v>
      </c>
      <c r="P572" s="212">
        <f ca="1" t="shared" si="299"/>
        <v>25013.2058467767</v>
      </c>
      <c r="Q572" s="212">
        <f ca="1" t="shared" si="299"/>
        <v>-1016425.98277783</v>
      </c>
      <c r="R572" s="212">
        <f ca="1" t="shared" si="299"/>
        <v>-2557874.6147036</v>
      </c>
      <c r="S572" s="212">
        <f ca="1" t="shared" si="299"/>
        <v>-1953718.31634824</v>
      </c>
      <c r="T572" s="212">
        <f ca="1" t="shared" si="299"/>
        <v>-1221027.34056412</v>
      </c>
      <c r="U572" s="212">
        <f ca="1" t="shared" si="299"/>
        <v>-651287.621339221</v>
      </c>
      <c r="V572" s="212"/>
    </row>
    <row r="573" spans="1:22">
      <c r="A573" s="210">
        <f>Baseline!A573</f>
        <v>0</v>
      </c>
      <c r="B573" s="214" t="s">
        <v>379</v>
      </c>
      <c r="C573" s="215" t="str">
        <f>'Data Request'!$C$6</f>
        <v>Naira</v>
      </c>
      <c r="D573" s="215" t="str">
        <f>'Data Request'!$C$7</f>
        <v>Million</v>
      </c>
      <c r="E573" s="216"/>
      <c r="F573" s="216"/>
      <c r="G573" s="217">
        <f>G566</f>
        <v>38244.17165711</v>
      </c>
      <c r="H573" s="217">
        <f t="shared" ref="H573:U573" si="300">H566</f>
        <v>78333.509732</v>
      </c>
      <c r="I573" s="217">
        <f t="shared" si="300"/>
        <v>104223.90715275</v>
      </c>
      <c r="J573" s="217">
        <f t="shared" si="300"/>
        <v>72210.64198858</v>
      </c>
      <c r="K573" s="217">
        <f t="shared" si="300"/>
        <v>125225.922828</v>
      </c>
      <c r="L573" s="217">
        <f t="shared" si="300"/>
        <v>140027.941911301</v>
      </c>
      <c r="M573" s="217">
        <f ca="1" t="shared" si="300"/>
        <v>192233.875246277</v>
      </c>
      <c r="N573" s="217">
        <f ca="1" t="shared" si="300"/>
        <v>237295.661973724</v>
      </c>
      <c r="O573" s="217">
        <f ca="1" t="shared" si="300"/>
        <v>289560.524098929</v>
      </c>
      <c r="P573" s="217">
        <f ca="1" t="shared" si="300"/>
        <v>348385.220319671</v>
      </c>
      <c r="Q573" s="217">
        <f ca="1" t="shared" si="300"/>
        <v>-633898.707256812</v>
      </c>
      <c r="R573" s="217">
        <f ca="1" t="shared" si="300"/>
        <v>-2108660.65341807</v>
      </c>
      <c r="S573" s="217">
        <f ca="1" t="shared" si="300"/>
        <v>-1432819.07627127</v>
      </c>
      <c r="T573" s="217">
        <f ca="1" t="shared" si="300"/>
        <v>-629507.248898432</v>
      </c>
      <c r="U573" s="217">
        <f ca="1" t="shared" si="300"/>
        <v>9797.25453492429</v>
      </c>
      <c r="V573" s="212"/>
    </row>
    <row r="574" spans="1:22">
      <c r="A574" s="210">
        <f>Baseline!A574</f>
        <v>0</v>
      </c>
      <c r="B574" s="214" t="s">
        <v>380</v>
      </c>
      <c r="C574" s="215" t="str">
        <f>'Data Request'!$C$6</f>
        <v>Naira</v>
      </c>
      <c r="D574" s="215" t="str">
        <f>'Data Request'!$C$7</f>
        <v>Million</v>
      </c>
      <c r="E574" s="216"/>
      <c r="F574" s="216"/>
      <c r="G574" s="217">
        <f>G566-G569</f>
        <v>38244.17165711</v>
      </c>
      <c r="H574" s="217">
        <f t="shared" ref="H574:U574" si="301">H566-H569</f>
        <v>78333.509732</v>
      </c>
      <c r="I574" s="217">
        <f t="shared" si="301"/>
        <v>104223.90715275</v>
      </c>
      <c r="J574" s="217">
        <f t="shared" si="301"/>
        <v>72210.64198858</v>
      </c>
      <c r="K574" s="217">
        <f t="shared" si="301"/>
        <v>123230.612849</v>
      </c>
      <c r="L574" s="217">
        <f t="shared" si="301"/>
        <v>114549.901802451</v>
      </c>
      <c r="M574" s="217">
        <f ca="1" t="shared" si="301"/>
        <v>138129.237536308</v>
      </c>
      <c r="N574" s="217">
        <f ca="1" t="shared" si="301"/>
        <v>146309.039295009</v>
      </c>
      <c r="O574" s="217">
        <f ca="1" t="shared" si="301"/>
        <v>158200.652355723</v>
      </c>
      <c r="P574" s="217">
        <f ca="1" t="shared" si="301"/>
        <v>173177.53175494</v>
      </c>
      <c r="Q574" s="217">
        <f ca="1" t="shared" si="301"/>
        <v>-856259.309884575</v>
      </c>
      <c r="R574" s="217">
        <f ca="1" t="shared" si="301"/>
        <v>-2386849.7445828</v>
      </c>
      <c r="S574" s="217">
        <f ca="1" t="shared" si="301"/>
        <v>-1771006.90647776</v>
      </c>
      <c r="T574" s="217">
        <f ca="1" t="shared" si="301"/>
        <v>-1028006.67364161</v>
      </c>
      <c r="U574" s="217">
        <f ca="1" t="shared" si="301"/>
        <v>-447165.704598833</v>
      </c>
      <c r="V574" s="212"/>
    </row>
    <row r="575" spans="1:22">
      <c r="A575" s="210">
        <f>Baseline!A575</f>
        <v>0</v>
      </c>
      <c r="B575" s="211" t="s">
        <v>381</v>
      </c>
      <c r="C575" s="20" t="str">
        <f>'Data Request'!$C$6</f>
        <v>Naira</v>
      </c>
      <c r="D575" s="20" t="str">
        <f>'Data Request'!$C$7</f>
        <v>Million</v>
      </c>
      <c r="G575" s="222"/>
      <c r="H575" s="222"/>
      <c r="I575" s="222"/>
      <c r="J575" s="222"/>
      <c r="K575" s="222"/>
      <c r="L575" s="212">
        <f t="shared" ref="L575:U575" si="302">L49</f>
        <v>59826.7319997419</v>
      </c>
      <c r="M575" s="212">
        <f ca="1" t="shared" si="302"/>
        <v>122323.85089719</v>
      </c>
      <c r="N575" s="212">
        <f ca="1" t="shared" si="302"/>
        <v>155251.411156641</v>
      </c>
      <c r="O575" s="212">
        <f ca="1" t="shared" si="302"/>
        <v>205643.189001814</v>
      </c>
      <c r="P575" s="212">
        <f ca="1" t="shared" si="302"/>
        <v>245228.772992652</v>
      </c>
      <c r="Q575" s="212">
        <f ca="1" t="shared" si="302"/>
        <v>-748899.035941294</v>
      </c>
      <c r="R575" s="212">
        <f ca="1" t="shared" si="302"/>
        <v>-2236067.52629513</v>
      </c>
      <c r="S575" s="212">
        <f ca="1" t="shared" si="302"/>
        <v>-1581248.53875878</v>
      </c>
      <c r="T575" s="212">
        <f ca="1" t="shared" si="302"/>
        <v>-807846.339505854</v>
      </c>
      <c r="U575" s="212">
        <f ca="1" t="shared" si="302"/>
        <v>-189428.598035071</v>
      </c>
      <c r="V575" s="212"/>
    </row>
    <row r="576" spans="1:22">
      <c r="A576" s="210">
        <f>Baseline!A576</f>
        <v>0</v>
      </c>
      <c r="B576" s="214" t="s">
        <v>382</v>
      </c>
      <c r="C576" s="215" t="str">
        <f>'Data Request'!$C$6</f>
        <v>Naira</v>
      </c>
      <c r="D576" s="215" t="str">
        <f>'Data Request'!$C$7</f>
        <v>Million</v>
      </c>
      <c r="E576" s="216"/>
      <c r="F576" s="216"/>
      <c r="G576" s="217">
        <f>G564-G573</f>
        <v>14252.66170769</v>
      </c>
      <c r="H576" s="217">
        <f t="shared" ref="H576:U576" si="303">H564-H573</f>
        <v>-17041.979654</v>
      </c>
      <c r="I576" s="217">
        <f t="shared" si="303"/>
        <v>-34209.19339922</v>
      </c>
      <c r="J576" s="217">
        <f t="shared" si="303"/>
        <v>13571.32422953</v>
      </c>
      <c r="K576" s="217">
        <f t="shared" si="303"/>
        <v>-44221.427034</v>
      </c>
      <c r="L576" s="217">
        <f t="shared" si="303"/>
        <v>-77197.4147707419</v>
      </c>
      <c r="M576" s="217">
        <f ca="1" t="shared" si="303"/>
        <v>-120373.57089719</v>
      </c>
      <c r="N576" s="217">
        <f ca="1" t="shared" si="303"/>
        <v>-155430.731156641</v>
      </c>
      <c r="O576" s="217">
        <f ca="1" t="shared" si="303"/>
        <v>-202623.919001814</v>
      </c>
      <c r="P576" s="217">
        <f ca="1" t="shared" si="303"/>
        <v>-245039.822992652</v>
      </c>
      <c r="Q576" s="217">
        <f ca="1" t="shared" si="303"/>
        <v>747909.415941294</v>
      </c>
      <c r="R576" s="217">
        <f ca="1" t="shared" si="303"/>
        <v>2234072.74629513</v>
      </c>
      <c r="S576" s="217">
        <f ca="1" t="shared" si="303"/>
        <v>1581226.28875878</v>
      </c>
      <c r="T576" s="217">
        <f ca="1" t="shared" si="303"/>
        <v>809755.189505854</v>
      </c>
      <c r="U576" s="217">
        <f ca="1" t="shared" si="303"/>
        <v>188474.178035071</v>
      </c>
      <c r="V576" s="212"/>
    </row>
    <row r="577" spans="1:22">
      <c r="A577" s="210">
        <f>Baseline!A577</f>
        <v>0</v>
      </c>
      <c r="B577" s="214" t="s">
        <v>383</v>
      </c>
      <c r="C577" s="215" t="str">
        <f>'Data Request'!$C$6</f>
        <v>Naira</v>
      </c>
      <c r="D577" s="215" t="str">
        <f>'Data Request'!$C$7</f>
        <v>Million</v>
      </c>
      <c r="E577" s="216"/>
      <c r="F577" s="216"/>
      <c r="G577" s="217">
        <f>G564-G574</f>
        <v>14252.66170769</v>
      </c>
      <c r="H577" s="217">
        <f t="shared" ref="H577:U577" si="304">H564-H574</f>
        <v>-17041.979654</v>
      </c>
      <c r="I577" s="217">
        <f t="shared" si="304"/>
        <v>-34209.19339922</v>
      </c>
      <c r="J577" s="217">
        <f t="shared" si="304"/>
        <v>13571.32422953</v>
      </c>
      <c r="K577" s="217">
        <f t="shared" si="304"/>
        <v>-42226.117055</v>
      </c>
      <c r="L577" s="217">
        <f t="shared" si="304"/>
        <v>-51719.3746618919</v>
      </c>
      <c r="M577" s="217">
        <f ca="1" t="shared" si="304"/>
        <v>-66268.9331872205</v>
      </c>
      <c r="N577" s="217">
        <f ca="1" t="shared" si="304"/>
        <v>-64444.1084779267</v>
      </c>
      <c r="O577" s="217">
        <f ca="1" t="shared" si="304"/>
        <v>-71264.0472586078</v>
      </c>
      <c r="P577" s="217">
        <f ca="1" t="shared" si="304"/>
        <v>-69832.1344279214</v>
      </c>
      <c r="Q577" s="217">
        <f ca="1" t="shared" si="304"/>
        <v>970270.018569057</v>
      </c>
      <c r="R577" s="217">
        <f ca="1" t="shared" si="304"/>
        <v>2512261.83745986</v>
      </c>
      <c r="S577" s="217">
        <f ca="1" t="shared" si="304"/>
        <v>1919414.11896527</v>
      </c>
      <c r="T577" s="217">
        <f ca="1" t="shared" si="304"/>
        <v>1208254.61424904</v>
      </c>
      <c r="U577" s="217">
        <f ca="1" t="shared" si="304"/>
        <v>645437.137168828</v>
      </c>
      <c r="V577" s="212"/>
    </row>
    <row r="578" spans="1:22">
      <c r="A578" s="210">
        <f>Baseline!A578</f>
        <v>0</v>
      </c>
      <c r="B578" s="211"/>
      <c r="C578" s="20"/>
      <c r="D578" s="20"/>
      <c r="G578" s="212"/>
      <c r="H578" s="212"/>
      <c r="I578" s="212"/>
      <c r="J578" s="212"/>
      <c r="K578" s="212"/>
      <c r="L578" s="212"/>
      <c r="M578" s="212"/>
      <c r="N578" s="212"/>
      <c r="O578" s="212"/>
      <c r="P578" s="212"/>
      <c r="Q578" s="212"/>
      <c r="R578" s="212"/>
      <c r="S578" s="212"/>
      <c r="T578" s="212"/>
      <c r="U578" s="212"/>
      <c r="V578" s="212"/>
    </row>
    <row r="579" spans="1:22">
      <c r="A579" s="210">
        <f>Baseline!A579</f>
        <v>0</v>
      </c>
      <c r="B579" s="211"/>
      <c r="C579" s="20"/>
      <c r="D579" s="20"/>
      <c r="G579" s="212"/>
      <c r="H579" s="212"/>
      <c r="I579" s="212"/>
      <c r="J579" s="212"/>
      <c r="K579" s="212"/>
      <c r="L579" s="212"/>
      <c r="M579" s="212"/>
      <c r="N579" s="212"/>
      <c r="O579" s="212"/>
      <c r="P579" s="212"/>
      <c r="Q579" s="212"/>
      <c r="R579" s="212"/>
      <c r="S579" s="212"/>
      <c r="T579" s="212"/>
      <c r="U579" s="212"/>
      <c r="V579" s="212"/>
    </row>
    <row r="580" spans="1:22">
      <c r="A580" s="210">
        <f>Baseline!A580</f>
        <v>0</v>
      </c>
      <c r="B580" s="224" t="s">
        <v>384</v>
      </c>
      <c r="G580" s="212"/>
      <c r="H580" s="212"/>
      <c r="I580" s="212"/>
      <c r="J580" s="212"/>
      <c r="K580" s="212"/>
      <c r="L580" s="212"/>
      <c r="M580" s="212"/>
      <c r="N580" s="212"/>
      <c r="O580" s="212"/>
      <c r="P580" s="212"/>
      <c r="Q580" s="212"/>
      <c r="R580" s="212"/>
      <c r="S580" s="212"/>
      <c r="T580" s="212"/>
      <c r="U580" s="212"/>
      <c r="V580" s="212"/>
    </row>
    <row r="581" spans="1:22">
      <c r="A581" s="210">
        <f>Baseline!A581</f>
        <v>0</v>
      </c>
      <c r="B581" s="211"/>
      <c r="G581" s="212"/>
      <c r="H581" s="212"/>
      <c r="I581" s="212"/>
      <c r="J581" s="212"/>
      <c r="K581" s="212"/>
      <c r="L581" s="212"/>
      <c r="M581" s="212"/>
      <c r="N581" s="212"/>
      <c r="O581" s="212"/>
      <c r="P581" s="212"/>
      <c r="Q581" s="212"/>
      <c r="R581" s="212"/>
      <c r="S581" s="212"/>
      <c r="T581" s="212"/>
      <c r="U581" s="212"/>
      <c r="V581" s="212"/>
    </row>
    <row r="582" spans="1:22">
      <c r="A582" s="210">
        <f>Baseline!A582</f>
        <v>0</v>
      </c>
      <c r="B582" s="225" t="s">
        <v>385</v>
      </c>
      <c r="C582" s="226"/>
      <c r="G582" s="227">
        <f>SUM(G583:G584)</f>
        <v>3063781.73695474</v>
      </c>
      <c r="H582" s="227">
        <f t="shared" ref="H582:U582" si="305">SUM(H583:H584)</f>
        <v>4858236.7285235</v>
      </c>
      <c r="I582" s="227">
        <f t="shared" si="305"/>
        <v>6186640.23075644</v>
      </c>
      <c r="J582" s="227">
        <f t="shared" si="305"/>
        <v>5579372.28997433</v>
      </c>
      <c r="K582" s="227">
        <f t="shared" si="305"/>
        <v>3548764.21893016</v>
      </c>
      <c r="L582" s="227">
        <f t="shared" si="305"/>
        <v>5171054.36300881</v>
      </c>
      <c r="M582" s="227">
        <f ca="1" t="shared" si="305"/>
        <v>8312711.01487148</v>
      </c>
      <c r="N582" s="227">
        <f ca="1" t="shared" si="305"/>
        <v>12012277.2986277</v>
      </c>
      <c r="O582" s="227">
        <f ca="1" t="shared" si="305"/>
        <v>16468524.8702304</v>
      </c>
      <c r="P582" s="227">
        <f ca="1" t="shared" si="305"/>
        <v>21715476.5756576</v>
      </c>
      <c r="Q582" s="227">
        <f ca="1" t="shared" si="305"/>
        <v>27464041.1547087</v>
      </c>
      <c r="R582" s="227">
        <f ca="1" t="shared" si="305"/>
        <v>33714715.9390815</v>
      </c>
      <c r="S582" s="227">
        <f ca="1" t="shared" si="305"/>
        <v>40200041.8369371</v>
      </c>
      <c r="T582" s="227">
        <f ca="1" t="shared" si="305"/>
        <v>46564691.4937053</v>
      </c>
      <c r="U582" s="227">
        <f ca="1" t="shared" si="305"/>
        <v>52899517.4010741</v>
      </c>
      <c r="V582" s="227"/>
    </row>
    <row r="583" spans="1:22">
      <c r="A583" s="210">
        <f>Baseline!A583</f>
        <v>0</v>
      </c>
      <c r="B583" s="228" t="s">
        <v>386</v>
      </c>
      <c r="C583" s="229"/>
      <c r="G583" s="230">
        <f t="shared" ref="G583:U583" si="306">G539/G$550*100</f>
        <v>416205.104317157</v>
      </c>
      <c r="H583" s="230">
        <f t="shared" si="306"/>
        <v>494489.642310138</v>
      </c>
      <c r="I583" s="230">
        <f t="shared" si="306"/>
        <v>555630.867690455</v>
      </c>
      <c r="J583" s="230">
        <f t="shared" si="306"/>
        <v>475297.905533963</v>
      </c>
      <c r="K583" s="230">
        <f t="shared" si="306"/>
        <v>8095.41321823084</v>
      </c>
      <c r="L583" s="230">
        <f t="shared" si="306"/>
        <v>45292197.5437866</v>
      </c>
      <c r="M583" s="230">
        <f ca="1" t="shared" si="306"/>
        <v>150586975.324059</v>
      </c>
      <c r="N583" s="230">
        <f ca="1" t="shared" si="306"/>
        <v>235788552.326608</v>
      </c>
      <c r="O583" s="230">
        <f ca="1" t="shared" si="306"/>
        <v>300013457.925601</v>
      </c>
      <c r="P583" s="230">
        <f ca="1" t="shared" si="306"/>
        <v>362405423.983376</v>
      </c>
      <c r="Q583" s="230">
        <f ca="1" t="shared" si="306"/>
        <v>428423139.901609</v>
      </c>
      <c r="R583" s="230">
        <f ca="1" t="shared" si="306"/>
        <v>483759459.657937</v>
      </c>
      <c r="S583" s="230">
        <f ca="1" t="shared" si="306"/>
        <v>521056259.025503</v>
      </c>
      <c r="T583" s="230">
        <f ca="1" t="shared" si="306"/>
        <v>540730782.801696</v>
      </c>
      <c r="U583" s="230">
        <f ca="1" t="shared" si="306"/>
        <v>552934223.812357</v>
      </c>
      <c r="V583" s="230"/>
    </row>
    <row r="584" spans="1:22">
      <c r="A584" s="210">
        <f>Baseline!A584</f>
        <v>0</v>
      </c>
      <c r="B584" s="228" t="s">
        <v>387</v>
      </c>
      <c r="C584" s="229"/>
      <c r="G584" s="230">
        <f t="shared" ref="G584:U584" si="307">G540/G$550*100</f>
        <v>2647576.63263759</v>
      </c>
      <c r="H584" s="230">
        <f t="shared" si="307"/>
        <v>4363747.08621336</v>
      </c>
      <c r="I584" s="230">
        <f t="shared" si="307"/>
        <v>5631009.36306599</v>
      </c>
      <c r="J584" s="230">
        <f t="shared" si="307"/>
        <v>5104074.38444037</v>
      </c>
      <c r="K584" s="230">
        <f t="shared" si="307"/>
        <v>3540668.80571192</v>
      </c>
      <c r="L584" s="230">
        <f t="shared" si="307"/>
        <v>-40121143.1807778</v>
      </c>
      <c r="M584" s="230">
        <f ca="1" t="shared" si="307"/>
        <v>-142274264.309187</v>
      </c>
      <c r="N584" s="230">
        <f ca="1" t="shared" si="307"/>
        <v>-223776275.02798</v>
      </c>
      <c r="O584" s="230">
        <f ca="1" t="shared" si="307"/>
        <v>-283544933.05537</v>
      </c>
      <c r="P584" s="230">
        <f ca="1" t="shared" si="307"/>
        <v>-340689947.407718</v>
      </c>
      <c r="Q584" s="230">
        <f ca="1" t="shared" si="307"/>
        <v>-400959098.7469</v>
      </c>
      <c r="R584" s="230">
        <f ca="1" t="shared" si="307"/>
        <v>-450044743.718855</v>
      </c>
      <c r="S584" s="230">
        <f ca="1" t="shared" si="307"/>
        <v>-480856217.188566</v>
      </c>
      <c r="T584" s="230">
        <f ca="1" t="shared" si="307"/>
        <v>-494166091.307991</v>
      </c>
      <c r="U584" s="230">
        <f ca="1" t="shared" si="307"/>
        <v>-500034706.411283</v>
      </c>
      <c r="V584" s="230"/>
    </row>
    <row r="585" spans="1:22">
      <c r="A585" s="210">
        <f>Baseline!A585</f>
        <v>0</v>
      </c>
      <c r="B585" s="225" t="s">
        <v>388</v>
      </c>
      <c r="C585" s="226"/>
      <c r="G585" s="227">
        <f>SUM(G586:G587)</f>
        <v>92.6625189224126</v>
      </c>
      <c r="H585" s="227">
        <f t="shared" ref="H585:U585" si="308">SUM(H586:H587)</f>
        <v>129.659050890621</v>
      </c>
      <c r="I585" s="227">
        <f t="shared" si="308"/>
        <v>160.622413716242</v>
      </c>
      <c r="J585" s="227">
        <f t="shared" si="308"/>
        <v>132.471737171547</v>
      </c>
      <c r="K585" s="227">
        <f t="shared" si="308"/>
        <v>100.735500727756</v>
      </c>
      <c r="L585" s="227">
        <f t="shared" si="308"/>
        <v>198.363454263185</v>
      </c>
      <c r="M585" s="227">
        <f ca="1" t="shared" si="308"/>
        <v>306.399145585399</v>
      </c>
      <c r="N585" s="227">
        <f ca="1" t="shared" si="308"/>
        <v>429.673938901618</v>
      </c>
      <c r="O585" s="227">
        <f ca="1" t="shared" si="308"/>
        <v>614.090643614461</v>
      </c>
      <c r="P585" s="227">
        <f ca="1" t="shared" si="308"/>
        <v>729.674610023645</v>
      </c>
      <c r="Q585" s="227">
        <f ca="1" t="shared" si="308"/>
        <v>896.066767365774</v>
      </c>
      <c r="R585" s="227">
        <f ca="1" t="shared" si="308"/>
        <v>1071.20384434161</v>
      </c>
      <c r="S585" s="227">
        <f ca="1" t="shared" si="308"/>
        <v>1156.20319861622</v>
      </c>
      <c r="T585" s="227">
        <f ca="1" t="shared" si="308"/>
        <v>1181.18960562947</v>
      </c>
      <c r="U585" s="227">
        <f ca="1" t="shared" si="308"/>
        <v>1306.75858268464</v>
      </c>
      <c r="V585" s="227"/>
    </row>
    <row r="586" spans="1:22">
      <c r="A586" s="210">
        <f>Baseline!A586</f>
        <v>0</v>
      </c>
      <c r="B586" s="228" t="s">
        <v>389</v>
      </c>
      <c r="C586" s="229"/>
      <c r="G586" s="230">
        <f>G539/G$564*100</f>
        <v>12.5879114981365</v>
      </c>
      <c r="H586" s="230">
        <f t="shared" ref="H586:U586" si="309">H539/H$564*100</f>
        <v>13.1971868148675</v>
      </c>
      <c r="I586" s="230">
        <f t="shared" si="309"/>
        <v>14.4257250744931</v>
      </c>
      <c r="J586" s="230">
        <f t="shared" si="309"/>
        <v>11.2850578788625</v>
      </c>
      <c r="K586" s="230">
        <f t="shared" si="309"/>
        <v>0.229797037455034</v>
      </c>
      <c r="L586" s="230">
        <f t="shared" si="309"/>
        <v>1737.42454154523</v>
      </c>
      <c r="M586" s="230">
        <f ca="1" t="shared" si="309"/>
        <v>5550.50217588909</v>
      </c>
      <c r="N586" s="230">
        <f ca="1" t="shared" si="309"/>
        <v>8434.05405215363</v>
      </c>
      <c r="O586" s="230">
        <f ca="1" t="shared" si="309"/>
        <v>11187.1256789713</v>
      </c>
      <c r="P586" s="230">
        <f ca="1" t="shared" si="309"/>
        <v>12177.3996299004</v>
      </c>
      <c r="Q586" s="230">
        <f ca="1" t="shared" si="309"/>
        <v>13978.1227341523</v>
      </c>
      <c r="R586" s="230">
        <f ca="1" t="shared" si="309"/>
        <v>15370.290939379</v>
      </c>
      <c r="S586" s="230">
        <f ca="1" t="shared" si="309"/>
        <v>14986.2260290172</v>
      </c>
      <c r="T586" s="230">
        <f ca="1" t="shared" si="309"/>
        <v>13716.5212439042</v>
      </c>
      <c r="U586" s="230">
        <f ca="1" t="shared" si="309"/>
        <v>13658.943939859</v>
      </c>
      <c r="V586" s="230"/>
    </row>
    <row r="587" spans="1:22">
      <c r="A587" s="210">
        <f>Baseline!A587</f>
        <v>0</v>
      </c>
      <c r="B587" s="228" t="s">
        <v>390</v>
      </c>
      <c r="C587" s="229"/>
      <c r="G587" s="230">
        <f t="shared" ref="G587:U587" si="310">G540/G$564*100</f>
        <v>80.0746074242761</v>
      </c>
      <c r="H587" s="230">
        <f t="shared" si="310"/>
        <v>116.461864075754</v>
      </c>
      <c r="I587" s="230">
        <f t="shared" si="310"/>
        <v>146.196688641749</v>
      </c>
      <c r="J587" s="230">
        <f t="shared" si="310"/>
        <v>121.186679292685</v>
      </c>
      <c r="K587" s="230">
        <f t="shared" si="310"/>
        <v>100.505703690301</v>
      </c>
      <c r="L587" s="230">
        <f t="shared" si="310"/>
        <v>-1539.06108728205</v>
      </c>
      <c r="M587" s="230">
        <f ca="1" t="shared" si="310"/>
        <v>-5244.10303030369</v>
      </c>
      <c r="N587" s="230">
        <f ca="1" t="shared" si="310"/>
        <v>-8004.38011325201</v>
      </c>
      <c r="O587" s="230">
        <f ca="1" t="shared" si="310"/>
        <v>-10573.0350353568</v>
      </c>
      <c r="P587" s="230">
        <f ca="1" t="shared" si="310"/>
        <v>-11447.7250198768</v>
      </c>
      <c r="Q587" s="230">
        <f ca="1" t="shared" si="310"/>
        <v>-13082.0559667865</v>
      </c>
      <c r="R587" s="230">
        <f ca="1" t="shared" si="310"/>
        <v>-14299.0870950374</v>
      </c>
      <c r="S587" s="230">
        <f ca="1" t="shared" si="310"/>
        <v>-13830.022830401</v>
      </c>
      <c r="T587" s="230">
        <f ca="1" t="shared" si="310"/>
        <v>-12535.3316382747</v>
      </c>
      <c r="U587" s="230">
        <f ca="1" t="shared" si="310"/>
        <v>-12352.1853571744</v>
      </c>
      <c r="V587" s="230"/>
    </row>
    <row r="588" spans="1:22">
      <c r="A588" s="210">
        <f>Baseline!A588</f>
        <v>0</v>
      </c>
      <c r="B588" s="231" t="s">
        <v>391</v>
      </c>
      <c r="C588" s="231"/>
      <c r="G588" s="232">
        <f>SUM(G589:G590)</f>
        <v>21.8113859920551</v>
      </c>
      <c r="H588" s="232">
        <f t="shared" ref="H588:U588" si="311">SUM(H589:H590)</f>
        <v>35.0580172406519</v>
      </c>
      <c r="I588" s="232">
        <f t="shared" si="311"/>
        <v>77.7721926647335</v>
      </c>
      <c r="J588" s="232">
        <f t="shared" si="311"/>
        <v>72.7790053571128</v>
      </c>
      <c r="K588" s="232">
        <f t="shared" si="311"/>
        <v>102.661087736873</v>
      </c>
      <c r="L588" s="232">
        <f t="shared" si="311"/>
        <v>67.3279654094325</v>
      </c>
      <c r="M588" s="232">
        <f ca="1" t="shared" si="311"/>
        <v>112.554399493434</v>
      </c>
      <c r="N588" s="232">
        <f ca="1" t="shared" si="311"/>
        <v>140.066226662293</v>
      </c>
      <c r="O588" s="232">
        <f ca="1" t="shared" si="311"/>
        <v>178.159448043096</v>
      </c>
      <c r="P588" s="232">
        <f ca="1" t="shared" si="311"/>
        <v>193.739537115468</v>
      </c>
      <c r="Q588" s="232">
        <f ca="1" t="shared" si="311"/>
        <v>-696.483154356662</v>
      </c>
      <c r="R588" s="232">
        <f ca="1" t="shared" si="311"/>
        <v>-1817.75574527223</v>
      </c>
      <c r="S588" s="232">
        <f ca="1" t="shared" si="311"/>
        <v>-1088.57949628135</v>
      </c>
      <c r="T588" s="232">
        <f ca="1" t="shared" si="311"/>
        <v>-456.331380568947</v>
      </c>
      <c r="U588" s="232">
        <f ca="1" t="shared" si="311"/>
        <v>-98.0094104766522</v>
      </c>
      <c r="V588" s="232"/>
    </row>
    <row r="589" spans="1:22">
      <c r="A589" s="210">
        <f>Baseline!A589</f>
        <v>0</v>
      </c>
      <c r="B589" s="228" t="s">
        <v>392</v>
      </c>
      <c r="C589" s="229"/>
      <c r="G589" s="230">
        <f>G542/G$564*100</f>
        <v>0.107084116277752</v>
      </c>
      <c r="H589" s="230">
        <f t="shared" ref="H589:U589" si="312">H542/H$564*100</f>
        <v>0.241609594223057</v>
      </c>
      <c r="I589" s="230">
        <f t="shared" si="312"/>
        <v>0.247239641907799</v>
      </c>
      <c r="J589" s="230">
        <f t="shared" si="312"/>
        <v>0.229473587588905</v>
      </c>
      <c r="K589" s="230">
        <f t="shared" si="312"/>
        <v>0.144251098725628</v>
      </c>
      <c r="L589" s="230">
        <f t="shared" si="312"/>
        <v>45.1853390453461</v>
      </c>
      <c r="M589" s="230">
        <f ca="1" t="shared" si="312"/>
        <v>210.037172325887</v>
      </c>
      <c r="N589" s="230">
        <f ca="1" t="shared" si="312"/>
        <v>504.514445146903</v>
      </c>
      <c r="O589" s="230">
        <f ca="1" t="shared" si="312"/>
        <v>778.131181972448</v>
      </c>
      <c r="P589" s="230">
        <f ca="1" t="shared" si="312"/>
        <v>901.191379001848</v>
      </c>
      <c r="Q589" s="230">
        <f ca="1" t="shared" si="312"/>
        <v>1043.32720384405</v>
      </c>
      <c r="R589" s="230">
        <f ca="1" t="shared" si="312"/>
        <v>1365.60302928673</v>
      </c>
      <c r="S589" s="230">
        <f ca="1" t="shared" si="312"/>
        <v>1750.41925269245</v>
      </c>
      <c r="T589" s="230">
        <f ca="1" t="shared" si="312"/>
        <v>1915.65449822961</v>
      </c>
      <c r="U589" s="230">
        <f ca="1" t="shared" si="312"/>
        <v>2141.27752634476</v>
      </c>
      <c r="V589" s="230"/>
    </row>
    <row r="590" spans="1:22">
      <c r="A590" s="210">
        <f>Baseline!A590</f>
        <v>0</v>
      </c>
      <c r="B590" s="228" t="s">
        <v>393</v>
      </c>
      <c r="C590" s="229"/>
      <c r="G590" s="230">
        <f t="shared" ref="G590:U590" si="313">G543/G$564*100</f>
        <v>21.7043018757774</v>
      </c>
      <c r="H590" s="230">
        <f t="shared" si="313"/>
        <v>34.8164076464288</v>
      </c>
      <c r="I590" s="230">
        <f t="shared" si="313"/>
        <v>77.5249530228257</v>
      </c>
      <c r="J590" s="230">
        <f t="shared" si="313"/>
        <v>72.5495317695239</v>
      </c>
      <c r="K590" s="230">
        <f t="shared" si="313"/>
        <v>102.516836638147</v>
      </c>
      <c r="L590" s="230">
        <f t="shared" si="313"/>
        <v>22.1426263640864</v>
      </c>
      <c r="M590" s="230">
        <f ca="1" t="shared" si="313"/>
        <v>-97.4827728324535</v>
      </c>
      <c r="N590" s="230">
        <f ca="1" t="shared" si="313"/>
        <v>-364.448218484609</v>
      </c>
      <c r="O590" s="230">
        <f ca="1" t="shared" si="313"/>
        <v>-599.971733929352</v>
      </c>
      <c r="P590" s="230">
        <f ca="1" t="shared" si="313"/>
        <v>-707.45184188638</v>
      </c>
      <c r="Q590" s="230">
        <f ca="1" t="shared" si="313"/>
        <v>-1739.81035820072</v>
      </c>
      <c r="R590" s="230">
        <f ca="1" t="shared" si="313"/>
        <v>-3183.35877455896</v>
      </c>
      <c r="S590" s="230">
        <f ca="1" t="shared" si="313"/>
        <v>-2838.9987489738</v>
      </c>
      <c r="T590" s="230">
        <f ca="1" t="shared" si="313"/>
        <v>-2371.98587879855</v>
      </c>
      <c r="U590" s="230">
        <f ca="1" t="shared" si="313"/>
        <v>-2239.28693682141</v>
      </c>
      <c r="V590" s="230"/>
    </row>
    <row r="591" spans="1:22">
      <c r="A591" s="210">
        <f>Baseline!A591</f>
        <v>0</v>
      </c>
      <c r="B591" s="231" t="s">
        <v>394</v>
      </c>
      <c r="C591" s="231"/>
      <c r="D591" s="233"/>
      <c r="E591" s="234"/>
      <c r="F591" s="234"/>
      <c r="G591" s="227">
        <f>G541/G$565*100</f>
        <v>25.2793217128939</v>
      </c>
      <c r="H591" s="227">
        <f t="shared" ref="H591:U591" si="314">H541/H$565*100</f>
        <v>42.0678618117626</v>
      </c>
      <c r="I591" s="227">
        <f t="shared" si="314"/>
        <v>91.6367791708433</v>
      </c>
      <c r="J591" s="227">
        <f t="shared" si="314"/>
        <v>84.0461879994013</v>
      </c>
      <c r="K591" s="227">
        <f t="shared" si="314"/>
        <v>136.713739587856</v>
      </c>
      <c r="L591" s="227">
        <f t="shared" si="314"/>
        <v>98.9266954405508</v>
      </c>
      <c r="M591" s="227">
        <f ca="1" t="shared" si="314"/>
        <v>164.475416613577</v>
      </c>
      <c r="N591" s="227">
        <f ca="1" t="shared" si="314"/>
        <v>202.760314181817</v>
      </c>
      <c r="O591" s="227">
        <f ca="1" t="shared" si="314"/>
        <v>264.617892633239</v>
      </c>
      <c r="P591" s="227">
        <f ca="1" t="shared" si="314"/>
        <v>279.876212548398</v>
      </c>
      <c r="Q591" s="227">
        <f ca="1" t="shared" si="314"/>
        <v>-1009.07245368976</v>
      </c>
      <c r="R591" s="227">
        <f ca="1" t="shared" si="314"/>
        <v>-2633.55975305806</v>
      </c>
      <c r="S591" s="227">
        <f ca="1" t="shared" si="314"/>
        <v>-1571.18569473862</v>
      </c>
      <c r="T591" s="227">
        <f ca="1" t="shared" si="314"/>
        <v>-657.384227585834</v>
      </c>
      <c r="U591" s="227">
        <f ca="1" t="shared" si="314"/>
        <v>-141.19190975566</v>
      </c>
      <c r="V591" s="230"/>
    </row>
    <row r="592" spans="1:22">
      <c r="A592" s="210">
        <f>Baseline!A592</f>
        <v>0</v>
      </c>
      <c r="B592" s="228" t="s">
        <v>395</v>
      </c>
      <c r="C592" s="229"/>
      <c r="G592" s="230">
        <f>G542/G$565*100</f>
        <v>0.124110124258599</v>
      </c>
      <c r="H592" s="230">
        <f t="shared" ref="H592:U592" si="315">H542/H$565*100</f>
        <v>0.289919391402029</v>
      </c>
      <c r="I592" s="230">
        <f t="shared" si="315"/>
        <v>0.291315490685105</v>
      </c>
      <c r="J592" s="230">
        <f t="shared" si="315"/>
        <v>0.264999228675352</v>
      </c>
      <c r="K592" s="230">
        <f t="shared" si="315"/>
        <v>0.19209914468259</v>
      </c>
      <c r="L592" s="230">
        <f t="shared" si="315"/>
        <v>66.3919702152582</v>
      </c>
      <c r="M592" s="230">
        <f ca="1" t="shared" si="315"/>
        <v>306.926709023519</v>
      </c>
      <c r="N592" s="230">
        <f ca="1" t="shared" si="315"/>
        <v>730.336711746298</v>
      </c>
      <c r="O592" s="230">
        <f ca="1" t="shared" si="315"/>
        <v>1155.74804383068</v>
      </c>
      <c r="P592" s="230">
        <f ca="1" t="shared" si="315"/>
        <v>1301.86142535265</v>
      </c>
      <c r="Q592" s="230">
        <f ca="1" t="shared" si="315"/>
        <v>1511.58392704652</v>
      </c>
      <c r="R592" s="230">
        <f ca="1" t="shared" si="315"/>
        <v>1978.48208481118</v>
      </c>
      <c r="S592" s="230">
        <f ca="1" t="shared" si="315"/>
        <v>2526.44267048974</v>
      </c>
      <c r="T592" s="230">
        <f ca="1" t="shared" si="315"/>
        <v>2759.66349513351</v>
      </c>
      <c r="U592" s="230">
        <f ca="1" t="shared" si="315"/>
        <v>3084.71463904495</v>
      </c>
      <c r="V592" s="230"/>
    </row>
    <row r="593" spans="1:22">
      <c r="A593" s="210">
        <f>Baseline!A593</f>
        <v>0</v>
      </c>
      <c r="B593" s="228" t="s">
        <v>396</v>
      </c>
      <c r="C593" s="229"/>
      <c r="G593" s="230">
        <f t="shared" ref="G593:U593" si="316">G543/G$565*100</f>
        <v>25.1552115886353</v>
      </c>
      <c r="H593" s="230">
        <f t="shared" si="316"/>
        <v>41.7779424203606</v>
      </c>
      <c r="I593" s="230">
        <f t="shared" si="316"/>
        <v>91.3454636801582</v>
      </c>
      <c r="J593" s="230">
        <f t="shared" si="316"/>
        <v>83.7811887707259</v>
      </c>
      <c r="K593" s="230">
        <f t="shared" si="316"/>
        <v>136.521640443174</v>
      </c>
      <c r="L593" s="230">
        <f t="shared" si="316"/>
        <v>32.5347252252925</v>
      </c>
      <c r="M593" s="230">
        <f ca="1" t="shared" si="316"/>
        <v>-142.451292409941</v>
      </c>
      <c r="N593" s="230">
        <f ca="1" t="shared" si="316"/>
        <v>-527.576397564481</v>
      </c>
      <c r="O593" s="230">
        <f ca="1" t="shared" si="316"/>
        <v>-891.130151197436</v>
      </c>
      <c r="P593" s="230">
        <f ca="1" t="shared" si="316"/>
        <v>-1021.98521280425</v>
      </c>
      <c r="Q593" s="230">
        <f ca="1" t="shared" si="316"/>
        <v>-2520.65638073628</v>
      </c>
      <c r="R593" s="230">
        <f ca="1" t="shared" si="316"/>
        <v>-4612.04183786924</v>
      </c>
      <c r="S593" s="230">
        <f ca="1" t="shared" si="316"/>
        <v>-4097.62836522836</v>
      </c>
      <c r="T593" s="230">
        <f ca="1" t="shared" si="316"/>
        <v>-3417.04772271934</v>
      </c>
      <c r="U593" s="230">
        <f ca="1" t="shared" si="316"/>
        <v>-3225.90654880062</v>
      </c>
      <c r="V593" s="230"/>
    </row>
    <row r="594" spans="1:22">
      <c r="A594" s="210">
        <f>Baseline!A594</f>
        <v>0</v>
      </c>
      <c r="B594" s="231" t="s">
        <v>397</v>
      </c>
      <c r="C594" s="231"/>
      <c r="D594" s="233"/>
      <c r="E594" s="234"/>
      <c r="F594" s="234"/>
      <c r="G594" s="227">
        <f>G541/G$558*100</f>
        <v>158.992867193026</v>
      </c>
      <c r="H594" s="227">
        <f t="shared" ref="H594:U594" si="317">H541/H$558*100</f>
        <v>210.392086402629</v>
      </c>
      <c r="I594" s="227">
        <f t="shared" si="317"/>
        <v>518.927237129919</v>
      </c>
      <c r="J594" s="227">
        <f t="shared" si="317"/>
        <v>544.623863616502</v>
      </c>
      <c r="K594" s="227">
        <f t="shared" si="317"/>
        <v>483.511241970527</v>
      </c>
      <c r="L594" s="227">
        <f t="shared" si="317"/>
        <v>248.36915351701</v>
      </c>
      <c r="M594" s="227">
        <f ca="1" t="shared" si="317"/>
        <v>412.93828543197</v>
      </c>
      <c r="N594" s="227">
        <f ca="1" t="shared" si="317"/>
        <v>509.057816759318</v>
      </c>
      <c r="O594" s="227">
        <f ca="1" t="shared" si="317"/>
        <v>603.967616985395</v>
      </c>
      <c r="P594" s="227">
        <f ca="1" t="shared" si="317"/>
        <v>702.670664312005</v>
      </c>
      <c r="Q594" s="227">
        <f ca="1" t="shared" si="317"/>
        <v>-2533.41598392806</v>
      </c>
      <c r="R594" s="227">
        <f ca="1" t="shared" si="317"/>
        <v>-6612.13222912658</v>
      </c>
      <c r="S594" s="227">
        <f ca="1" t="shared" si="317"/>
        <v>-3961.98743778346</v>
      </c>
      <c r="T594" s="227">
        <f ca="1" t="shared" si="317"/>
        <v>-1650.44870841068</v>
      </c>
      <c r="U594" s="227">
        <f ca="1" t="shared" si="317"/>
        <v>-354.472066996579</v>
      </c>
      <c r="V594" s="230"/>
    </row>
    <row r="595" spans="1:22">
      <c r="A595" s="210">
        <f>Baseline!A595</f>
        <v>0</v>
      </c>
      <c r="B595" s="228" t="s">
        <v>398</v>
      </c>
      <c r="C595" s="229"/>
      <c r="G595" s="230">
        <f>G542/G$558*100</f>
        <v>0.780583621968489</v>
      </c>
      <c r="H595" s="230">
        <f t="shared" ref="H595:U595" si="318">H542/H$558*100</f>
        <v>1.44996068301712</v>
      </c>
      <c r="I595" s="230">
        <f t="shared" si="318"/>
        <v>1.64968197357233</v>
      </c>
      <c r="J595" s="230">
        <f t="shared" si="318"/>
        <v>1.71720939654743</v>
      </c>
      <c r="K595" s="230">
        <f t="shared" si="318"/>
        <v>0.679391086126104</v>
      </c>
      <c r="L595" s="230">
        <f t="shared" si="318"/>
        <v>166.686225282837</v>
      </c>
      <c r="M595" s="230">
        <f ca="1" t="shared" si="318"/>
        <v>770.581960434971</v>
      </c>
      <c r="N595" s="230">
        <f ca="1" t="shared" si="318"/>
        <v>1833.61134293454</v>
      </c>
      <c r="O595" s="230">
        <f ca="1" t="shared" si="318"/>
        <v>2637.8956650351</v>
      </c>
      <c r="P595" s="230">
        <f ca="1" t="shared" si="318"/>
        <v>3268.51583514454</v>
      </c>
      <c r="Q595" s="230">
        <f ca="1" t="shared" si="318"/>
        <v>3795.04055216812</v>
      </c>
      <c r="R595" s="230">
        <f ca="1" t="shared" si="318"/>
        <v>4967.41535578941</v>
      </c>
      <c r="S595" s="230">
        <f ca="1" t="shared" si="318"/>
        <v>6370.81546521187</v>
      </c>
      <c r="T595" s="230">
        <f ca="1" t="shared" si="318"/>
        <v>6928.49456993778</v>
      </c>
      <c r="U595" s="230">
        <f ca="1" t="shared" si="318"/>
        <v>7744.38971814413</v>
      </c>
      <c r="V595" s="230"/>
    </row>
    <row r="596" spans="1:22">
      <c r="A596" s="210">
        <f>Baseline!A596</f>
        <v>0</v>
      </c>
      <c r="B596" s="228" t="s">
        <v>399</v>
      </c>
      <c r="C596" s="229"/>
      <c r="G596" s="230">
        <f t="shared" ref="G596:U596" si="319">G543/G$558*100</f>
        <v>158.212283571058</v>
      </c>
      <c r="H596" s="230">
        <f t="shared" si="319"/>
        <v>208.942125719612</v>
      </c>
      <c r="I596" s="230">
        <f t="shared" si="319"/>
        <v>517.277555156347</v>
      </c>
      <c r="J596" s="230">
        <f t="shared" si="319"/>
        <v>542.906654219955</v>
      </c>
      <c r="K596" s="230">
        <f t="shared" si="319"/>
        <v>482.831850884401</v>
      </c>
      <c r="L596" s="230">
        <f t="shared" si="319"/>
        <v>81.6829282341731</v>
      </c>
      <c r="M596" s="230">
        <f ca="1" t="shared" si="319"/>
        <v>-357.643675003001</v>
      </c>
      <c r="N596" s="230">
        <f ca="1" t="shared" si="319"/>
        <v>-1324.55352617522</v>
      </c>
      <c r="O596" s="230">
        <f ca="1" t="shared" si="319"/>
        <v>-2033.9280480497</v>
      </c>
      <c r="P596" s="230">
        <f ca="1" t="shared" si="319"/>
        <v>-2565.84517083253</v>
      </c>
      <c r="Q596" s="230">
        <f ca="1" t="shared" si="319"/>
        <v>-6328.45653609618</v>
      </c>
      <c r="R596" s="230">
        <f ca="1" t="shared" si="319"/>
        <v>-11579.547584916</v>
      </c>
      <c r="S596" s="230">
        <f ca="1" t="shared" si="319"/>
        <v>-10332.8029029953</v>
      </c>
      <c r="T596" s="230">
        <f ca="1" t="shared" si="319"/>
        <v>-8578.94327834846</v>
      </c>
      <c r="U596" s="230">
        <f ca="1" t="shared" si="319"/>
        <v>-8098.86178514071</v>
      </c>
      <c r="V596" s="230"/>
    </row>
    <row r="597" spans="1:22">
      <c r="A597" s="210">
        <f>Baseline!A597</f>
        <v>0</v>
      </c>
      <c r="B597" s="231" t="s">
        <v>392</v>
      </c>
      <c r="C597" s="231"/>
      <c r="G597" s="232">
        <f>G589</f>
        <v>0.107084116277752</v>
      </c>
      <c r="H597" s="232">
        <f t="shared" ref="H597:U597" si="320">H589</f>
        <v>0.241609594223057</v>
      </c>
      <c r="I597" s="232">
        <f t="shared" si="320"/>
        <v>0.247239641907799</v>
      </c>
      <c r="J597" s="232">
        <f t="shared" si="320"/>
        <v>0.229473587588905</v>
      </c>
      <c r="K597" s="232">
        <f t="shared" si="320"/>
        <v>0.144251098725628</v>
      </c>
      <c r="L597" s="232">
        <f t="shared" si="320"/>
        <v>45.1853390453461</v>
      </c>
      <c r="M597" s="232">
        <f ca="1" t="shared" si="320"/>
        <v>210.037172325887</v>
      </c>
      <c r="N597" s="232">
        <f ca="1" t="shared" si="320"/>
        <v>504.514445146903</v>
      </c>
      <c r="O597" s="232">
        <f ca="1" t="shared" si="320"/>
        <v>778.131181972448</v>
      </c>
      <c r="P597" s="232">
        <f ca="1" t="shared" si="320"/>
        <v>901.191379001848</v>
      </c>
      <c r="Q597" s="232">
        <f ca="1" t="shared" si="320"/>
        <v>1043.32720384405</v>
      </c>
      <c r="R597" s="232">
        <f ca="1" t="shared" si="320"/>
        <v>1365.60302928673</v>
      </c>
      <c r="S597" s="232">
        <f ca="1" t="shared" si="320"/>
        <v>1750.41925269245</v>
      </c>
      <c r="T597" s="232">
        <f ca="1" t="shared" si="320"/>
        <v>1915.65449822961</v>
      </c>
      <c r="U597" s="232">
        <f ca="1" t="shared" si="320"/>
        <v>2141.27752634476</v>
      </c>
      <c r="V597" s="232"/>
    </row>
    <row r="598" spans="1:22">
      <c r="A598" s="210">
        <f>Baseline!A598</f>
        <v>0</v>
      </c>
      <c r="B598" s="228" t="s">
        <v>395</v>
      </c>
      <c r="C598" s="229"/>
      <c r="G598" s="230">
        <f>G542/G$565*100</f>
        <v>0.124110124258599</v>
      </c>
      <c r="H598" s="230">
        <f t="shared" ref="H598:U598" si="321">H542/H$565*100</f>
        <v>0.289919391402029</v>
      </c>
      <c r="I598" s="230">
        <f t="shared" si="321"/>
        <v>0.291315490685105</v>
      </c>
      <c r="J598" s="230">
        <f t="shared" si="321"/>
        <v>0.264999228675352</v>
      </c>
      <c r="K598" s="230">
        <f t="shared" si="321"/>
        <v>0.19209914468259</v>
      </c>
      <c r="L598" s="230">
        <f t="shared" si="321"/>
        <v>66.3919702152582</v>
      </c>
      <c r="M598" s="230">
        <f ca="1" t="shared" si="321"/>
        <v>306.926709023519</v>
      </c>
      <c r="N598" s="230">
        <f ca="1" t="shared" si="321"/>
        <v>730.336711746298</v>
      </c>
      <c r="O598" s="230">
        <f ca="1" t="shared" si="321"/>
        <v>1155.74804383068</v>
      </c>
      <c r="P598" s="230">
        <f ca="1" t="shared" si="321"/>
        <v>1301.86142535265</v>
      </c>
      <c r="Q598" s="230">
        <f ca="1" t="shared" si="321"/>
        <v>1511.58392704652</v>
      </c>
      <c r="R598" s="230">
        <f ca="1" t="shared" si="321"/>
        <v>1978.48208481118</v>
      </c>
      <c r="S598" s="230">
        <f ca="1" t="shared" si="321"/>
        <v>2526.44267048974</v>
      </c>
      <c r="T598" s="230">
        <f ca="1" t="shared" si="321"/>
        <v>2759.66349513351</v>
      </c>
      <c r="U598" s="230">
        <f ca="1" t="shared" si="321"/>
        <v>3084.71463904495</v>
      </c>
      <c r="V598" s="230"/>
    </row>
    <row r="599" spans="1:22">
      <c r="A599" s="210">
        <f>Baseline!A599</f>
        <v>0</v>
      </c>
      <c r="B599" s="228" t="s">
        <v>398</v>
      </c>
      <c r="C599" s="229"/>
      <c r="G599" s="230">
        <f>G542/G$558*100</f>
        <v>0.780583621968489</v>
      </c>
      <c r="H599" s="230">
        <f t="shared" ref="H599:U599" si="322">H542/H$558*100</f>
        <v>1.44996068301712</v>
      </c>
      <c r="I599" s="230">
        <f t="shared" si="322"/>
        <v>1.64968197357233</v>
      </c>
      <c r="J599" s="230">
        <f t="shared" si="322"/>
        <v>1.71720939654743</v>
      </c>
      <c r="K599" s="230">
        <f t="shared" si="322"/>
        <v>0.679391086126104</v>
      </c>
      <c r="L599" s="230">
        <f t="shared" si="322"/>
        <v>166.686225282837</v>
      </c>
      <c r="M599" s="230">
        <f ca="1" t="shared" si="322"/>
        <v>770.581960434971</v>
      </c>
      <c r="N599" s="230">
        <f ca="1" t="shared" si="322"/>
        <v>1833.61134293454</v>
      </c>
      <c r="O599" s="230">
        <f ca="1" t="shared" si="322"/>
        <v>2637.8956650351</v>
      </c>
      <c r="P599" s="230">
        <f ca="1" t="shared" si="322"/>
        <v>3268.51583514454</v>
      </c>
      <c r="Q599" s="230">
        <f ca="1" t="shared" si="322"/>
        <v>3795.04055216812</v>
      </c>
      <c r="R599" s="230">
        <f ca="1" t="shared" si="322"/>
        <v>4967.41535578941</v>
      </c>
      <c r="S599" s="230">
        <f ca="1" t="shared" si="322"/>
        <v>6370.81546521187</v>
      </c>
      <c r="T599" s="230">
        <f ca="1" t="shared" si="322"/>
        <v>6928.49456993778</v>
      </c>
      <c r="U599" s="230">
        <f ca="1" t="shared" si="322"/>
        <v>7744.38971814413</v>
      </c>
      <c r="V599" s="230"/>
    </row>
    <row r="600" spans="1:22">
      <c r="A600" s="210">
        <f>Baseline!A600</f>
        <v>0</v>
      </c>
      <c r="B600" s="228" t="s">
        <v>400</v>
      </c>
      <c r="C600" s="229"/>
      <c r="G600" s="230" t="e">
        <f>G542/G$560*100</f>
        <v>#DIV/0!</v>
      </c>
      <c r="H600" s="230" t="e">
        <f t="shared" ref="H600:U600" si="323">H542/H$560*100</f>
        <v>#DIV/0!</v>
      </c>
      <c r="I600" s="230">
        <f t="shared" si="323"/>
        <v>173.104127566998</v>
      </c>
      <c r="J600" s="230">
        <f t="shared" si="323"/>
        <v>536.495754928511</v>
      </c>
      <c r="K600" s="230">
        <f t="shared" si="323"/>
        <v>3.92457455782915</v>
      </c>
      <c r="L600" s="230">
        <f t="shared" si="323"/>
        <v>934.829498718124</v>
      </c>
      <c r="M600" s="230">
        <f ca="1" t="shared" si="323"/>
        <v>4872.47032478068</v>
      </c>
      <c r="N600" s="230">
        <f ca="1" t="shared" si="323"/>
        <v>14814.7049180186</v>
      </c>
      <c r="O600" s="230">
        <f ca="1" t="shared" si="323"/>
        <v>24509.9148447506</v>
      </c>
      <c r="P600" s="230">
        <f ca="1" t="shared" si="323"/>
        <v>28119.8647958677</v>
      </c>
      <c r="Q600" s="230">
        <f ca="1" t="shared" si="323"/>
        <v>29928.8473343243</v>
      </c>
      <c r="R600" s="230">
        <f ca="1" t="shared" si="323"/>
        <v>39173.7381548524</v>
      </c>
      <c r="S600" s="230">
        <f ca="1" t="shared" si="323"/>
        <v>54017.630937901</v>
      </c>
      <c r="T600" s="230">
        <f ca="1" t="shared" si="323"/>
        <v>65272.9519622837</v>
      </c>
      <c r="U600" s="230">
        <f ca="1" t="shared" si="323"/>
        <v>72960.2270984097</v>
      </c>
      <c r="V600" s="230"/>
    </row>
    <row r="601" spans="1:22">
      <c r="A601" s="210">
        <f>Baseline!A601</f>
        <v>0</v>
      </c>
      <c r="B601" s="231" t="s">
        <v>393</v>
      </c>
      <c r="C601" s="231"/>
      <c r="G601" s="232">
        <f>G590</f>
        <v>21.7043018757774</v>
      </c>
      <c r="H601" s="232">
        <f t="shared" ref="H601:U601" si="324">H590</f>
        <v>34.8164076464288</v>
      </c>
      <c r="I601" s="232">
        <f t="shared" si="324"/>
        <v>77.5249530228257</v>
      </c>
      <c r="J601" s="232">
        <f t="shared" si="324"/>
        <v>72.5495317695239</v>
      </c>
      <c r="K601" s="232">
        <f t="shared" si="324"/>
        <v>102.516836638147</v>
      </c>
      <c r="L601" s="232">
        <f t="shared" si="324"/>
        <v>22.1426263640864</v>
      </c>
      <c r="M601" s="232">
        <f ca="1" t="shared" si="324"/>
        <v>-97.4827728324535</v>
      </c>
      <c r="N601" s="232">
        <f ca="1" t="shared" si="324"/>
        <v>-364.448218484609</v>
      </c>
      <c r="O601" s="232">
        <f ca="1" t="shared" si="324"/>
        <v>-599.971733929352</v>
      </c>
      <c r="P601" s="232">
        <f ca="1" t="shared" si="324"/>
        <v>-707.45184188638</v>
      </c>
      <c r="Q601" s="232">
        <f ca="1" t="shared" si="324"/>
        <v>-1739.81035820072</v>
      </c>
      <c r="R601" s="232">
        <f ca="1" t="shared" si="324"/>
        <v>-3183.35877455896</v>
      </c>
      <c r="S601" s="232">
        <f ca="1" t="shared" si="324"/>
        <v>-2838.9987489738</v>
      </c>
      <c r="T601" s="232">
        <f ca="1" t="shared" si="324"/>
        <v>-2371.98587879855</v>
      </c>
      <c r="U601" s="232">
        <f ca="1" t="shared" si="324"/>
        <v>-2239.28693682141</v>
      </c>
      <c r="V601" s="232"/>
    </row>
    <row r="602" spans="1:22">
      <c r="A602" s="210">
        <f>Baseline!A602</f>
        <v>0</v>
      </c>
      <c r="B602" s="228" t="s">
        <v>396</v>
      </c>
      <c r="C602" s="229"/>
      <c r="G602" s="230">
        <f>G543/G$565*100</f>
        <v>25.1552115886353</v>
      </c>
      <c r="H602" s="230">
        <f t="shared" ref="H602:U602" si="325">H543/H$565*100</f>
        <v>41.7779424203606</v>
      </c>
      <c r="I602" s="230">
        <f t="shared" si="325"/>
        <v>91.3454636801582</v>
      </c>
      <c r="J602" s="230">
        <f t="shared" si="325"/>
        <v>83.7811887707259</v>
      </c>
      <c r="K602" s="230">
        <f t="shared" si="325"/>
        <v>136.521640443174</v>
      </c>
      <c r="L602" s="230">
        <f t="shared" si="325"/>
        <v>32.5347252252925</v>
      </c>
      <c r="M602" s="230">
        <f ca="1" t="shared" si="325"/>
        <v>-142.451292409941</v>
      </c>
      <c r="N602" s="230">
        <f ca="1" t="shared" si="325"/>
        <v>-527.576397564481</v>
      </c>
      <c r="O602" s="230">
        <f ca="1" t="shared" si="325"/>
        <v>-891.130151197436</v>
      </c>
      <c r="P602" s="230">
        <f ca="1" t="shared" si="325"/>
        <v>-1021.98521280425</v>
      </c>
      <c r="Q602" s="230">
        <f ca="1" t="shared" si="325"/>
        <v>-2520.65638073628</v>
      </c>
      <c r="R602" s="230">
        <f ca="1" t="shared" si="325"/>
        <v>-4612.04183786924</v>
      </c>
      <c r="S602" s="230">
        <f ca="1" t="shared" si="325"/>
        <v>-4097.62836522836</v>
      </c>
      <c r="T602" s="230">
        <f ca="1" t="shared" si="325"/>
        <v>-3417.04772271934</v>
      </c>
      <c r="U602" s="230">
        <f ca="1" t="shared" si="325"/>
        <v>-3225.90654880062</v>
      </c>
      <c r="V602" s="230"/>
    </row>
    <row r="603" spans="1:22">
      <c r="A603" s="210">
        <f>Baseline!A603</f>
        <v>0</v>
      </c>
      <c r="B603" s="228" t="s">
        <v>399</v>
      </c>
      <c r="C603" s="229"/>
      <c r="G603" s="230">
        <f>G543/G$558*100</f>
        <v>158.212283571058</v>
      </c>
      <c r="H603" s="230">
        <f t="shared" ref="H603:U603" si="326">H543/H$558*100</f>
        <v>208.942125719612</v>
      </c>
      <c r="I603" s="230">
        <f t="shared" si="326"/>
        <v>517.277555156347</v>
      </c>
      <c r="J603" s="230">
        <f t="shared" si="326"/>
        <v>542.906654219955</v>
      </c>
      <c r="K603" s="230">
        <f t="shared" si="326"/>
        <v>482.831850884401</v>
      </c>
      <c r="L603" s="230">
        <f t="shared" si="326"/>
        <v>81.6829282341731</v>
      </c>
      <c r="M603" s="230">
        <f ca="1" t="shared" si="326"/>
        <v>-357.643675003001</v>
      </c>
      <c r="N603" s="230">
        <f ca="1" t="shared" si="326"/>
        <v>-1324.55352617522</v>
      </c>
      <c r="O603" s="230">
        <f ca="1" t="shared" si="326"/>
        <v>-2033.9280480497</v>
      </c>
      <c r="P603" s="230">
        <f ca="1" t="shared" si="326"/>
        <v>-2565.84517083253</v>
      </c>
      <c r="Q603" s="230">
        <f ca="1" t="shared" si="326"/>
        <v>-6328.45653609618</v>
      </c>
      <c r="R603" s="230">
        <f ca="1" t="shared" si="326"/>
        <v>-11579.547584916</v>
      </c>
      <c r="S603" s="230">
        <f ca="1" t="shared" si="326"/>
        <v>-10332.8029029953</v>
      </c>
      <c r="T603" s="230">
        <f ca="1" t="shared" si="326"/>
        <v>-8578.94327834846</v>
      </c>
      <c r="U603" s="230">
        <f ca="1" t="shared" si="326"/>
        <v>-8098.86178514071</v>
      </c>
      <c r="V603" s="230"/>
    </row>
    <row r="604" spans="1:22">
      <c r="A604" s="210">
        <f>Baseline!A604</f>
        <v>0</v>
      </c>
      <c r="B604" s="228" t="s">
        <v>401</v>
      </c>
      <c r="C604" s="229"/>
      <c r="G604" s="230" t="e">
        <f>G543/G$560*100</f>
        <v>#DIV/0!</v>
      </c>
      <c r="H604" s="230" t="e">
        <f t="shared" ref="H604:U604" si="327">H543/H$560*100</f>
        <v>#DIV/0!</v>
      </c>
      <c r="I604" s="230">
        <f t="shared" si="327"/>
        <v>54278.87394649</v>
      </c>
      <c r="J604" s="230">
        <f t="shared" si="327"/>
        <v>169616.539425571</v>
      </c>
      <c r="K604" s="230">
        <f t="shared" si="327"/>
        <v>2789.12931945468</v>
      </c>
      <c r="L604" s="230">
        <f t="shared" si="327"/>
        <v>458.10390585912</v>
      </c>
      <c r="M604" s="230">
        <f ca="1" t="shared" si="327"/>
        <v>-2261.41836011055</v>
      </c>
      <c r="N604" s="230">
        <f ca="1" t="shared" si="327"/>
        <v>-10701.7606070227</v>
      </c>
      <c r="O604" s="230">
        <f ca="1" t="shared" si="327"/>
        <v>-18898.1709621123</v>
      </c>
      <c r="P604" s="230">
        <f ca="1" t="shared" si="327"/>
        <v>-22074.6121267453</v>
      </c>
      <c r="Q604" s="230">
        <f ca="1" t="shared" si="327"/>
        <v>-49908.1385105418</v>
      </c>
      <c r="R604" s="230">
        <f ca="1" t="shared" si="327"/>
        <v>-91317.9455618656</v>
      </c>
      <c r="S604" s="230">
        <f ca="1" t="shared" si="327"/>
        <v>-87611.0031464412</v>
      </c>
      <c r="T604" s="230">
        <f ca="1" t="shared" si="327"/>
        <v>-80821.7350598031</v>
      </c>
      <c r="U604" s="230">
        <f ca="1" t="shared" si="327"/>
        <v>-76299.7236177444</v>
      </c>
      <c r="V604" s="230"/>
    </row>
    <row r="605" spans="1:22">
      <c r="A605" s="210">
        <f>Baseline!A605</f>
        <v>0</v>
      </c>
      <c r="B605" s="225" t="s">
        <v>402</v>
      </c>
      <c r="C605" s="226"/>
      <c r="G605" s="232">
        <f>SUM(G606:G607)</f>
        <v>1.58205524228807</v>
      </c>
      <c r="H605" s="232">
        <f t="shared" ref="H605:U605" si="328">SUM(H606:H607)</f>
        <v>5.43665830610695</v>
      </c>
      <c r="I605" s="232">
        <f t="shared" si="328"/>
        <v>6.29866906553002</v>
      </c>
      <c r="J605" s="232">
        <f t="shared" si="328"/>
        <v>5.9859868731488</v>
      </c>
      <c r="K605" s="232">
        <f t="shared" si="328"/>
        <v>9.23262079609655</v>
      </c>
      <c r="L605" s="232">
        <f t="shared" si="328"/>
        <v>40.5504159655585</v>
      </c>
      <c r="M605" s="232">
        <f ca="1" t="shared" si="328"/>
        <v>75.2914118581192</v>
      </c>
      <c r="N605" s="232">
        <f ca="1" t="shared" si="328"/>
        <v>111.142368008608</v>
      </c>
      <c r="O605" s="232">
        <f ca="1" t="shared" si="328"/>
        <v>151.098460305031</v>
      </c>
      <c r="P605" s="232">
        <f ca="1" t="shared" si="328"/>
        <v>169.536034595054</v>
      </c>
      <c r="Q605" s="232">
        <f ca="1" t="shared" si="328"/>
        <v>195.034839440506</v>
      </c>
      <c r="R605" s="232">
        <f ca="1" t="shared" si="328"/>
        <v>221.819989430716</v>
      </c>
      <c r="S605" s="232">
        <f ca="1" t="shared" si="328"/>
        <v>227.878298189141</v>
      </c>
      <c r="T605" s="232">
        <f ca="1" t="shared" si="328"/>
        <v>221.08403757639</v>
      </c>
      <c r="U605" s="232">
        <f ca="1" t="shared" si="328"/>
        <v>230.473423836506</v>
      </c>
      <c r="V605" s="232"/>
    </row>
    <row r="606" spans="1:22">
      <c r="A606" s="210">
        <f>Baseline!A606</f>
        <v>0</v>
      </c>
      <c r="B606" s="228" t="s">
        <v>403</v>
      </c>
      <c r="C606" s="229"/>
      <c r="G606" s="230">
        <f t="shared" ref="G606:U606" si="329">G548/G$564*100</f>
        <v>0.035910803708954</v>
      </c>
      <c r="H606" s="230">
        <f t="shared" si="329"/>
        <v>0.0845034827319718</v>
      </c>
      <c r="I606" s="230">
        <f t="shared" si="329"/>
        <v>0.0811371786407166</v>
      </c>
      <c r="J606" s="230">
        <f t="shared" si="329"/>
        <v>0.0646734513218556</v>
      </c>
      <c r="K606" s="230">
        <f t="shared" si="329"/>
        <v>0.0351571888953223</v>
      </c>
      <c r="L606" s="230">
        <f t="shared" si="329"/>
        <v>26.9244532621939</v>
      </c>
      <c r="M606" s="230">
        <f ca="1" t="shared" si="329"/>
        <v>180.361203348488</v>
      </c>
      <c r="N606" s="230">
        <f ca="1" t="shared" si="329"/>
        <v>478.465144899708</v>
      </c>
      <c r="O606" s="230">
        <f ca="1" t="shared" si="329"/>
        <v>753.601535798805</v>
      </c>
      <c r="P606" s="230">
        <f ca="1" t="shared" si="329"/>
        <v>880.556457488876</v>
      </c>
      <c r="Q606" s="230">
        <f ca="1" t="shared" si="329"/>
        <v>1024.62260857247</v>
      </c>
      <c r="R606" s="230">
        <f ca="1" t="shared" si="329"/>
        <v>1172.71633385232</v>
      </c>
      <c r="S606" s="230">
        <f ca="1" t="shared" si="329"/>
        <v>1194.13682693422</v>
      </c>
      <c r="T606" s="230">
        <f ca="1" t="shared" si="329"/>
        <v>1131.72696104724</v>
      </c>
      <c r="U606" s="230">
        <f ca="1" t="shared" si="329"/>
        <v>1141.88330401967</v>
      </c>
      <c r="V606" s="230"/>
    </row>
    <row r="607" spans="1:22">
      <c r="A607" s="210">
        <f>Baseline!A607</f>
        <v>0</v>
      </c>
      <c r="B607" s="228" t="s">
        <v>404</v>
      </c>
      <c r="C607" s="229"/>
      <c r="G607" s="230">
        <f t="shared" ref="G607:U607" si="330">G549/G$564*100</f>
        <v>1.54614443857911</v>
      </c>
      <c r="H607" s="230">
        <f t="shared" si="330"/>
        <v>5.35215482337497</v>
      </c>
      <c r="I607" s="230">
        <f t="shared" si="330"/>
        <v>6.2175318868893</v>
      </c>
      <c r="J607" s="230">
        <f t="shared" si="330"/>
        <v>5.92131342182694</v>
      </c>
      <c r="K607" s="230">
        <f t="shared" si="330"/>
        <v>9.19746360720123</v>
      </c>
      <c r="L607" s="230">
        <f t="shared" si="330"/>
        <v>13.6259627033646</v>
      </c>
      <c r="M607" s="230">
        <f ca="1" t="shared" si="330"/>
        <v>-105.069791490369</v>
      </c>
      <c r="N607" s="230">
        <f ca="1" t="shared" si="330"/>
        <v>-367.3227768911</v>
      </c>
      <c r="O607" s="230">
        <f ca="1" t="shared" si="330"/>
        <v>-602.503075493773</v>
      </c>
      <c r="P607" s="230">
        <f ca="1" t="shared" si="330"/>
        <v>-711.020422893821</v>
      </c>
      <c r="Q607" s="230">
        <f ca="1" t="shared" si="330"/>
        <v>-829.587769131961</v>
      </c>
      <c r="R607" s="230">
        <f ca="1" t="shared" si="330"/>
        <v>-950.8963444216</v>
      </c>
      <c r="S607" s="230">
        <f ca="1" t="shared" si="330"/>
        <v>-966.258528745077</v>
      </c>
      <c r="T607" s="230">
        <f ca="1" t="shared" si="330"/>
        <v>-910.642923470847</v>
      </c>
      <c r="U607" s="230">
        <f ca="1" t="shared" si="330"/>
        <v>-911.409880183168</v>
      </c>
      <c r="V607" s="230"/>
    </row>
    <row r="608" spans="1:22">
      <c r="A608" s="210">
        <f>Baseline!A608</f>
        <v>0</v>
      </c>
      <c r="B608" s="225" t="s">
        <v>405</v>
      </c>
      <c r="C608" s="226"/>
      <c r="G608" s="232">
        <f>SUM(G609:G610)</f>
        <v>107.395542283284</v>
      </c>
      <c r="H608" s="232">
        <f t="shared" ref="H608:U608" si="331">SUM(H609:H610)</f>
        <v>155.584356013898</v>
      </c>
      <c r="I608" s="232">
        <f t="shared" si="331"/>
        <v>189.256855841195</v>
      </c>
      <c r="J608" s="232">
        <f t="shared" si="331"/>
        <v>152.980168831601</v>
      </c>
      <c r="K608" s="232">
        <f t="shared" si="331"/>
        <v>134.149435948361</v>
      </c>
      <c r="L608" s="232">
        <f t="shared" si="331"/>
        <v>291.460478674744</v>
      </c>
      <c r="M608" s="232">
        <f ca="1" t="shared" si="331"/>
        <v>447.740180277383</v>
      </c>
      <c r="N608" s="232">
        <f ca="1" t="shared" si="331"/>
        <v>621.997357417813</v>
      </c>
      <c r="O608" s="232">
        <f ca="1" t="shared" si="331"/>
        <v>912.100782663743</v>
      </c>
      <c r="P608" s="232">
        <f ca="1" t="shared" si="331"/>
        <v>1054.08823251412</v>
      </c>
      <c r="Q608" s="232">
        <f ca="1" t="shared" si="331"/>
        <v>1298.23138716231</v>
      </c>
      <c r="R608" s="232">
        <f ca="1" t="shared" si="331"/>
        <v>1551.95731831212</v>
      </c>
      <c r="S608" s="232">
        <f ca="1" t="shared" si="331"/>
        <v>1668.78940130921</v>
      </c>
      <c r="T608" s="232">
        <f ca="1" t="shared" si="331"/>
        <v>1701.60424987874</v>
      </c>
      <c r="U608" s="232">
        <f ca="1" t="shared" si="331"/>
        <v>1882.51045467515</v>
      </c>
      <c r="V608" s="232"/>
    </row>
    <row r="609" spans="1:22">
      <c r="A609" s="210">
        <f>Baseline!A609</f>
        <v>0</v>
      </c>
      <c r="B609" s="228" t="s">
        <v>406</v>
      </c>
      <c r="C609" s="229"/>
      <c r="G609" s="230">
        <f t="shared" ref="G609:U609" si="332">G539/G$565*100</f>
        <v>14.589346342811</v>
      </c>
      <c r="H609" s="230">
        <f t="shared" si="332"/>
        <v>15.8359620688445</v>
      </c>
      <c r="I609" s="230">
        <f t="shared" si="332"/>
        <v>16.9974246287395</v>
      </c>
      <c r="J609" s="230">
        <f t="shared" si="332"/>
        <v>13.0321387523374</v>
      </c>
      <c r="K609" s="230">
        <f t="shared" si="332"/>
        <v>0.306020645497257</v>
      </c>
      <c r="L609" s="230">
        <f t="shared" si="332"/>
        <v>2552.84215744776</v>
      </c>
      <c r="M609" s="230">
        <f ca="1" t="shared" si="332"/>
        <v>8110.93268590699</v>
      </c>
      <c r="N609" s="230">
        <f ca="1" t="shared" si="332"/>
        <v>12209.1634092793</v>
      </c>
      <c r="O609" s="230">
        <f ca="1" t="shared" si="332"/>
        <v>16616.0911156196</v>
      </c>
      <c r="P609" s="230">
        <f ca="1" t="shared" si="332"/>
        <v>17591.4763596939</v>
      </c>
      <c r="Q609" s="230">
        <f ca="1" t="shared" si="332"/>
        <v>20251.6579433372</v>
      </c>
      <c r="R609" s="230">
        <f ca="1" t="shared" si="332"/>
        <v>22268.4371737081</v>
      </c>
      <c r="S609" s="230">
        <f ca="1" t="shared" si="332"/>
        <v>21630.1556618936</v>
      </c>
      <c r="T609" s="230">
        <f ca="1" t="shared" si="332"/>
        <v>19759.8173324095</v>
      </c>
      <c r="U609" s="230">
        <f ca="1" t="shared" si="332"/>
        <v>19677.0123474381</v>
      </c>
      <c r="V609" s="230"/>
    </row>
    <row r="610" spans="1:22">
      <c r="A610" s="210">
        <f>Baseline!A610</f>
        <v>0</v>
      </c>
      <c r="B610" s="228" t="s">
        <v>407</v>
      </c>
      <c r="C610" s="229"/>
      <c r="G610" s="230">
        <f t="shared" ref="G610:U610" si="333">G540/G$565*100</f>
        <v>92.8061959404731</v>
      </c>
      <c r="H610" s="230">
        <f t="shared" si="333"/>
        <v>139.748393945053</v>
      </c>
      <c r="I610" s="230">
        <f t="shared" si="333"/>
        <v>172.259431212455</v>
      </c>
      <c r="J610" s="230">
        <f t="shared" si="333"/>
        <v>139.948030079264</v>
      </c>
      <c r="K610" s="230">
        <f t="shared" si="333"/>
        <v>133.843415302864</v>
      </c>
      <c r="L610" s="230">
        <f t="shared" si="333"/>
        <v>-2261.38167877302</v>
      </c>
      <c r="M610" s="230">
        <f ca="1" t="shared" si="333"/>
        <v>-7663.1925056296</v>
      </c>
      <c r="N610" s="230">
        <f ca="1" t="shared" si="333"/>
        <v>-11587.1660518615</v>
      </c>
      <c r="O610" s="230">
        <f ca="1" t="shared" si="333"/>
        <v>-15703.9903329559</v>
      </c>
      <c r="P610" s="230">
        <f ca="1" t="shared" si="333"/>
        <v>-16537.3881271798</v>
      </c>
      <c r="Q610" s="230">
        <f ca="1" t="shared" si="333"/>
        <v>-18953.4265561749</v>
      </c>
      <c r="R610" s="230">
        <f ca="1" t="shared" si="333"/>
        <v>-20716.479855396</v>
      </c>
      <c r="S610" s="230">
        <f ca="1" t="shared" si="333"/>
        <v>-19961.3662605844</v>
      </c>
      <c r="T610" s="230">
        <f ca="1" t="shared" si="333"/>
        <v>-18058.2130825307</v>
      </c>
      <c r="U610" s="230">
        <f ca="1" t="shared" si="333"/>
        <v>-17794.501892763</v>
      </c>
      <c r="V610" s="230"/>
    </row>
    <row r="611" spans="1:22">
      <c r="A611" s="210">
        <f>Baseline!A611</f>
        <v>0</v>
      </c>
      <c r="B611" s="225" t="s">
        <v>408</v>
      </c>
      <c r="C611" s="226"/>
      <c r="G611" s="232">
        <f>SUM(G612:G613)</f>
        <v>675.4582019762</v>
      </c>
      <c r="H611" s="232">
        <f t="shared" ref="H611:U611" si="334">SUM(H612:H613)</f>
        <v>778.116972520355</v>
      </c>
      <c r="I611" s="232">
        <f t="shared" si="334"/>
        <v>1071.73711470661</v>
      </c>
      <c r="J611" s="232">
        <f t="shared" si="334"/>
        <v>991.319803895983</v>
      </c>
      <c r="K611" s="232">
        <f t="shared" si="334"/>
        <v>474.442148832855</v>
      </c>
      <c r="L611" s="232">
        <f t="shared" si="334"/>
        <v>731.751849687636</v>
      </c>
      <c r="M611" s="232">
        <f ca="1" t="shared" si="334"/>
        <v>1124.11365886445</v>
      </c>
      <c r="N611" s="232">
        <f ca="1" t="shared" si="334"/>
        <v>1561.6104072183</v>
      </c>
      <c r="O611" s="232">
        <f ca="1" t="shared" si="334"/>
        <v>2081.79171360667</v>
      </c>
      <c r="P611" s="232">
        <f ca="1" t="shared" si="334"/>
        <v>2646.44455432625</v>
      </c>
      <c r="Q611" s="232">
        <f ca="1" t="shared" si="334"/>
        <v>3259.38948689735</v>
      </c>
      <c r="R611" s="232">
        <f ca="1" t="shared" si="334"/>
        <v>3896.53091817059</v>
      </c>
      <c r="S611" s="232">
        <f ca="1" t="shared" si="334"/>
        <v>4208.11026120829</v>
      </c>
      <c r="T611" s="232">
        <f ca="1" t="shared" si="334"/>
        <v>4272.09905347444</v>
      </c>
      <c r="U611" s="232">
        <f ca="1" t="shared" si="334"/>
        <v>4726.17286051419</v>
      </c>
      <c r="V611" s="232"/>
    </row>
    <row r="612" spans="1:22">
      <c r="A612" s="210">
        <f>Baseline!A612</f>
        <v>0</v>
      </c>
      <c r="B612" s="228" t="s">
        <v>409</v>
      </c>
      <c r="C612" s="229"/>
      <c r="G612" s="230">
        <f t="shared" ref="G612:U612" si="335">G539/G$558*100</f>
        <v>91.7588704261985</v>
      </c>
      <c r="H612" s="230">
        <f t="shared" si="335"/>
        <v>79.1996777674473</v>
      </c>
      <c r="I612" s="230">
        <f t="shared" si="335"/>
        <v>96.2542188925199</v>
      </c>
      <c r="J612" s="230">
        <f t="shared" si="335"/>
        <v>84.4489670195978</v>
      </c>
      <c r="K612" s="230">
        <f t="shared" si="335"/>
        <v>1.08229372423768</v>
      </c>
      <c r="L612" s="230">
        <f t="shared" si="335"/>
        <v>6409.26337308885</v>
      </c>
      <c r="M612" s="230">
        <f ca="1" t="shared" si="335"/>
        <v>20363.6185001526</v>
      </c>
      <c r="N612" s="230">
        <f ca="1" t="shared" si="335"/>
        <v>30652.7936429034</v>
      </c>
      <c r="O612" s="230">
        <f ca="1" t="shared" si="335"/>
        <v>37924.801134375</v>
      </c>
      <c r="P612" s="230">
        <f ca="1" t="shared" si="335"/>
        <v>44166.0056327849</v>
      </c>
      <c r="Q612" s="230">
        <f ca="1" t="shared" si="335"/>
        <v>50844.5887578143</v>
      </c>
      <c r="R612" s="230">
        <f ca="1" t="shared" si="335"/>
        <v>55909.8197629957</v>
      </c>
      <c r="S612" s="230">
        <f ca="1" t="shared" si="335"/>
        <v>54543.778814114</v>
      </c>
      <c r="T612" s="230">
        <f ca="1" t="shared" si="335"/>
        <v>49609.5945509248</v>
      </c>
      <c r="U612" s="230">
        <f ca="1" t="shared" si="335"/>
        <v>49400.5021334727</v>
      </c>
      <c r="V612" s="230"/>
    </row>
    <row r="613" spans="1:22">
      <c r="A613" s="210">
        <f>Baseline!A613</f>
        <v>0</v>
      </c>
      <c r="B613" s="228" t="s">
        <v>410</v>
      </c>
      <c r="C613" s="229"/>
      <c r="G613" s="230">
        <f t="shared" ref="G613:U613" si="336">G540/G$558*100</f>
        <v>583.699331550002</v>
      </c>
      <c r="H613" s="230">
        <f t="shared" si="336"/>
        <v>698.917294752908</v>
      </c>
      <c r="I613" s="230">
        <f t="shared" si="336"/>
        <v>975.482895814094</v>
      </c>
      <c r="J613" s="230">
        <f t="shared" si="336"/>
        <v>906.870836876386</v>
      </c>
      <c r="K613" s="230">
        <f t="shared" si="336"/>
        <v>473.359855108617</v>
      </c>
      <c r="L613" s="230">
        <f t="shared" si="336"/>
        <v>-5677.51152340121</v>
      </c>
      <c r="M613" s="230">
        <f ca="1" t="shared" si="336"/>
        <v>-19239.5048412882</v>
      </c>
      <c r="N613" s="230">
        <f ca="1" t="shared" si="336"/>
        <v>-29091.1832356851</v>
      </c>
      <c r="O613" s="230">
        <f ca="1" t="shared" si="336"/>
        <v>-35843.0094207683</v>
      </c>
      <c r="P613" s="230">
        <f ca="1" t="shared" si="336"/>
        <v>-41519.5610784587</v>
      </c>
      <c r="Q613" s="230">
        <f ca="1" t="shared" si="336"/>
        <v>-47585.1992709169</v>
      </c>
      <c r="R613" s="230">
        <f ca="1" t="shared" si="336"/>
        <v>-52013.2888448251</v>
      </c>
      <c r="S613" s="230">
        <f ca="1" t="shared" si="336"/>
        <v>-50335.6685529057</v>
      </c>
      <c r="T613" s="230">
        <f ca="1" t="shared" si="336"/>
        <v>-45337.4954974504</v>
      </c>
      <c r="U613" s="230">
        <f ca="1" t="shared" si="336"/>
        <v>-44674.3292729586</v>
      </c>
      <c r="V613" s="230"/>
    </row>
    <row r="614" spans="1:22">
      <c r="A614" s="210">
        <f>Baseline!A614</f>
        <v>0</v>
      </c>
      <c r="B614" s="225" t="s">
        <v>180</v>
      </c>
      <c r="C614" s="226"/>
      <c r="G614" s="232">
        <f>G567/G564*100</f>
        <v>51.8595802060407</v>
      </c>
      <c r="H614" s="232">
        <f t="shared" ref="H614:U614" si="337">H567/H564*100</f>
        <v>65.7054489890361</v>
      </c>
      <c r="I614" s="232">
        <f t="shared" si="337"/>
        <v>75.7206863209764</v>
      </c>
      <c r="J614" s="232">
        <f t="shared" si="337"/>
        <v>35.5247800858247</v>
      </c>
      <c r="K614" s="232">
        <f t="shared" si="337"/>
        <v>73.2646236400571</v>
      </c>
      <c r="L614" s="232">
        <f t="shared" si="337"/>
        <v>60.7959243587331</v>
      </c>
      <c r="M614" s="232">
        <f t="shared" si="337"/>
        <v>59.0568360539706</v>
      </c>
      <c r="N614" s="232">
        <f t="shared" si="337"/>
        <v>57.023203809826</v>
      </c>
      <c r="O614" s="232">
        <f t="shared" si="337"/>
        <v>58.8142754769026</v>
      </c>
      <c r="P614" s="232">
        <f t="shared" si="337"/>
        <v>54.445142417092</v>
      </c>
      <c r="Q614" s="232">
        <f t="shared" si="337"/>
        <v>51.8195114524432</v>
      </c>
      <c r="R614" s="232">
        <f t="shared" si="337"/>
        <v>49.463976513825</v>
      </c>
      <c r="S614" s="232">
        <f t="shared" si="337"/>
        <v>43.8902794251645</v>
      </c>
      <c r="T614" s="232">
        <f t="shared" si="337"/>
        <v>37.2212478124607</v>
      </c>
      <c r="U614" s="232">
        <f t="shared" si="337"/>
        <v>34.8527919938509</v>
      </c>
      <c r="V614" s="232"/>
    </row>
    <row r="615" spans="1:22">
      <c r="A615" s="210">
        <f>Baseline!A615</f>
        <v>0</v>
      </c>
      <c r="B615" s="231" t="s">
        <v>411</v>
      </c>
      <c r="C615" s="235"/>
      <c r="G615" s="230">
        <f t="shared" ref="G615:U615" si="338">G565/G$564*100</f>
        <v>86.2815317585443</v>
      </c>
      <c r="H615" s="230">
        <f t="shared" si="338"/>
        <v>83.3368175390585</v>
      </c>
      <c r="I615" s="230">
        <f t="shared" si="338"/>
        <v>84.8700634924528</v>
      </c>
      <c r="J615" s="230">
        <f t="shared" si="338"/>
        <v>86.5940586831033</v>
      </c>
      <c r="K615" s="230">
        <f t="shared" si="338"/>
        <v>75.0920046853813</v>
      </c>
      <c r="L615" s="230">
        <f t="shared" si="338"/>
        <v>68.0584397463197</v>
      </c>
      <c r="M615" s="230">
        <f t="shared" si="338"/>
        <v>68.4323540933001</v>
      </c>
      <c r="N615" s="230">
        <f t="shared" si="338"/>
        <v>69.0797048857869</v>
      </c>
      <c r="O615" s="230">
        <f t="shared" si="338"/>
        <v>67.3270602642222</v>
      </c>
      <c r="P615" s="230">
        <f t="shared" si="338"/>
        <v>69.2232953102312</v>
      </c>
      <c r="Q615" s="230">
        <f t="shared" si="338"/>
        <v>69.0221154893203</v>
      </c>
      <c r="R615" s="230">
        <f t="shared" si="338"/>
        <v>69.0227644602129</v>
      </c>
      <c r="S615" s="230">
        <f t="shared" si="338"/>
        <v>69.2839490536761</v>
      </c>
      <c r="T615" s="230">
        <f t="shared" si="338"/>
        <v>69.4162350448793</v>
      </c>
      <c r="U615" s="230">
        <f t="shared" si="338"/>
        <v>69.41574106212</v>
      </c>
      <c r="V615" s="230"/>
    </row>
    <row r="616" spans="1:22">
      <c r="A616" s="210">
        <f>Baseline!A616</f>
        <v>0</v>
      </c>
      <c r="B616" s="231" t="s">
        <v>412</v>
      </c>
      <c r="C616" s="235"/>
      <c r="G616" s="230">
        <f t="shared" ref="G616:U616" si="339">G558/G$564*100</f>
        <v>13.7184682414557</v>
      </c>
      <c r="H616" s="230">
        <f t="shared" si="339"/>
        <v>16.6631824609415</v>
      </c>
      <c r="I616" s="230">
        <f t="shared" si="339"/>
        <v>14.987109386448</v>
      </c>
      <c r="J616" s="230">
        <f t="shared" si="339"/>
        <v>13.3631686415343</v>
      </c>
      <c r="K616" s="230">
        <f t="shared" si="339"/>
        <v>21.232409678518</v>
      </c>
      <c r="L616" s="230">
        <f t="shared" si="339"/>
        <v>27.1080222547932</v>
      </c>
      <c r="M616" s="230">
        <f t="shared" si="339"/>
        <v>27.2569542384989</v>
      </c>
      <c r="N616" s="230">
        <f t="shared" si="339"/>
        <v>27.5147973473741</v>
      </c>
      <c r="O616" s="230">
        <f t="shared" si="339"/>
        <v>29.4981788812369</v>
      </c>
      <c r="P616" s="230">
        <f t="shared" si="339"/>
        <v>27.5718835231525</v>
      </c>
      <c r="Q616" s="230">
        <f t="shared" si="339"/>
        <v>27.4918591646668</v>
      </c>
      <c r="R616" s="230">
        <f t="shared" si="339"/>
        <v>27.4912189031093</v>
      </c>
      <c r="S616" s="230">
        <f t="shared" si="339"/>
        <v>27.4755918178872</v>
      </c>
      <c r="T616" s="230">
        <f t="shared" si="339"/>
        <v>27.6489283334577</v>
      </c>
      <c r="U616" s="230">
        <f t="shared" si="339"/>
        <v>27.6494030424116</v>
      </c>
      <c r="V616" s="230"/>
    </row>
    <row r="617" spans="1:22">
      <c r="A617" s="210">
        <f>Baseline!A617</f>
        <v>0</v>
      </c>
      <c r="B617" s="236"/>
      <c r="C617" s="235"/>
      <c r="G617" s="237"/>
      <c r="H617" s="237"/>
      <c r="I617" s="237"/>
      <c r="J617" s="237"/>
      <c r="K617" s="237"/>
      <c r="L617" s="254"/>
      <c r="M617" s="237"/>
      <c r="N617" s="237"/>
      <c r="O617" s="237"/>
      <c r="P617" s="237"/>
      <c r="Q617" s="237"/>
      <c r="R617" s="237"/>
      <c r="S617" s="237"/>
      <c r="T617" s="237"/>
      <c r="U617" s="237"/>
      <c r="V617" s="237"/>
    </row>
    <row r="618" spans="1:22">
      <c r="A618" s="210">
        <f>Baseline!A618</f>
        <v>24</v>
      </c>
      <c r="B618" s="236" t="s">
        <v>185</v>
      </c>
      <c r="C618" s="235"/>
      <c r="G618" s="230">
        <f t="shared" ref="G618:U618" si="340">G575/G$550*100</f>
        <v>0</v>
      </c>
      <c r="H618" s="230">
        <f t="shared" si="340"/>
        <v>0</v>
      </c>
      <c r="I618" s="230">
        <f t="shared" si="340"/>
        <v>0</v>
      </c>
      <c r="J618" s="230">
        <f t="shared" si="340"/>
        <v>0</v>
      </c>
      <c r="K618" s="230">
        <f t="shared" si="340"/>
        <v>0</v>
      </c>
      <c r="L618" s="230">
        <f t="shared" si="340"/>
        <v>2482229.98827658</v>
      </c>
      <c r="M618" s="230">
        <f ca="1" t="shared" si="340"/>
        <v>4618247.72982402</v>
      </c>
      <c r="N618" s="230">
        <f ca="1" t="shared" si="340"/>
        <v>5301807.96519454</v>
      </c>
      <c r="O618" s="230">
        <f ca="1" t="shared" si="340"/>
        <v>6343571.98894962</v>
      </c>
      <c r="P618" s="230">
        <f ca="1" t="shared" si="340"/>
        <v>7061881.34415296</v>
      </c>
      <c r="Q618" s="230">
        <f ca="1" t="shared" si="340"/>
        <v>-20132684.9127603</v>
      </c>
      <c r="R618" s="230">
        <f ca="1" t="shared" si="340"/>
        <v>-56116797.8728243</v>
      </c>
      <c r="S618" s="230">
        <f ca="1" t="shared" si="340"/>
        <v>-37045671.2051324</v>
      </c>
      <c r="T618" s="230">
        <f ca="1" t="shared" si="340"/>
        <v>-17668332.4899734</v>
      </c>
      <c r="U618" s="230">
        <f ca="1" t="shared" si="340"/>
        <v>-3867601.76157713</v>
      </c>
      <c r="V618" s="230"/>
    </row>
    <row r="619" spans="1:22">
      <c r="A619" s="210">
        <f>Baseline!A619</f>
        <v>25</v>
      </c>
      <c r="B619" s="236" t="s">
        <v>186</v>
      </c>
      <c r="C619" s="235"/>
      <c r="G619" s="230">
        <f t="shared" ref="G619:U619" si="341">G576/G$550*100</f>
        <v>897669.751199188</v>
      </c>
      <c r="H619" s="230">
        <f t="shared" si="341"/>
        <v>-1041826.53365766</v>
      </c>
      <c r="I619" s="230">
        <f t="shared" si="341"/>
        <v>-1881924.64747986</v>
      </c>
      <c r="J619" s="230">
        <f t="shared" si="341"/>
        <v>666328.423647786</v>
      </c>
      <c r="K619" s="230">
        <f t="shared" si="341"/>
        <v>-1923172.43776637</v>
      </c>
      <c r="L619" s="230">
        <f t="shared" si="341"/>
        <v>-3202945.09755584</v>
      </c>
      <c r="M619" s="230">
        <f ca="1" t="shared" si="341"/>
        <v>-4544616.33156064</v>
      </c>
      <c r="N619" s="230">
        <f ca="1" t="shared" si="341"/>
        <v>-5307931.71117041</v>
      </c>
      <c r="O619" s="230">
        <f ca="1" t="shared" si="341"/>
        <v>-6250435.14988365</v>
      </c>
      <c r="P619" s="230">
        <f ca="1" t="shared" si="341"/>
        <v>-7056440.12914505</v>
      </c>
      <c r="Q619" s="230">
        <f ca="1" t="shared" si="341"/>
        <v>20106080.9158433</v>
      </c>
      <c r="R619" s="230">
        <f ca="1" t="shared" si="341"/>
        <v>56066736.4749709</v>
      </c>
      <c r="S619" s="230">
        <f ca="1" t="shared" si="341"/>
        <v>37045149.9295934</v>
      </c>
      <c r="T619" s="230">
        <f ca="1" t="shared" si="341"/>
        <v>17710080.7715762</v>
      </c>
      <c r="U619" s="230">
        <f ca="1" t="shared" si="341"/>
        <v>3848115.17659696</v>
      </c>
      <c r="V619" s="230"/>
    </row>
    <row r="620" spans="1:22">
      <c r="A620" s="210">
        <f>Baseline!A620</f>
        <v>26</v>
      </c>
      <c r="B620" s="236" t="s">
        <v>187</v>
      </c>
      <c r="C620" s="235"/>
      <c r="G620" s="230">
        <f t="shared" ref="G620:U620" si="342">G577/G$550*100</f>
        <v>897669.751199188</v>
      </c>
      <c r="H620" s="230">
        <f t="shared" si="342"/>
        <v>-1041826.53365766</v>
      </c>
      <c r="I620" s="230">
        <f t="shared" si="342"/>
        <v>-1881924.64747986</v>
      </c>
      <c r="J620" s="230">
        <f t="shared" si="342"/>
        <v>666328.423647786</v>
      </c>
      <c r="K620" s="230">
        <f t="shared" si="342"/>
        <v>-1836397.19296338</v>
      </c>
      <c r="L620" s="230">
        <f t="shared" si="342"/>
        <v>-2145853.17414987</v>
      </c>
      <c r="M620" s="230">
        <f ca="1" t="shared" si="342"/>
        <v>-2501935.21545496</v>
      </c>
      <c r="N620" s="230">
        <f ca="1" t="shared" si="342"/>
        <v>-2200754.79567399</v>
      </c>
      <c r="O620" s="230">
        <f ca="1" t="shared" si="342"/>
        <v>-2198315.52021351</v>
      </c>
      <c r="P620" s="230">
        <f ca="1" t="shared" si="342"/>
        <v>-2010964.05336455</v>
      </c>
      <c r="Q620" s="230">
        <f ca="1" t="shared" si="342"/>
        <v>26083810.5360844</v>
      </c>
      <c r="R620" s="230">
        <f ca="1" t="shared" si="342"/>
        <v>63048225.5470748</v>
      </c>
      <c r="S620" s="230">
        <f ca="1" t="shared" si="342"/>
        <v>44968253.0068876</v>
      </c>
      <c r="T620" s="230">
        <f ca="1" t="shared" si="342"/>
        <v>26425624.7916585</v>
      </c>
      <c r="U620" s="230">
        <f ca="1" t="shared" si="342"/>
        <v>13178019.7636225</v>
      </c>
      <c r="V620" s="230"/>
    </row>
    <row r="621" spans="1:22">
      <c r="A621" s="210">
        <f>Baseline!A621</f>
        <v>27</v>
      </c>
      <c r="B621" s="236" t="s">
        <v>188</v>
      </c>
      <c r="C621" s="235"/>
      <c r="G621" s="230">
        <f t="shared" ref="G621:U621" si="343">G564/G$550*100</f>
        <v>3306387.27781627</v>
      </c>
      <c r="H621" s="230">
        <f t="shared" si="343"/>
        <v>3746932.2003767</v>
      </c>
      <c r="I621" s="230">
        <f t="shared" si="343"/>
        <v>3851666.83006386</v>
      </c>
      <c r="J621" s="230">
        <f t="shared" si="343"/>
        <v>4211745.39498127</v>
      </c>
      <c r="K621" s="230">
        <f t="shared" si="343"/>
        <v>3522853.6050274</v>
      </c>
      <c r="L621" s="230">
        <f t="shared" si="343"/>
        <v>2606858.39648061</v>
      </c>
      <c r="M621" s="230">
        <f t="shared" si="343"/>
        <v>2713033.35359809</v>
      </c>
      <c r="N621" s="230">
        <f t="shared" si="343"/>
        <v>2795672.76743263</v>
      </c>
      <c r="O621" s="230">
        <f t="shared" si="343"/>
        <v>2681774.26923471</v>
      </c>
      <c r="P621" s="230">
        <f t="shared" si="343"/>
        <v>2976049.36191405</v>
      </c>
      <c r="Q621" s="230">
        <f t="shared" si="343"/>
        <v>3064954.77289561</v>
      </c>
      <c r="R621" s="230">
        <f t="shared" si="343"/>
        <v>3147366.96635022</v>
      </c>
      <c r="S621" s="230">
        <f t="shared" si="343"/>
        <v>3476901.10916921</v>
      </c>
      <c r="T621" s="230">
        <f t="shared" si="343"/>
        <v>3942186.0192285</v>
      </c>
      <c r="U621" s="230">
        <f t="shared" si="343"/>
        <v>4048147.69170261</v>
      </c>
      <c r="V621" s="230"/>
    </row>
    <row r="622" spans="1:22">
      <c r="A622" s="210">
        <f>Baseline!A622</f>
        <v>28</v>
      </c>
      <c r="B622" s="236" t="s">
        <v>189</v>
      </c>
      <c r="C622" s="235"/>
      <c r="G622" s="230">
        <f t="shared" ref="G622:U622" si="344">G573/G$550*100</f>
        <v>2408717.52661708</v>
      </c>
      <c r="H622" s="230">
        <f t="shared" si="344"/>
        <v>4788758.73403437</v>
      </c>
      <c r="I622" s="230">
        <f t="shared" si="344"/>
        <v>5733591.47754372</v>
      </c>
      <c r="J622" s="230">
        <f t="shared" si="344"/>
        <v>3545416.97133349</v>
      </c>
      <c r="K622" s="230">
        <f t="shared" si="344"/>
        <v>5446026.04279377</v>
      </c>
      <c r="L622" s="230">
        <f t="shared" si="344"/>
        <v>5809803.49403645</v>
      </c>
      <c r="M622" s="230">
        <f ca="1" t="shared" si="344"/>
        <v>7257649.68515873</v>
      </c>
      <c r="N622" s="230">
        <f ca="1" t="shared" si="344"/>
        <v>8103604.47860305</v>
      </c>
      <c r="O622" s="230">
        <f ca="1" t="shared" si="344"/>
        <v>8932209.41911835</v>
      </c>
      <c r="P622" s="230">
        <f ca="1" t="shared" si="344"/>
        <v>10032489.4910591</v>
      </c>
      <c r="Q622" s="230">
        <f ca="1" t="shared" si="344"/>
        <v>-17041126.1429477</v>
      </c>
      <c r="R622" s="230">
        <f ca="1" t="shared" si="344"/>
        <v>-52919369.5086207</v>
      </c>
      <c r="S622" s="230">
        <f ca="1" t="shared" si="344"/>
        <v>-33568248.8204242</v>
      </c>
      <c r="T622" s="230">
        <f ca="1" t="shared" si="344"/>
        <v>-13767894.7523477</v>
      </c>
      <c r="U622" s="230">
        <f ca="1" t="shared" si="344"/>
        <v>200032.515105652</v>
      </c>
      <c r="V622" s="230"/>
    </row>
    <row r="623" spans="1:22">
      <c r="A623" s="210">
        <f>Baseline!A623</f>
        <v>0</v>
      </c>
      <c r="B623" s="236"/>
      <c r="C623" s="235"/>
      <c r="G623" s="237"/>
      <c r="H623" s="237"/>
      <c r="I623" s="237"/>
      <c r="J623" s="237"/>
      <c r="K623" s="237"/>
      <c r="L623" s="254"/>
      <c r="M623" s="237"/>
      <c r="N623" s="237"/>
      <c r="O623" s="237"/>
      <c r="P623" s="237"/>
      <c r="Q623" s="237"/>
      <c r="R623" s="237"/>
      <c r="S623" s="237"/>
      <c r="T623" s="237"/>
      <c r="U623" s="237"/>
      <c r="V623" s="237"/>
    </row>
    <row r="624" spans="1:22">
      <c r="A624" s="210">
        <f>Baseline!A624</f>
        <v>0</v>
      </c>
      <c r="B624" s="236" t="s">
        <v>413</v>
      </c>
      <c r="C624" s="235"/>
      <c r="G624" s="237"/>
      <c r="H624" s="237">
        <f t="shared" ref="H624:U624" si="345">(H564/G564-1)*100</f>
        <v>16.752813740375</v>
      </c>
      <c r="I624" s="237">
        <f t="shared" si="345"/>
        <v>14.2322824449461</v>
      </c>
      <c r="J624" s="237">
        <f t="shared" si="345"/>
        <v>22.5199127715994</v>
      </c>
      <c r="K624" s="237">
        <f t="shared" si="345"/>
        <v>-5.5693179286224</v>
      </c>
      <c r="L624" s="237">
        <f t="shared" si="345"/>
        <v>-22.4357530718519</v>
      </c>
      <c r="M624" s="237">
        <f t="shared" si="345"/>
        <v>14.371640060137</v>
      </c>
      <c r="N624" s="237">
        <f t="shared" si="345"/>
        <v>13.922326879377</v>
      </c>
      <c r="O624" s="237">
        <f t="shared" si="345"/>
        <v>6.19517323158121</v>
      </c>
      <c r="P624" s="237">
        <f t="shared" si="345"/>
        <v>18.8744340908803</v>
      </c>
      <c r="Q624" s="237">
        <f t="shared" si="345"/>
        <v>10.3200642053899</v>
      </c>
      <c r="R624" s="237">
        <f t="shared" si="345"/>
        <v>10.0002748199106</v>
      </c>
      <c r="S624" s="237">
        <f t="shared" si="345"/>
        <v>18.3356477696261</v>
      </c>
      <c r="T624" s="237">
        <f t="shared" si="345"/>
        <v>21.4549735058117</v>
      </c>
      <c r="U624" s="237">
        <f t="shared" si="345"/>
        <v>9.99927760718688</v>
      </c>
      <c r="V624" s="237"/>
    </row>
    <row r="625" spans="1:22">
      <c r="A625" s="210">
        <f>Baseline!A625</f>
        <v>0</v>
      </c>
      <c r="B625" s="236" t="s">
        <v>414</v>
      </c>
      <c r="C625" s="235"/>
      <c r="G625" s="237"/>
      <c r="H625" s="237">
        <f t="shared" ref="H625:U625" si="346">(H565/G565-1)*100</f>
        <v>12.7681409630258</v>
      </c>
      <c r="I625" s="237">
        <f t="shared" si="346"/>
        <v>16.3339487909596</v>
      </c>
      <c r="J625" s="237">
        <f t="shared" si="346"/>
        <v>25.0087024777122</v>
      </c>
      <c r="K625" s="237">
        <f t="shared" si="346"/>
        <v>-18.112289360433</v>
      </c>
      <c r="L625" s="237">
        <f t="shared" si="346"/>
        <v>-29.700882961569</v>
      </c>
      <c r="M625" s="237">
        <f t="shared" si="346"/>
        <v>15</v>
      </c>
      <c r="N625" s="237">
        <f t="shared" si="346"/>
        <v>15</v>
      </c>
      <c r="O625" s="237">
        <f t="shared" si="346"/>
        <v>3.50085947462184</v>
      </c>
      <c r="P625" s="237">
        <f t="shared" si="346"/>
        <v>22.2224767220748</v>
      </c>
      <c r="Q625" s="237">
        <f t="shared" si="346"/>
        <v>9.99944712612118</v>
      </c>
      <c r="R625" s="237">
        <f t="shared" si="346"/>
        <v>10.0013090822777</v>
      </c>
      <c r="S625" s="237">
        <f t="shared" si="346"/>
        <v>18.7834340658809</v>
      </c>
      <c r="T625" s="237">
        <f t="shared" si="346"/>
        <v>21.6868712509059</v>
      </c>
      <c r="U625" s="237">
        <f t="shared" si="346"/>
        <v>9.99849482565702</v>
      </c>
      <c r="V625" s="237"/>
    </row>
    <row r="626" spans="1:22">
      <c r="A626" s="210">
        <f>Baseline!A626</f>
        <v>0</v>
      </c>
      <c r="B626" s="236" t="s">
        <v>415</v>
      </c>
      <c r="C626" s="235"/>
      <c r="G626" s="237"/>
      <c r="H626" s="237">
        <f t="shared" ref="H626:U626" si="347">(H558/G558-1)*100</f>
        <v>41.814188285627</v>
      </c>
      <c r="I626" s="237">
        <f t="shared" si="347"/>
        <v>2.74218124172756</v>
      </c>
      <c r="J626" s="237">
        <f t="shared" si="347"/>
        <v>9.24416537544113</v>
      </c>
      <c r="K626" s="237">
        <f t="shared" si="347"/>
        <v>50.0385860378679</v>
      </c>
      <c r="L626" s="237">
        <f t="shared" si="347"/>
        <v>-0.971516481624812</v>
      </c>
      <c r="M626" s="237">
        <f t="shared" si="347"/>
        <v>15</v>
      </c>
      <c r="N626" s="237">
        <f t="shared" si="347"/>
        <v>15</v>
      </c>
      <c r="O626" s="237">
        <f t="shared" si="347"/>
        <v>13.8501649407236</v>
      </c>
      <c r="P626" s="237">
        <f t="shared" si="347"/>
        <v>11.1116745149044</v>
      </c>
      <c r="Q626" s="237">
        <f t="shared" si="347"/>
        <v>9.99987235637379</v>
      </c>
      <c r="R626" s="237">
        <f t="shared" si="347"/>
        <v>9.99771300890826</v>
      </c>
      <c r="S626" s="237">
        <f t="shared" si="347"/>
        <v>18.2683811540924</v>
      </c>
      <c r="T626" s="237">
        <f t="shared" si="347"/>
        <v>22.2212020204054</v>
      </c>
      <c r="U626" s="237">
        <f t="shared" si="347"/>
        <v>10.0011662027004</v>
      </c>
      <c r="V626" s="237"/>
    </row>
    <row r="627" spans="1:22">
      <c r="A627" s="210">
        <f>Baseline!A627</f>
        <v>0</v>
      </c>
      <c r="B627" s="236" t="s">
        <v>416</v>
      </c>
      <c r="C627" s="235"/>
      <c r="G627" s="237"/>
      <c r="H627" s="237">
        <f t="shared" ref="H627:U627" si="348">(H550/G550-1)*100</f>
        <v>3.02562132339048</v>
      </c>
      <c r="I627" s="237">
        <f t="shared" si="348"/>
        <v>11.1260750993869</v>
      </c>
      <c r="J627" s="237">
        <f t="shared" si="348"/>
        <v>12.0452068653086</v>
      </c>
      <c r="K627" s="237">
        <f t="shared" si="348"/>
        <v>12.8965421076509</v>
      </c>
      <c r="L627" s="237">
        <f t="shared" si="348"/>
        <v>4.818691832652</v>
      </c>
      <c r="M627" s="237">
        <f t="shared" si="348"/>
        <v>9.89568919770591</v>
      </c>
      <c r="N627" s="237">
        <f t="shared" si="348"/>
        <v>10.5548103282092</v>
      </c>
      <c r="O627" s="237">
        <f t="shared" si="348"/>
        <v>10.7054226159924</v>
      </c>
      <c r="P627" s="237">
        <f t="shared" si="348"/>
        <v>7.11999696460901</v>
      </c>
      <c r="Q627" s="237">
        <f t="shared" si="348"/>
        <v>7.12000046075385</v>
      </c>
      <c r="R627" s="237">
        <f t="shared" si="348"/>
        <v>7.11997391269517</v>
      </c>
      <c r="S627" s="237">
        <f t="shared" si="348"/>
        <v>7.12001780826352</v>
      </c>
      <c r="T627" s="237">
        <f t="shared" si="348"/>
        <v>7.11999130348404</v>
      </c>
      <c r="U627" s="237">
        <f t="shared" si="348"/>
        <v>7.1200082934481</v>
      </c>
      <c r="V627" s="237"/>
    </row>
    <row r="628" spans="1:22">
      <c r="A628" s="210">
        <f>Baseline!A628</f>
        <v>0</v>
      </c>
      <c r="B628" s="209"/>
      <c r="C628" s="235"/>
      <c r="G628" s="238"/>
      <c r="H628" s="238"/>
      <c r="I628" s="238"/>
      <c r="J628" s="238"/>
      <c r="K628" s="238"/>
      <c r="L628" s="238"/>
      <c r="M628" s="238"/>
      <c r="N628" s="238"/>
      <c r="O628" s="238"/>
      <c r="P628" s="238"/>
      <c r="Q628" s="238"/>
      <c r="R628" s="238"/>
      <c r="S628" s="238"/>
      <c r="T628" s="238"/>
      <c r="U628" s="238"/>
      <c r="V628" s="238"/>
    </row>
    <row r="629" spans="1:22">
      <c r="A629" s="210">
        <f>Baseline!A629</f>
        <v>0</v>
      </c>
      <c r="B629" s="225" t="s">
        <v>417</v>
      </c>
      <c r="C629" s="226"/>
      <c r="G629" s="239">
        <f t="shared" ref="G629:U629" si="349">G536</f>
        <v>2015</v>
      </c>
      <c r="H629" s="239">
        <f t="shared" si="349"/>
        <v>2016</v>
      </c>
      <c r="I629" s="239">
        <f t="shared" si="349"/>
        <v>2017</v>
      </c>
      <c r="J629" s="239">
        <f t="shared" si="349"/>
        <v>2018</v>
      </c>
      <c r="K629" s="239">
        <f t="shared" si="349"/>
        <v>2019</v>
      </c>
      <c r="L629" s="239">
        <f t="shared" si="349"/>
        <v>2020</v>
      </c>
      <c r="M629" s="239">
        <f t="shared" si="349"/>
        <v>2021</v>
      </c>
      <c r="N629" s="239">
        <f t="shared" si="349"/>
        <v>2022</v>
      </c>
      <c r="O629" s="239">
        <f t="shared" si="349"/>
        <v>2023</v>
      </c>
      <c r="P629" s="239">
        <f t="shared" si="349"/>
        <v>2024</v>
      </c>
      <c r="Q629" s="239">
        <f t="shared" si="349"/>
        <v>2025</v>
      </c>
      <c r="R629" s="239">
        <f t="shared" si="349"/>
        <v>2026</v>
      </c>
      <c r="S629" s="239">
        <f t="shared" si="349"/>
        <v>2027</v>
      </c>
      <c r="T629" s="239">
        <f t="shared" si="349"/>
        <v>2028</v>
      </c>
      <c r="U629" s="239">
        <f t="shared" si="349"/>
        <v>2029</v>
      </c>
      <c r="V629" s="239"/>
    </row>
    <row r="630" spans="1:22">
      <c r="A630" s="210">
        <f>Baseline!A630</f>
        <v>0</v>
      </c>
      <c r="B630" s="225"/>
      <c r="C630" s="226"/>
      <c r="G630" s="239"/>
      <c r="H630" s="239"/>
      <c r="I630" s="239"/>
      <c r="J630" s="239"/>
      <c r="K630" s="239"/>
      <c r="L630" s="239"/>
      <c r="M630" s="239"/>
      <c r="N630" s="239"/>
      <c r="O630" s="239"/>
      <c r="P630" s="239"/>
      <c r="Q630" s="239"/>
      <c r="R630" s="239"/>
      <c r="S630" s="239"/>
      <c r="T630" s="239"/>
      <c r="U630" s="239"/>
      <c r="V630" s="239"/>
    </row>
    <row r="631" ht="15" spans="1:22">
      <c r="A631" s="210" t="str">
        <f>Baseline!A631</f>
        <v>20a</v>
      </c>
      <c r="B631" s="240" t="s">
        <v>169</v>
      </c>
      <c r="C631" s="241"/>
      <c r="D631" s="242"/>
      <c r="E631" s="243"/>
      <c r="F631" s="243"/>
      <c r="G631" s="244">
        <f t="shared" ref="G631:U631" si="350">G582</f>
        <v>3063781.73695474</v>
      </c>
      <c r="H631" s="244">
        <f t="shared" si="350"/>
        <v>4858236.7285235</v>
      </c>
      <c r="I631" s="244">
        <f t="shared" si="350"/>
        <v>6186640.23075644</v>
      </c>
      <c r="J631" s="244">
        <f t="shared" si="350"/>
        <v>5579372.28997433</v>
      </c>
      <c r="K631" s="244">
        <f t="shared" si="350"/>
        <v>3548764.21893016</v>
      </c>
      <c r="L631" s="244">
        <f t="shared" si="350"/>
        <v>5171054.36300881</v>
      </c>
      <c r="M631" s="244">
        <f ca="1" t="shared" si="350"/>
        <v>8312711.01487148</v>
      </c>
      <c r="N631" s="244">
        <f ca="1" t="shared" si="350"/>
        <v>12012277.2986277</v>
      </c>
      <c r="O631" s="244">
        <f ca="1" t="shared" si="350"/>
        <v>16468524.8702304</v>
      </c>
      <c r="P631" s="244">
        <f ca="1" t="shared" si="350"/>
        <v>21715476.5756576</v>
      </c>
      <c r="Q631" s="244">
        <f ca="1" t="shared" si="350"/>
        <v>27464041.1547087</v>
      </c>
      <c r="R631" s="244">
        <f ca="1" t="shared" si="350"/>
        <v>33714715.9390815</v>
      </c>
      <c r="S631" s="244">
        <f ca="1" t="shared" si="350"/>
        <v>40200041.8369371</v>
      </c>
      <c r="T631" s="244">
        <f ca="1" t="shared" si="350"/>
        <v>46564691.4937053</v>
      </c>
      <c r="U631" s="244">
        <f ca="1" t="shared" si="350"/>
        <v>52899517.4010741</v>
      </c>
      <c r="V631" s="256"/>
    </row>
    <row r="632" ht="15" spans="1:22">
      <c r="A632" s="210" t="str">
        <f>Baseline!A632</f>
        <v>20b</v>
      </c>
      <c r="B632" s="265" t="s">
        <v>418</v>
      </c>
      <c r="C632" s="246"/>
      <c r="G632" s="266">
        <v>25</v>
      </c>
      <c r="H632" s="267">
        <f t="shared" ref="H632:U632" si="351">G632</f>
        <v>25</v>
      </c>
      <c r="I632" s="267">
        <f t="shared" si="351"/>
        <v>25</v>
      </c>
      <c r="J632" s="267">
        <f t="shared" si="351"/>
        <v>25</v>
      </c>
      <c r="K632" s="267">
        <f t="shared" si="351"/>
        <v>25</v>
      </c>
      <c r="L632" s="267">
        <f t="shared" si="351"/>
        <v>25</v>
      </c>
      <c r="M632" s="267">
        <f t="shared" si="351"/>
        <v>25</v>
      </c>
      <c r="N632" s="267">
        <f t="shared" si="351"/>
        <v>25</v>
      </c>
      <c r="O632" s="267">
        <f t="shared" si="351"/>
        <v>25</v>
      </c>
      <c r="P632" s="267">
        <f t="shared" si="351"/>
        <v>25</v>
      </c>
      <c r="Q632" s="267">
        <f t="shared" si="351"/>
        <v>25</v>
      </c>
      <c r="R632" s="267">
        <f t="shared" si="351"/>
        <v>25</v>
      </c>
      <c r="S632" s="267">
        <f t="shared" si="351"/>
        <v>25</v>
      </c>
      <c r="T632" s="267">
        <f t="shared" si="351"/>
        <v>25</v>
      </c>
      <c r="U632" s="267">
        <f t="shared" si="351"/>
        <v>25</v>
      </c>
      <c r="V632" s="237"/>
    </row>
    <row r="633" ht="15" spans="1:22">
      <c r="A633" s="210">
        <f>Baseline!A633</f>
        <v>0</v>
      </c>
      <c r="B633" s="249" t="s">
        <v>419</v>
      </c>
      <c r="C633" s="246"/>
      <c r="G633" s="250">
        <f t="shared" ref="G633:U633" si="352">G634*2</f>
        <v>16.6666666666667</v>
      </c>
      <c r="H633" s="250">
        <f t="shared" si="352"/>
        <v>16.6666666666667</v>
      </c>
      <c r="I633" s="250">
        <f t="shared" si="352"/>
        <v>16.6666666666667</v>
      </c>
      <c r="J633" s="250">
        <f t="shared" si="352"/>
        <v>16.6666666666667</v>
      </c>
      <c r="K633" s="250">
        <f t="shared" si="352"/>
        <v>16.6666666666667</v>
      </c>
      <c r="L633" s="255">
        <f t="shared" si="352"/>
        <v>16.6666666666667</v>
      </c>
      <c r="M633" s="250">
        <f t="shared" si="352"/>
        <v>16.6666666666667</v>
      </c>
      <c r="N633" s="250">
        <f t="shared" si="352"/>
        <v>16.6666666666667</v>
      </c>
      <c r="O633" s="250">
        <f t="shared" si="352"/>
        <v>16.6666666666667</v>
      </c>
      <c r="P633" s="250">
        <f t="shared" si="352"/>
        <v>16.6666666666667</v>
      </c>
      <c r="Q633" s="250">
        <f t="shared" si="352"/>
        <v>16.6666666666667</v>
      </c>
      <c r="R633" s="250">
        <f t="shared" si="352"/>
        <v>16.6666666666667</v>
      </c>
      <c r="S633" s="250">
        <f t="shared" si="352"/>
        <v>16.6666666666667</v>
      </c>
      <c r="T633" s="250">
        <f t="shared" si="352"/>
        <v>16.6666666666667</v>
      </c>
      <c r="U633" s="250">
        <f t="shared" si="352"/>
        <v>16.6666666666667</v>
      </c>
      <c r="V633" s="250"/>
    </row>
    <row r="634" ht="15" spans="1:22">
      <c r="A634" s="210">
        <f>Baseline!A634</f>
        <v>0</v>
      </c>
      <c r="B634" s="249" t="s">
        <v>420</v>
      </c>
      <c r="C634" s="246"/>
      <c r="G634" s="250">
        <f t="shared" ref="G634:U634" si="353">G632/3</f>
        <v>8.33333333333333</v>
      </c>
      <c r="H634" s="250">
        <f t="shared" si="353"/>
        <v>8.33333333333333</v>
      </c>
      <c r="I634" s="250">
        <f t="shared" si="353"/>
        <v>8.33333333333333</v>
      </c>
      <c r="J634" s="250">
        <f t="shared" si="353"/>
        <v>8.33333333333333</v>
      </c>
      <c r="K634" s="250">
        <f t="shared" si="353"/>
        <v>8.33333333333333</v>
      </c>
      <c r="L634" s="255">
        <f t="shared" si="353"/>
        <v>8.33333333333333</v>
      </c>
      <c r="M634" s="250">
        <f t="shared" si="353"/>
        <v>8.33333333333333</v>
      </c>
      <c r="N634" s="250">
        <f t="shared" si="353"/>
        <v>8.33333333333333</v>
      </c>
      <c r="O634" s="250">
        <f t="shared" si="353"/>
        <v>8.33333333333333</v>
      </c>
      <c r="P634" s="250">
        <f t="shared" si="353"/>
        <v>8.33333333333333</v>
      </c>
      <c r="Q634" s="250">
        <f t="shared" si="353"/>
        <v>8.33333333333333</v>
      </c>
      <c r="R634" s="250">
        <f t="shared" si="353"/>
        <v>8.33333333333333</v>
      </c>
      <c r="S634" s="250">
        <f t="shared" si="353"/>
        <v>8.33333333333333</v>
      </c>
      <c r="T634" s="250">
        <f t="shared" si="353"/>
        <v>8.33333333333333</v>
      </c>
      <c r="U634" s="250">
        <f t="shared" si="353"/>
        <v>8.33333333333333</v>
      </c>
      <c r="V634" s="250"/>
    </row>
    <row r="635" ht="15" spans="1:22">
      <c r="A635" s="210" t="str">
        <f>Baseline!A635</f>
        <v>21a</v>
      </c>
      <c r="B635" s="240" t="s">
        <v>174</v>
      </c>
      <c r="C635" s="241"/>
      <c r="D635" s="242"/>
      <c r="E635" s="243"/>
      <c r="F635" s="243"/>
      <c r="G635" s="244">
        <f t="shared" ref="G635:U635" si="354">G585</f>
        <v>92.6625189224126</v>
      </c>
      <c r="H635" s="244">
        <f t="shared" si="354"/>
        <v>129.659050890621</v>
      </c>
      <c r="I635" s="244">
        <f t="shared" si="354"/>
        <v>160.622413716242</v>
      </c>
      <c r="J635" s="244">
        <f t="shared" si="354"/>
        <v>132.471737171547</v>
      </c>
      <c r="K635" s="244">
        <f t="shared" si="354"/>
        <v>100.735500727756</v>
      </c>
      <c r="L635" s="244">
        <f t="shared" si="354"/>
        <v>198.363454263185</v>
      </c>
      <c r="M635" s="244">
        <f ca="1" t="shared" si="354"/>
        <v>306.399145585399</v>
      </c>
      <c r="N635" s="244">
        <f ca="1" t="shared" si="354"/>
        <v>429.673938901618</v>
      </c>
      <c r="O635" s="244">
        <f ca="1" t="shared" si="354"/>
        <v>614.090643614461</v>
      </c>
      <c r="P635" s="244">
        <f ca="1" t="shared" si="354"/>
        <v>729.674610023645</v>
      </c>
      <c r="Q635" s="244">
        <f ca="1" t="shared" si="354"/>
        <v>896.066767365774</v>
      </c>
      <c r="R635" s="244">
        <f ca="1" t="shared" si="354"/>
        <v>1071.20384434161</v>
      </c>
      <c r="S635" s="244">
        <f ca="1" t="shared" si="354"/>
        <v>1156.20319861622</v>
      </c>
      <c r="T635" s="244">
        <f ca="1" t="shared" si="354"/>
        <v>1181.18960562947</v>
      </c>
      <c r="U635" s="244">
        <f ca="1" t="shared" si="354"/>
        <v>1306.75858268464</v>
      </c>
      <c r="V635" s="256"/>
    </row>
    <row r="636" ht="15" spans="1:22">
      <c r="A636" s="210" t="str">
        <f>Baseline!A636</f>
        <v>21b</v>
      </c>
      <c r="B636" s="265" t="s">
        <v>421</v>
      </c>
      <c r="C636" s="246"/>
      <c r="G636" s="266">
        <v>200</v>
      </c>
      <c r="H636" s="268">
        <f t="shared" ref="H636:U636" si="355">G636</f>
        <v>200</v>
      </c>
      <c r="I636" s="268">
        <f t="shared" si="355"/>
        <v>200</v>
      </c>
      <c r="J636" s="268">
        <f t="shared" si="355"/>
        <v>200</v>
      </c>
      <c r="K636" s="268">
        <f t="shared" si="355"/>
        <v>200</v>
      </c>
      <c r="L636" s="268">
        <f t="shared" si="355"/>
        <v>200</v>
      </c>
      <c r="M636" s="268">
        <f t="shared" si="355"/>
        <v>200</v>
      </c>
      <c r="N636" s="268">
        <f t="shared" si="355"/>
        <v>200</v>
      </c>
      <c r="O636" s="268">
        <f t="shared" si="355"/>
        <v>200</v>
      </c>
      <c r="P636" s="268">
        <f t="shared" si="355"/>
        <v>200</v>
      </c>
      <c r="Q636" s="268">
        <f t="shared" si="355"/>
        <v>200</v>
      </c>
      <c r="R636" s="268">
        <f t="shared" si="355"/>
        <v>200</v>
      </c>
      <c r="S636" s="268">
        <f t="shared" si="355"/>
        <v>200</v>
      </c>
      <c r="T636" s="268">
        <f t="shared" si="355"/>
        <v>200</v>
      </c>
      <c r="U636" s="268">
        <f t="shared" si="355"/>
        <v>200</v>
      </c>
      <c r="V636" s="257"/>
    </row>
    <row r="637" ht="15" spans="1:22">
      <c r="A637" s="210">
        <f>Baseline!A637</f>
        <v>0</v>
      </c>
      <c r="B637" s="249" t="s">
        <v>419</v>
      </c>
      <c r="C637" s="246"/>
      <c r="G637" s="252">
        <f t="shared" ref="G637:U637" si="356">G638*2</f>
        <v>133.333333333333</v>
      </c>
      <c r="H637" s="253">
        <f t="shared" si="356"/>
        <v>133.333333333333</v>
      </c>
      <c r="I637" s="253">
        <f t="shared" si="356"/>
        <v>133.333333333333</v>
      </c>
      <c r="J637" s="253">
        <f t="shared" si="356"/>
        <v>133.333333333333</v>
      </c>
      <c r="K637" s="253">
        <f t="shared" si="356"/>
        <v>133.333333333333</v>
      </c>
      <c r="L637" s="253">
        <f t="shared" si="356"/>
        <v>133.333333333333</v>
      </c>
      <c r="M637" s="253">
        <f t="shared" si="356"/>
        <v>133.333333333333</v>
      </c>
      <c r="N637" s="253">
        <f t="shared" si="356"/>
        <v>133.333333333333</v>
      </c>
      <c r="O637" s="253">
        <f t="shared" si="356"/>
        <v>133.333333333333</v>
      </c>
      <c r="P637" s="253">
        <f t="shared" si="356"/>
        <v>133.333333333333</v>
      </c>
      <c r="Q637" s="253">
        <f t="shared" si="356"/>
        <v>133.333333333333</v>
      </c>
      <c r="R637" s="253">
        <f t="shared" si="356"/>
        <v>133.333333333333</v>
      </c>
      <c r="S637" s="253">
        <f t="shared" si="356"/>
        <v>133.333333333333</v>
      </c>
      <c r="T637" s="253">
        <f t="shared" si="356"/>
        <v>133.333333333333</v>
      </c>
      <c r="U637" s="253">
        <f t="shared" si="356"/>
        <v>133.333333333333</v>
      </c>
      <c r="V637" s="253"/>
    </row>
    <row r="638" ht="15" spans="1:22">
      <c r="A638" s="210">
        <f>Baseline!A638</f>
        <v>0</v>
      </c>
      <c r="B638" s="249" t="s">
        <v>420</v>
      </c>
      <c r="C638" s="246"/>
      <c r="G638" s="252">
        <f t="shared" ref="G638:U638" si="357">G636/3</f>
        <v>66.6666666666667</v>
      </c>
      <c r="H638" s="253">
        <f t="shared" si="357"/>
        <v>66.6666666666667</v>
      </c>
      <c r="I638" s="253">
        <f t="shared" si="357"/>
        <v>66.6666666666667</v>
      </c>
      <c r="J638" s="253">
        <f t="shared" si="357"/>
        <v>66.6666666666667</v>
      </c>
      <c r="K638" s="253">
        <f t="shared" si="357"/>
        <v>66.6666666666667</v>
      </c>
      <c r="L638" s="253">
        <f t="shared" si="357"/>
        <v>66.6666666666667</v>
      </c>
      <c r="M638" s="253">
        <f t="shared" si="357"/>
        <v>66.6666666666667</v>
      </c>
      <c r="N638" s="253">
        <f t="shared" si="357"/>
        <v>66.6666666666667</v>
      </c>
      <c r="O638" s="253">
        <f t="shared" si="357"/>
        <v>66.6666666666667</v>
      </c>
      <c r="P638" s="253">
        <f t="shared" si="357"/>
        <v>66.6666666666667</v>
      </c>
      <c r="Q638" s="253">
        <f t="shared" si="357"/>
        <v>66.6666666666667</v>
      </c>
      <c r="R638" s="253">
        <f t="shared" si="357"/>
        <v>66.6666666666667</v>
      </c>
      <c r="S638" s="253">
        <f t="shared" si="357"/>
        <v>66.6666666666667</v>
      </c>
      <c r="T638" s="253">
        <f t="shared" si="357"/>
        <v>66.6666666666667</v>
      </c>
      <c r="U638" s="253">
        <f t="shared" si="357"/>
        <v>66.6666666666667</v>
      </c>
      <c r="V638" s="253"/>
    </row>
    <row r="639" ht="15" spans="1:22">
      <c r="A639" s="210" t="str">
        <f>Baseline!A639</f>
        <v>22a</v>
      </c>
      <c r="B639" s="240" t="s">
        <v>177</v>
      </c>
      <c r="C639" s="241"/>
      <c r="D639" s="242"/>
      <c r="E639" s="243"/>
      <c r="F639" s="243"/>
      <c r="G639" s="244">
        <f t="shared" ref="G639:U639" si="358">G588</f>
        <v>21.8113859920551</v>
      </c>
      <c r="H639" s="244">
        <f t="shared" si="358"/>
        <v>35.0580172406519</v>
      </c>
      <c r="I639" s="244">
        <f t="shared" si="358"/>
        <v>77.7721926647335</v>
      </c>
      <c r="J639" s="244">
        <f t="shared" si="358"/>
        <v>72.7790053571128</v>
      </c>
      <c r="K639" s="244">
        <f t="shared" si="358"/>
        <v>102.661087736873</v>
      </c>
      <c r="L639" s="244">
        <f t="shared" si="358"/>
        <v>67.3279654094325</v>
      </c>
      <c r="M639" s="244">
        <f ca="1" t="shared" si="358"/>
        <v>112.554399493434</v>
      </c>
      <c r="N639" s="244">
        <f ca="1" t="shared" si="358"/>
        <v>140.066226662293</v>
      </c>
      <c r="O639" s="244">
        <f ca="1" t="shared" si="358"/>
        <v>178.159448043096</v>
      </c>
      <c r="P639" s="244">
        <f ca="1" t="shared" si="358"/>
        <v>193.739537115468</v>
      </c>
      <c r="Q639" s="244">
        <f ca="1" t="shared" si="358"/>
        <v>-696.483154356662</v>
      </c>
      <c r="R639" s="244">
        <f ca="1" t="shared" si="358"/>
        <v>-1817.75574527223</v>
      </c>
      <c r="S639" s="244">
        <f ca="1" t="shared" si="358"/>
        <v>-1088.57949628135</v>
      </c>
      <c r="T639" s="244">
        <f ca="1" t="shared" si="358"/>
        <v>-456.331380568947</v>
      </c>
      <c r="U639" s="244">
        <f ca="1" t="shared" si="358"/>
        <v>-98.0094104766522</v>
      </c>
      <c r="V639" s="256"/>
    </row>
    <row r="640" ht="15" spans="1:22">
      <c r="A640" s="210" t="str">
        <f>Baseline!A640</f>
        <v>22b</v>
      </c>
      <c r="B640" s="265" t="s">
        <v>422</v>
      </c>
      <c r="C640" s="246"/>
      <c r="G640" s="266">
        <v>40</v>
      </c>
      <c r="H640" s="267">
        <f t="shared" ref="H640:U640" si="359">G640</f>
        <v>40</v>
      </c>
      <c r="I640" s="267">
        <f t="shared" si="359"/>
        <v>40</v>
      </c>
      <c r="J640" s="267">
        <f t="shared" si="359"/>
        <v>40</v>
      </c>
      <c r="K640" s="267">
        <f t="shared" si="359"/>
        <v>40</v>
      </c>
      <c r="L640" s="267">
        <f t="shared" si="359"/>
        <v>40</v>
      </c>
      <c r="M640" s="267">
        <f t="shared" si="359"/>
        <v>40</v>
      </c>
      <c r="N640" s="267">
        <f t="shared" si="359"/>
        <v>40</v>
      </c>
      <c r="O640" s="267">
        <f t="shared" si="359"/>
        <v>40</v>
      </c>
      <c r="P640" s="267">
        <f t="shared" si="359"/>
        <v>40</v>
      </c>
      <c r="Q640" s="267">
        <f t="shared" si="359"/>
        <v>40</v>
      </c>
      <c r="R640" s="267">
        <f t="shared" si="359"/>
        <v>40</v>
      </c>
      <c r="S640" s="267">
        <f t="shared" si="359"/>
        <v>40</v>
      </c>
      <c r="T640" s="267">
        <f t="shared" si="359"/>
        <v>40</v>
      </c>
      <c r="U640" s="267">
        <f t="shared" si="359"/>
        <v>40</v>
      </c>
      <c r="V640" s="230"/>
    </row>
    <row r="641" ht="15" spans="1:22">
      <c r="A641" s="210">
        <f>Baseline!A641</f>
        <v>0</v>
      </c>
      <c r="B641" s="249" t="s">
        <v>419</v>
      </c>
      <c r="C641" s="246"/>
      <c r="G641" s="253">
        <f t="shared" ref="G641:U641" si="360">G642*2</f>
        <v>26.6666666666667</v>
      </c>
      <c r="H641" s="253">
        <f t="shared" si="360"/>
        <v>26.6666666666667</v>
      </c>
      <c r="I641" s="253">
        <f t="shared" si="360"/>
        <v>26.6666666666667</v>
      </c>
      <c r="J641" s="253">
        <f t="shared" si="360"/>
        <v>26.6666666666667</v>
      </c>
      <c r="K641" s="253">
        <f t="shared" si="360"/>
        <v>26.6666666666667</v>
      </c>
      <c r="L641" s="259">
        <f t="shared" si="360"/>
        <v>26.6666666666667</v>
      </c>
      <c r="M641" s="253">
        <f t="shared" si="360"/>
        <v>26.6666666666667</v>
      </c>
      <c r="N641" s="253">
        <f t="shared" si="360"/>
        <v>26.6666666666667</v>
      </c>
      <c r="O641" s="253">
        <f t="shared" si="360"/>
        <v>26.6666666666667</v>
      </c>
      <c r="P641" s="253">
        <f t="shared" si="360"/>
        <v>26.6666666666667</v>
      </c>
      <c r="Q641" s="253">
        <f t="shared" si="360"/>
        <v>26.6666666666667</v>
      </c>
      <c r="R641" s="253">
        <f t="shared" si="360"/>
        <v>26.6666666666667</v>
      </c>
      <c r="S641" s="253">
        <f t="shared" si="360"/>
        <v>26.6666666666667</v>
      </c>
      <c r="T641" s="253">
        <f t="shared" si="360"/>
        <v>26.6666666666667</v>
      </c>
      <c r="U641" s="253">
        <f t="shared" si="360"/>
        <v>26.6666666666667</v>
      </c>
      <c r="V641" s="253"/>
    </row>
    <row r="642" ht="15" spans="1:22">
      <c r="A642" s="210">
        <f>Baseline!A642</f>
        <v>0</v>
      </c>
      <c r="B642" s="249" t="s">
        <v>420</v>
      </c>
      <c r="C642" s="246"/>
      <c r="G642" s="253">
        <f t="shared" ref="G642:U642" si="361">G640/3</f>
        <v>13.3333333333333</v>
      </c>
      <c r="H642" s="253">
        <f t="shared" si="361"/>
        <v>13.3333333333333</v>
      </c>
      <c r="I642" s="253">
        <f t="shared" si="361"/>
        <v>13.3333333333333</v>
      </c>
      <c r="J642" s="253">
        <f t="shared" si="361"/>
        <v>13.3333333333333</v>
      </c>
      <c r="K642" s="253">
        <f t="shared" si="361"/>
        <v>13.3333333333333</v>
      </c>
      <c r="L642" s="259">
        <f t="shared" si="361"/>
        <v>13.3333333333333</v>
      </c>
      <c r="M642" s="253">
        <f t="shared" si="361"/>
        <v>13.3333333333333</v>
      </c>
      <c r="N642" s="253">
        <f t="shared" si="361"/>
        <v>13.3333333333333</v>
      </c>
      <c r="O642" s="253">
        <f t="shared" si="361"/>
        <v>13.3333333333333</v>
      </c>
      <c r="P642" s="253">
        <f t="shared" si="361"/>
        <v>13.3333333333333</v>
      </c>
      <c r="Q642" s="253">
        <f t="shared" si="361"/>
        <v>13.3333333333333</v>
      </c>
      <c r="R642" s="253">
        <f t="shared" si="361"/>
        <v>13.3333333333333</v>
      </c>
      <c r="S642" s="253">
        <f t="shared" si="361"/>
        <v>13.3333333333333</v>
      </c>
      <c r="T642" s="253">
        <f t="shared" si="361"/>
        <v>13.3333333333333</v>
      </c>
      <c r="U642" s="253">
        <f t="shared" si="361"/>
        <v>13.3333333333333</v>
      </c>
      <c r="V642" s="253"/>
    </row>
    <row r="643" ht="15" spans="1:22">
      <c r="A643" s="210" t="str">
        <f>Baseline!A643</f>
        <v>23a</v>
      </c>
      <c r="B643" s="240" t="s">
        <v>180</v>
      </c>
      <c r="C643" s="241"/>
      <c r="D643" s="242"/>
      <c r="E643" s="243"/>
      <c r="F643" s="243"/>
      <c r="G643" s="244">
        <f t="shared" ref="G643:U643" si="362">G614</f>
        <v>51.8595802060407</v>
      </c>
      <c r="H643" s="244">
        <f t="shared" si="362"/>
        <v>65.7054489890361</v>
      </c>
      <c r="I643" s="244">
        <f t="shared" si="362"/>
        <v>75.7206863209764</v>
      </c>
      <c r="J643" s="244">
        <f t="shared" si="362"/>
        <v>35.5247800858247</v>
      </c>
      <c r="K643" s="244">
        <f t="shared" si="362"/>
        <v>73.2646236400571</v>
      </c>
      <c r="L643" s="244">
        <f t="shared" si="362"/>
        <v>60.7959243587331</v>
      </c>
      <c r="M643" s="244">
        <f t="shared" si="362"/>
        <v>59.0568360539706</v>
      </c>
      <c r="N643" s="244">
        <f t="shared" si="362"/>
        <v>57.023203809826</v>
      </c>
      <c r="O643" s="244">
        <f t="shared" si="362"/>
        <v>58.8142754769026</v>
      </c>
      <c r="P643" s="244">
        <f t="shared" si="362"/>
        <v>54.445142417092</v>
      </c>
      <c r="Q643" s="244">
        <f t="shared" si="362"/>
        <v>51.8195114524432</v>
      </c>
      <c r="R643" s="244">
        <f t="shared" si="362"/>
        <v>49.463976513825</v>
      </c>
      <c r="S643" s="244">
        <f t="shared" si="362"/>
        <v>43.8902794251645</v>
      </c>
      <c r="T643" s="244">
        <f t="shared" si="362"/>
        <v>37.2212478124607</v>
      </c>
      <c r="U643" s="244">
        <f t="shared" si="362"/>
        <v>34.8527919938509</v>
      </c>
      <c r="V643" s="256"/>
    </row>
    <row r="644" ht="15" spans="1:22">
      <c r="A644" s="210" t="str">
        <f>Baseline!A644</f>
        <v>23b</v>
      </c>
      <c r="B644" s="265" t="s">
        <v>423</v>
      </c>
      <c r="C644" s="246"/>
      <c r="G644" s="266">
        <v>60</v>
      </c>
      <c r="H644" s="267">
        <f t="shared" ref="H644:U644" si="363">G644</f>
        <v>60</v>
      </c>
      <c r="I644" s="267">
        <f t="shared" si="363"/>
        <v>60</v>
      </c>
      <c r="J644" s="267">
        <f t="shared" si="363"/>
        <v>60</v>
      </c>
      <c r="K644" s="267">
        <f t="shared" si="363"/>
        <v>60</v>
      </c>
      <c r="L644" s="267">
        <f t="shared" si="363"/>
        <v>60</v>
      </c>
      <c r="M644" s="267">
        <f t="shared" si="363"/>
        <v>60</v>
      </c>
      <c r="N644" s="267">
        <f t="shared" si="363"/>
        <v>60</v>
      </c>
      <c r="O644" s="267">
        <f t="shared" si="363"/>
        <v>60</v>
      </c>
      <c r="P644" s="267">
        <f t="shared" si="363"/>
        <v>60</v>
      </c>
      <c r="Q644" s="267">
        <f t="shared" si="363"/>
        <v>60</v>
      </c>
      <c r="R644" s="267">
        <f t="shared" si="363"/>
        <v>60</v>
      </c>
      <c r="S644" s="267">
        <f t="shared" si="363"/>
        <v>60</v>
      </c>
      <c r="T644" s="267">
        <f t="shared" si="363"/>
        <v>60</v>
      </c>
      <c r="U644" s="267">
        <f t="shared" si="363"/>
        <v>60</v>
      </c>
      <c r="V644" s="230"/>
    </row>
    <row r="645" ht="15" spans="1:22">
      <c r="A645" s="210">
        <f>Baseline!A645</f>
        <v>0</v>
      </c>
      <c r="B645" s="249" t="s">
        <v>419</v>
      </c>
      <c r="C645" s="246"/>
      <c r="G645" s="253">
        <f t="shared" ref="G645:U645" si="364">G646*2</f>
        <v>40</v>
      </c>
      <c r="H645" s="253">
        <f t="shared" si="364"/>
        <v>40</v>
      </c>
      <c r="I645" s="253">
        <f t="shared" si="364"/>
        <v>40</v>
      </c>
      <c r="J645" s="253">
        <f t="shared" si="364"/>
        <v>40</v>
      </c>
      <c r="K645" s="253">
        <f t="shared" si="364"/>
        <v>40</v>
      </c>
      <c r="L645" s="259">
        <f t="shared" si="364"/>
        <v>40</v>
      </c>
      <c r="M645" s="253">
        <f t="shared" si="364"/>
        <v>40</v>
      </c>
      <c r="N645" s="253">
        <f t="shared" si="364"/>
        <v>40</v>
      </c>
      <c r="O645" s="253">
        <f t="shared" si="364"/>
        <v>40</v>
      </c>
      <c r="P645" s="253">
        <f t="shared" si="364"/>
        <v>40</v>
      </c>
      <c r="Q645" s="253">
        <f t="shared" si="364"/>
        <v>40</v>
      </c>
      <c r="R645" s="253">
        <f t="shared" si="364"/>
        <v>40</v>
      </c>
      <c r="S645" s="253">
        <f t="shared" si="364"/>
        <v>40</v>
      </c>
      <c r="T645" s="253">
        <f t="shared" si="364"/>
        <v>40</v>
      </c>
      <c r="U645" s="253">
        <f t="shared" si="364"/>
        <v>40</v>
      </c>
      <c r="V645" s="253"/>
    </row>
    <row r="646" ht="15" spans="1:22">
      <c r="A646" s="210">
        <f>Baseline!A646</f>
        <v>0</v>
      </c>
      <c r="B646" s="249" t="s">
        <v>420</v>
      </c>
      <c r="C646" s="246"/>
      <c r="G646" s="253">
        <f t="shared" ref="G646:U646" si="365">G644/3</f>
        <v>20</v>
      </c>
      <c r="H646" s="253">
        <f t="shared" si="365"/>
        <v>20</v>
      </c>
      <c r="I646" s="253">
        <f t="shared" si="365"/>
        <v>20</v>
      </c>
      <c r="J646" s="253">
        <f t="shared" si="365"/>
        <v>20</v>
      </c>
      <c r="K646" s="253">
        <f t="shared" si="365"/>
        <v>20</v>
      </c>
      <c r="L646" s="259">
        <f t="shared" si="365"/>
        <v>20</v>
      </c>
      <c r="M646" s="253">
        <f t="shared" si="365"/>
        <v>20</v>
      </c>
      <c r="N646" s="253">
        <f t="shared" si="365"/>
        <v>20</v>
      </c>
      <c r="O646" s="253">
        <f t="shared" si="365"/>
        <v>20</v>
      </c>
      <c r="P646" s="253">
        <f t="shared" si="365"/>
        <v>20</v>
      </c>
      <c r="Q646" s="253">
        <f t="shared" si="365"/>
        <v>20</v>
      </c>
      <c r="R646" s="253">
        <f t="shared" si="365"/>
        <v>20</v>
      </c>
      <c r="S646" s="253">
        <f t="shared" si="365"/>
        <v>20</v>
      </c>
      <c r="T646" s="253">
        <f t="shared" si="365"/>
        <v>20</v>
      </c>
      <c r="U646" s="253">
        <f t="shared" si="365"/>
        <v>20</v>
      </c>
      <c r="V646" s="253"/>
    </row>
    <row r="647" ht="15" spans="1:22">
      <c r="A647" s="210">
        <f>Baseline!A647</f>
        <v>29</v>
      </c>
      <c r="B647" s="240" t="s">
        <v>182</v>
      </c>
      <c r="C647" s="241"/>
      <c r="D647" s="242"/>
      <c r="E647" s="243"/>
      <c r="F647" s="243"/>
      <c r="G647" s="244">
        <f t="shared" ref="G647:U647" si="366">G591</f>
        <v>25.2793217128939</v>
      </c>
      <c r="H647" s="244">
        <f t="shared" si="366"/>
        <v>42.0678618117626</v>
      </c>
      <c r="I647" s="244">
        <f t="shared" si="366"/>
        <v>91.6367791708433</v>
      </c>
      <c r="J647" s="244">
        <f t="shared" si="366"/>
        <v>84.0461879994013</v>
      </c>
      <c r="K647" s="244">
        <f t="shared" si="366"/>
        <v>136.713739587856</v>
      </c>
      <c r="L647" s="244">
        <f t="shared" si="366"/>
        <v>98.9266954405508</v>
      </c>
      <c r="M647" s="244">
        <f ca="1" t="shared" si="366"/>
        <v>164.475416613577</v>
      </c>
      <c r="N647" s="244">
        <f ca="1" t="shared" si="366"/>
        <v>202.760314181817</v>
      </c>
      <c r="O647" s="244">
        <f ca="1" t="shared" si="366"/>
        <v>264.617892633239</v>
      </c>
      <c r="P647" s="244">
        <f ca="1" t="shared" si="366"/>
        <v>279.876212548398</v>
      </c>
      <c r="Q647" s="244">
        <f ca="1" t="shared" si="366"/>
        <v>-1009.07245368976</v>
      </c>
      <c r="R647" s="244">
        <f ca="1" t="shared" si="366"/>
        <v>-2633.55975305806</v>
      </c>
      <c r="S647" s="244">
        <f ca="1" t="shared" si="366"/>
        <v>-1571.18569473862</v>
      </c>
      <c r="T647" s="244">
        <f ca="1" t="shared" si="366"/>
        <v>-657.384227585834</v>
      </c>
      <c r="U647" s="244">
        <f ca="1" t="shared" si="366"/>
        <v>-141.19190975566</v>
      </c>
      <c r="V647" s="256"/>
    </row>
    <row r="648" ht="15" spans="1:22">
      <c r="A648" s="210">
        <f>Baseline!A648</f>
        <v>0</v>
      </c>
      <c r="B648" s="265" t="s">
        <v>424</v>
      </c>
      <c r="C648" s="246"/>
      <c r="G648" s="266">
        <v>0</v>
      </c>
      <c r="H648" s="267">
        <f t="shared" ref="H648:U648" si="367">G648</f>
        <v>0</v>
      </c>
      <c r="I648" s="267">
        <f t="shared" si="367"/>
        <v>0</v>
      </c>
      <c r="J648" s="267">
        <f t="shared" si="367"/>
        <v>0</v>
      </c>
      <c r="K648" s="267">
        <f t="shared" si="367"/>
        <v>0</v>
      </c>
      <c r="L648" s="267">
        <f t="shared" si="367"/>
        <v>0</v>
      </c>
      <c r="M648" s="267">
        <f t="shared" si="367"/>
        <v>0</v>
      </c>
      <c r="N648" s="267">
        <f t="shared" si="367"/>
        <v>0</v>
      </c>
      <c r="O648" s="267">
        <f t="shared" si="367"/>
        <v>0</v>
      </c>
      <c r="P648" s="267">
        <f t="shared" si="367"/>
        <v>0</v>
      </c>
      <c r="Q648" s="267">
        <f t="shared" si="367"/>
        <v>0</v>
      </c>
      <c r="R648" s="267">
        <f t="shared" si="367"/>
        <v>0</v>
      </c>
      <c r="S648" s="267">
        <f t="shared" si="367"/>
        <v>0</v>
      </c>
      <c r="T648" s="267">
        <f t="shared" si="367"/>
        <v>0</v>
      </c>
      <c r="U648" s="267">
        <f t="shared" si="367"/>
        <v>0</v>
      </c>
      <c r="V648" s="230"/>
    </row>
    <row r="649" ht="15" spans="1:22">
      <c r="A649" s="210">
        <f>Baseline!A649</f>
        <v>0</v>
      </c>
      <c r="B649" s="249" t="s">
        <v>419</v>
      </c>
      <c r="C649" s="246"/>
      <c r="G649" s="253">
        <f t="shared" ref="G649:U649" si="368">G650*2</f>
        <v>0</v>
      </c>
      <c r="H649" s="253">
        <f t="shared" si="368"/>
        <v>0</v>
      </c>
      <c r="I649" s="253">
        <f t="shared" si="368"/>
        <v>0</v>
      </c>
      <c r="J649" s="253">
        <f t="shared" si="368"/>
        <v>0</v>
      </c>
      <c r="K649" s="253">
        <f t="shared" si="368"/>
        <v>0</v>
      </c>
      <c r="L649" s="259">
        <f t="shared" si="368"/>
        <v>0</v>
      </c>
      <c r="M649" s="253">
        <f t="shared" si="368"/>
        <v>0</v>
      </c>
      <c r="N649" s="253">
        <f t="shared" si="368"/>
        <v>0</v>
      </c>
      <c r="O649" s="253">
        <f t="shared" si="368"/>
        <v>0</v>
      </c>
      <c r="P649" s="253">
        <f t="shared" si="368"/>
        <v>0</v>
      </c>
      <c r="Q649" s="253">
        <f t="shared" si="368"/>
        <v>0</v>
      </c>
      <c r="R649" s="253">
        <f t="shared" si="368"/>
        <v>0</v>
      </c>
      <c r="S649" s="253">
        <f t="shared" si="368"/>
        <v>0</v>
      </c>
      <c r="T649" s="253">
        <f t="shared" si="368"/>
        <v>0</v>
      </c>
      <c r="U649" s="253">
        <f t="shared" si="368"/>
        <v>0</v>
      </c>
      <c r="V649" s="253"/>
    </row>
    <row r="650" ht="15" spans="1:22">
      <c r="A650" s="210">
        <f>Baseline!A650</f>
        <v>0</v>
      </c>
      <c r="B650" s="249" t="s">
        <v>420</v>
      </c>
      <c r="C650" s="246"/>
      <c r="G650" s="253">
        <f t="shared" ref="G650:U650" si="369">G648/3</f>
        <v>0</v>
      </c>
      <c r="H650" s="253">
        <f t="shared" si="369"/>
        <v>0</v>
      </c>
      <c r="I650" s="253">
        <f t="shared" si="369"/>
        <v>0</v>
      </c>
      <c r="J650" s="253">
        <f t="shared" si="369"/>
        <v>0</v>
      </c>
      <c r="K650" s="253">
        <f t="shared" si="369"/>
        <v>0</v>
      </c>
      <c r="L650" s="259">
        <f t="shared" si="369"/>
        <v>0</v>
      </c>
      <c r="M650" s="253">
        <f t="shared" si="369"/>
        <v>0</v>
      </c>
      <c r="N650" s="253">
        <f t="shared" si="369"/>
        <v>0</v>
      </c>
      <c r="O650" s="253">
        <f t="shared" si="369"/>
        <v>0</v>
      </c>
      <c r="P650" s="253">
        <f t="shared" si="369"/>
        <v>0</v>
      </c>
      <c r="Q650" s="253">
        <f t="shared" si="369"/>
        <v>0</v>
      </c>
      <c r="R650" s="253">
        <f t="shared" si="369"/>
        <v>0</v>
      </c>
      <c r="S650" s="253">
        <f t="shared" si="369"/>
        <v>0</v>
      </c>
      <c r="T650" s="253">
        <f t="shared" si="369"/>
        <v>0</v>
      </c>
      <c r="U650" s="253">
        <f t="shared" si="369"/>
        <v>0</v>
      </c>
      <c r="V650" s="253"/>
    </row>
    <row r="651" ht="15" spans="1:22">
      <c r="A651" s="210">
        <f>Baseline!A651</f>
        <v>30</v>
      </c>
      <c r="B651" s="240" t="s">
        <v>183</v>
      </c>
      <c r="C651" s="241"/>
      <c r="D651" s="242"/>
      <c r="E651" s="243"/>
      <c r="F651" s="243"/>
      <c r="G651" s="244">
        <f t="shared" ref="G651:U651" si="370">G605</f>
        <v>1.58205524228807</v>
      </c>
      <c r="H651" s="244">
        <f t="shared" si="370"/>
        <v>5.43665830610695</v>
      </c>
      <c r="I651" s="244">
        <f t="shared" si="370"/>
        <v>6.29866906553002</v>
      </c>
      <c r="J651" s="244">
        <f t="shared" si="370"/>
        <v>5.9859868731488</v>
      </c>
      <c r="K651" s="244">
        <f t="shared" si="370"/>
        <v>9.23262079609655</v>
      </c>
      <c r="L651" s="244">
        <f t="shared" si="370"/>
        <v>40.5504159655585</v>
      </c>
      <c r="M651" s="244">
        <f ca="1" t="shared" si="370"/>
        <v>75.2914118581192</v>
      </c>
      <c r="N651" s="244">
        <f ca="1" t="shared" si="370"/>
        <v>111.142368008608</v>
      </c>
      <c r="O651" s="244">
        <f ca="1" t="shared" si="370"/>
        <v>151.098460305031</v>
      </c>
      <c r="P651" s="244">
        <f ca="1" t="shared" si="370"/>
        <v>169.536034595054</v>
      </c>
      <c r="Q651" s="244">
        <f ca="1" t="shared" si="370"/>
        <v>195.034839440506</v>
      </c>
      <c r="R651" s="244">
        <f ca="1" t="shared" si="370"/>
        <v>221.819989430716</v>
      </c>
      <c r="S651" s="244">
        <f ca="1" t="shared" si="370"/>
        <v>227.878298189141</v>
      </c>
      <c r="T651" s="244">
        <f ca="1" t="shared" si="370"/>
        <v>221.08403757639</v>
      </c>
      <c r="U651" s="244">
        <f ca="1" t="shared" si="370"/>
        <v>230.473423836506</v>
      </c>
      <c r="V651" s="256"/>
    </row>
    <row r="652" spans="1:22">
      <c r="A652" s="210">
        <f>Baseline!A652</f>
        <v>0</v>
      </c>
      <c r="B652" s="265" t="s">
        <v>425</v>
      </c>
      <c r="C652" s="5"/>
      <c r="G652" s="266">
        <v>0</v>
      </c>
      <c r="H652" s="267">
        <f t="shared" ref="H652:U652" si="371">G652</f>
        <v>0</v>
      </c>
      <c r="I652" s="267">
        <f t="shared" si="371"/>
        <v>0</v>
      </c>
      <c r="J652" s="267">
        <f t="shared" si="371"/>
        <v>0</v>
      </c>
      <c r="K652" s="267">
        <f t="shared" si="371"/>
        <v>0</v>
      </c>
      <c r="L652" s="267">
        <f t="shared" si="371"/>
        <v>0</v>
      </c>
      <c r="M652" s="267">
        <f t="shared" si="371"/>
        <v>0</v>
      </c>
      <c r="N652" s="267">
        <f t="shared" si="371"/>
        <v>0</v>
      </c>
      <c r="O652" s="267">
        <f t="shared" si="371"/>
        <v>0</v>
      </c>
      <c r="P652" s="267">
        <f t="shared" si="371"/>
        <v>0</v>
      </c>
      <c r="Q652" s="267">
        <f t="shared" si="371"/>
        <v>0</v>
      </c>
      <c r="R652" s="267">
        <f t="shared" si="371"/>
        <v>0</v>
      </c>
      <c r="S652" s="267">
        <f t="shared" si="371"/>
        <v>0</v>
      </c>
      <c r="T652" s="267">
        <f t="shared" si="371"/>
        <v>0</v>
      </c>
      <c r="U652" s="267">
        <f t="shared" si="371"/>
        <v>0</v>
      </c>
      <c r="V652" s="230"/>
    </row>
    <row r="653" ht="13.5" spans="1:22">
      <c r="A653" s="210">
        <f>Baseline!A653</f>
        <v>0</v>
      </c>
      <c r="B653" s="249" t="s">
        <v>419</v>
      </c>
      <c r="C653" s="5"/>
      <c r="G653" s="253">
        <f t="shared" ref="G653:U653" si="372">G654*2</f>
        <v>0</v>
      </c>
      <c r="H653" s="253">
        <f t="shared" si="372"/>
        <v>0</v>
      </c>
      <c r="I653" s="253">
        <f t="shared" si="372"/>
        <v>0</v>
      </c>
      <c r="J653" s="253">
        <f t="shared" si="372"/>
        <v>0</v>
      </c>
      <c r="K653" s="253">
        <f t="shared" si="372"/>
        <v>0</v>
      </c>
      <c r="L653" s="259">
        <f t="shared" si="372"/>
        <v>0</v>
      </c>
      <c r="M653" s="253">
        <f t="shared" si="372"/>
        <v>0</v>
      </c>
      <c r="N653" s="253">
        <f t="shared" si="372"/>
        <v>0</v>
      </c>
      <c r="O653" s="253">
        <f t="shared" si="372"/>
        <v>0</v>
      </c>
      <c r="P653" s="253">
        <f t="shared" si="372"/>
        <v>0</v>
      </c>
      <c r="Q653" s="253">
        <f t="shared" si="372"/>
        <v>0</v>
      </c>
      <c r="R653" s="253">
        <f t="shared" si="372"/>
        <v>0</v>
      </c>
      <c r="S653" s="253">
        <f t="shared" si="372"/>
        <v>0</v>
      </c>
      <c r="T653" s="253">
        <f t="shared" si="372"/>
        <v>0</v>
      </c>
      <c r="U653" s="253">
        <f t="shared" si="372"/>
        <v>0</v>
      </c>
      <c r="V653" s="253"/>
    </row>
    <row r="654" ht="13.5" spans="1:22">
      <c r="A654" s="210">
        <f>Baseline!A654</f>
        <v>0</v>
      </c>
      <c r="B654" s="249" t="s">
        <v>420</v>
      </c>
      <c r="C654" s="5"/>
      <c r="G654" s="253">
        <f t="shared" ref="G654:U654" si="373">G652/3</f>
        <v>0</v>
      </c>
      <c r="H654" s="253">
        <f t="shared" si="373"/>
        <v>0</v>
      </c>
      <c r="I654" s="253">
        <f t="shared" si="373"/>
        <v>0</v>
      </c>
      <c r="J654" s="253">
        <f t="shared" si="373"/>
        <v>0</v>
      </c>
      <c r="K654" s="253">
        <f t="shared" si="373"/>
        <v>0</v>
      </c>
      <c r="L654" s="259">
        <f t="shared" si="373"/>
        <v>0</v>
      </c>
      <c r="M654" s="253">
        <f t="shared" si="373"/>
        <v>0</v>
      </c>
      <c r="N654" s="253">
        <f t="shared" si="373"/>
        <v>0</v>
      </c>
      <c r="O654" s="253">
        <f t="shared" si="373"/>
        <v>0</v>
      </c>
      <c r="P654" s="253">
        <f t="shared" si="373"/>
        <v>0</v>
      </c>
      <c r="Q654" s="253">
        <f t="shared" si="373"/>
        <v>0</v>
      </c>
      <c r="R654" s="253">
        <f t="shared" si="373"/>
        <v>0</v>
      </c>
      <c r="S654" s="253">
        <f t="shared" si="373"/>
        <v>0</v>
      </c>
      <c r="T654" s="253">
        <f t="shared" si="373"/>
        <v>0</v>
      </c>
      <c r="U654" s="253">
        <f t="shared" si="373"/>
        <v>0</v>
      </c>
      <c r="V654" s="253"/>
    </row>
    <row r="655" ht="15" spans="1:22">
      <c r="A655" s="210">
        <f>Baseline!A655</f>
        <v>31</v>
      </c>
      <c r="B655" s="240" t="s">
        <v>184</v>
      </c>
      <c r="C655" s="241"/>
      <c r="D655" s="242"/>
      <c r="E655" s="243"/>
      <c r="F655" s="243"/>
      <c r="G655" s="244">
        <f t="shared" ref="G655:U655" si="374">G597</f>
        <v>0.107084116277752</v>
      </c>
      <c r="H655" s="244">
        <f t="shared" si="374"/>
        <v>0.241609594223057</v>
      </c>
      <c r="I655" s="244">
        <f t="shared" si="374"/>
        <v>0.247239641907799</v>
      </c>
      <c r="J655" s="244">
        <f t="shared" si="374"/>
        <v>0.229473587588905</v>
      </c>
      <c r="K655" s="244">
        <f t="shared" si="374"/>
        <v>0.144251098725628</v>
      </c>
      <c r="L655" s="244">
        <f t="shared" si="374"/>
        <v>45.1853390453461</v>
      </c>
      <c r="M655" s="244">
        <f ca="1" t="shared" si="374"/>
        <v>210.037172325887</v>
      </c>
      <c r="N655" s="244">
        <f ca="1" t="shared" si="374"/>
        <v>504.514445146903</v>
      </c>
      <c r="O655" s="244">
        <f ca="1" t="shared" si="374"/>
        <v>778.131181972448</v>
      </c>
      <c r="P655" s="244">
        <f ca="1" t="shared" si="374"/>
        <v>901.191379001848</v>
      </c>
      <c r="Q655" s="244">
        <f ca="1" t="shared" si="374"/>
        <v>1043.32720384405</v>
      </c>
      <c r="R655" s="244">
        <f ca="1" t="shared" si="374"/>
        <v>1365.60302928673</v>
      </c>
      <c r="S655" s="244">
        <f ca="1" t="shared" si="374"/>
        <v>1750.41925269245</v>
      </c>
      <c r="T655" s="244">
        <f ca="1" t="shared" si="374"/>
        <v>1915.65449822961</v>
      </c>
      <c r="U655" s="244">
        <f ca="1" t="shared" si="374"/>
        <v>2141.27752634476</v>
      </c>
      <c r="V655" s="256"/>
    </row>
    <row r="656" spans="1:22">
      <c r="A656" s="210">
        <f>Baseline!A656</f>
        <v>0</v>
      </c>
      <c r="B656" s="265" t="s">
        <v>426</v>
      </c>
      <c r="C656" s="5"/>
      <c r="G656" s="266">
        <v>0</v>
      </c>
      <c r="H656" s="267">
        <f t="shared" ref="H656:U656" si="375">G656</f>
        <v>0</v>
      </c>
      <c r="I656" s="267">
        <f t="shared" si="375"/>
        <v>0</v>
      </c>
      <c r="J656" s="267">
        <f t="shared" si="375"/>
        <v>0</v>
      </c>
      <c r="K656" s="267">
        <f t="shared" si="375"/>
        <v>0</v>
      </c>
      <c r="L656" s="267">
        <f t="shared" si="375"/>
        <v>0</v>
      </c>
      <c r="M656" s="267">
        <f t="shared" si="375"/>
        <v>0</v>
      </c>
      <c r="N656" s="267">
        <f t="shared" si="375"/>
        <v>0</v>
      </c>
      <c r="O656" s="267">
        <f t="shared" si="375"/>
        <v>0</v>
      </c>
      <c r="P656" s="267">
        <f t="shared" si="375"/>
        <v>0</v>
      </c>
      <c r="Q656" s="267">
        <f t="shared" si="375"/>
        <v>0</v>
      </c>
      <c r="R656" s="267">
        <f t="shared" si="375"/>
        <v>0</v>
      </c>
      <c r="S656" s="267">
        <f t="shared" si="375"/>
        <v>0</v>
      </c>
      <c r="T656" s="267">
        <f t="shared" si="375"/>
        <v>0</v>
      </c>
      <c r="U656" s="267">
        <f t="shared" si="375"/>
        <v>0</v>
      </c>
      <c r="V656" s="230"/>
    </row>
    <row r="657" ht="13.5" spans="1:22">
      <c r="A657" s="210">
        <f>Baseline!A657</f>
        <v>0</v>
      </c>
      <c r="B657" s="249" t="s">
        <v>419</v>
      </c>
      <c r="C657" s="5"/>
      <c r="G657" s="253">
        <f t="shared" ref="G657:U657" si="376">G658*2</f>
        <v>0</v>
      </c>
      <c r="H657" s="253">
        <f t="shared" si="376"/>
        <v>0</v>
      </c>
      <c r="I657" s="253">
        <f t="shared" si="376"/>
        <v>0</v>
      </c>
      <c r="J657" s="253">
        <f t="shared" si="376"/>
        <v>0</v>
      </c>
      <c r="K657" s="253">
        <f t="shared" si="376"/>
        <v>0</v>
      </c>
      <c r="L657" s="259">
        <f t="shared" si="376"/>
        <v>0</v>
      </c>
      <c r="M657" s="253">
        <f t="shared" si="376"/>
        <v>0</v>
      </c>
      <c r="N657" s="253">
        <f t="shared" si="376"/>
        <v>0</v>
      </c>
      <c r="O657" s="253">
        <f t="shared" si="376"/>
        <v>0</v>
      </c>
      <c r="P657" s="253">
        <f t="shared" si="376"/>
        <v>0</v>
      </c>
      <c r="Q657" s="253">
        <f t="shared" si="376"/>
        <v>0</v>
      </c>
      <c r="R657" s="253">
        <f t="shared" si="376"/>
        <v>0</v>
      </c>
      <c r="S657" s="253">
        <f t="shared" si="376"/>
        <v>0</v>
      </c>
      <c r="T657" s="253">
        <f t="shared" si="376"/>
        <v>0</v>
      </c>
      <c r="U657" s="253">
        <f t="shared" si="376"/>
        <v>0</v>
      </c>
      <c r="V657" s="253"/>
    </row>
    <row r="658" ht="13.5" spans="1:22">
      <c r="A658" s="210">
        <f>Baseline!A658</f>
        <v>0</v>
      </c>
      <c r="B658" s="249" t="s">
        <v>420</v>
      </c>
      <c r="C658" s="5"/>
      <c r="G658" s="253">
        <f t="shared" ref="G658:U658" si="377">G656/3</f>
        <v>0</v>
      </c>
      <c r="H658" s="253">
        <f t="shared" si="377"/>
        <v>0</v>
      </c>
      <c r="I658" s="253">
        <f t="shared" si="377"/>
        <v>0</v>
      </c>
      <c r="J658" s="253">
        <f t="shared" si="377"/>
        <v>0</v>
      </c>
      <c r="K658" s="253">
        <f t="shared" si="377"/>
        <v>0</v>
      </c>
      <c r="L658" s="259">
        <f t="shared" si="377"/>
        <v>0</v>
      </c>
      <c r="M658" s="253">
        <f t="shared" si="377"/>
        <v>0</v>
      </c>
      <c r="N658" s="253">
        <f t="shared" si="377"/>
        <v>0</v>
      </c>
      <c r="O658" s="253">
        <f t="shared" si="377"/>
        <v>0</v>
      </c>
      <c r="P658" s="253">
        <f t="shared" si="377"/>
        <v>0</v>
      </c>
      <c r="Q658" s="253">
        <f t="shared" si="377"/>
        <v>0</v>
      </c>
      <c r="R658" s="253">
        <f t="shared" si="377"/>
        <v>0</v>
      </c>
      <c r="S658" s="253">
        <f t="shared" si="377"/>
        <v>0</v>
      </c>
      <c r="T658" s="253">
        <f t="shared" si="377"/>
        <v>0</v>
      </c>
      <c r="U658" s="253">
        <f t="shared" si="377"/>
        <v>0</v>
      </c>
      <c r="V658" s="253"/>
    </row>
    <row r="663" s="6" customFormat="1" spans="2:22">
      <c r="B663" s="225"/>
      <c r="C663" s="235"/>
      <c r="D663" s="5"/>
      <c r="E663" s="100"/>
      <c r="F663" s="100"/>
      <c r="G663" s="237"/>
      <c r="H663" s="237"/>
      <c r="I663" s="237"/>
      <c r="J663" s="237"/>
      <c r="K663" s="237"/>
      <c r="L663" s="254"/>
      <c r="M663" s="237"/>
      <c r="N663" s="237"/>
      <c r="O663" s="237"/>
      <c r="P663" s="237"/>
      <c r="Q663" s="237"/>
      <c r="R663" s="237"/>
      <c r="S663" s="237"/>
      <c r="T663" s="237"/>
      <c r="U663" s="237"/>
      <c r="V663" s="237"/>
    </row>
    <row r="664" s="6" customFormat="1" spans="2:22">
      <c r="B664" s="225"/>
      <c r="C664" s="235"/>
      <c r="D664" s="5"/>
      <c r="E664" s="100"/>
      <c r="F664" s="100"/>
      <c r="G664" s="237"/>
      <c r="H664" s="237"/>
      <c r="I664" s="237"/>
      <c r="J664" s="237"/>
      <c r="K664" s="237"/>
      <c r="L664" s="254"/>
      <c r="M664" s="237"/>
      <c r="N664" s="237"/>
      <c r="O664" s="237"/>
      <c r="P664" s="237"/>
      <c r="Q664" s="237"/>
      <c r="R664" s="237"/>
      <c r="S664" s="237"/>
      <c r="T664" s="237"/>
      <c r="U664" s="237"/>
      <c r="V664" s="237"/>
    </row>
    <row r="665" s="6" customFormat="1" spans="2:22">
      <c r="B665" s="225"/>
      <c r="C665" s="235"/>
      <c r="D665" s="5"/>
      <c r="E665" s="100"/>
      <c r="F665" s="100"/>
      <c r="G665" s="237"/>
      <c r="H665" s="237"/>
      <c r="I665" s="237"/>
      <c r="J665" s="237"/>
      <c r="K665" s="237"/>
      <c r="L665" s="254"/>
      <c r="M665" s="237"/>
      <c r="N665" s="237"/>
      <c r="O665" s="237"/>
      <c r="P665" s="237"/>
      <c r="Q665" s="237"/>
      <c r="R665" s="237"/>
      <c r="S665" s="237"/>
      <c r="T665" s="237"/>
      <c r="U665" s="237"/>
      <c r="V665" s="237"/>
    </row>
    <row r="666" s="6" customFormat="1" spans="2:22">
      <c r="B666" s="225"/>
      <c r="C666" s="226"/>
      <c r="D666" s="5"/>
      <c r="E666" s="100"/>
      <c r="F666" s="100"/>
      <c r="G666" s="232"/>
      <c r="H666" s="232"/>
      <c r="I666" s="232"/>
      <c r="J666" s="232"/>
      <c r="K666" s="232"/>
      <c r="L666" s="248"/>
      <c r="M666" s="232"/>
      <c r="N666" s="232"/>
      <c r="O666" s="232"/>
      <c r="P666" s="232"/>
      <c r="Q666" s="232"/>
      <c r="R666" s="232"/>
      <c r="S666" s="232"/>
      <c r="T666" s="232"/>
      <c r="U666" s="232"/>
      <c r="V666" s="232"/>
    </row>
    <row r="667" s="6" customFormat="1" spans="2:22">
      <c r="B667" s="228"/>
      <c r="C667" s="229"/>
      <c r="D667" s="5"/>
      <c r="E667" s="100"/>
      <c r="F667" s="100"/>
      <c r="G667" s="237"/>
      <c r="H667" s="237"/>
      <c r="I667" s="237"/>
      <c r="J667" s="237"/>
      <c r="K667" s="237"/>
      <c r="L667" s="254"/>
      <c r="M667" s="237"/>
      <c r="N667" s="237"/>
      <c r="O667" s="237"/>
      <c r="P667" s="237"/>
      <c r="Q667" s="237"/>
      <c r="R667" s="237"/>
      <c r="S667" s="237"/>
      <c r="T667" s="237"/>
      <c r="U667" s="237"/>
      <c r="V667" s="237"/>
    </row>
    <row r="668" s="6" customFormat="1" spans="2:22">
      <c r="B668" s="228"/>
      <c r="C668" s="229"/>
      <c r="D668" s="5"/>
      <c r="E668" s="100"/>
      <c r="F668" s="100"/>
      <c r="G668" s="237"/>
      <c r="H668" s="237"/>
      <c r="I668" s="237"/>
      <c r="J668" s="237"/>
      <c r="K668" s="237"/>
      <c r="L668" s="254"/>
      <c r="M668" s="237"/>
      <c r="N668" s="237"/>
      <c r="O668" s="237"/>
      <c r="P668" s="237"/>
      <c r="Q668" s="237"/>
      <c r="R668" s="237"/>
      <c r="S668" s="237"/>
      <c r="T668" s="237"/>
      <c r="U668" s="237"/>
      <c r="V668" s="237"/>
    </row>
    <row r="669" s="6" customFormat="1" spans="2:22">
      <c r="B669" s="228"/>
      <c r="C669" s="229"/>
      <c r="D669" s="5"/>
      <c r="E669" s="100"/>
      <c r="F669" s="100"/>
      <c r="G669" s="237"/>
      <c r="H669" s="237"/>
      <c r="I669" s="237"/>
      <c r="J669" s="237"/>
      <c r="K669" s="237"/>
      <c r="L669" s="254"/>
      <c r="M669" s="237"/>
      <c r="N669" s="237"/>
      <c r="O669" s="237"/>
      <c r="P669" s="237"/>
      <c r="Q669" s="237"/>
      <c r="R669" s="237"/>
      <c r="S669" s="237"/>
      <c r="T669" s="237"/>
      <c r="U669" s="237"/>
      <c r="V669" s="237"/>
    </row>
    <row r="670" s="6" customFormat="1" spans="2:22">
      <c r="B670" s="231"/>
      <c r="C670" s="231"/>
      <c r="D670" s="5"/>
      <c r="E670" s="100"/>
      <c r="F670" s="100"/>
      <c r="G670" s="232"/>
      <c r="H670" s="232"/>
      <c r="I670" s="232"/>
      <c r="J670" s="232"/>
      <c r="K670" s="232"/>
      <c r="L670" s="248"/>
      <c r="M670" s="232"/>
      <c r="N670" s="232"/>
      <c r="O670" s="232"/>
      <c r="P670" s="232"/>
      <c r="Q670" s="232"/>
      <c r="R670" s="232"/>
      <c r="S670" s="232"/>
      <c r="T670" s="232"/>
      <c r="U670" s="232"/>
      <c r="V670" s="232"/>
    </row>
    <row r="671" s="6" customFormat="1" spans="2:22">
      <c r="B671" s="228"/>
      <c r="C671" s="229"/>
      <c r="D671" s="5"/>
      <c r="E671" s="100"/>
      <c r="F671" s="100"/>
      <c r="G671" s="237"/>
      <c r="H671" s="237"/>
      <c r="I671" s="237"/>
      <c r="J671" s="237"/>
      <c r="K671" s="237"/>
      <c r="L671" s="254"/>
      <c r="M671" s="237"/>
      <c r="N671" s="237"/>
      <c r="O671" s="237"/>
      <c r="P671" s="237"/>
      <c r="Q671" s="237"/>
      <c r="R671" s="237"/>
      <c r="S671" s="237"/>
      <c r="T671" s="237"/>
      <c r="U671" s="237"/>
      <c r="V671" s="237"/>
    </row>
    <row r="672" s="6" customFormat="1" spans="2:22">
      <c r="B672" s="228"/>
      <c r="C672" s="229"/>
      <c r="D672" s="5"/>
      <c r="E672" s="100"/>
      <c r="F672" s="100"/>
      <c r="G672" s="237"/>
      <c r="H672" s="237"/>
      <c r="I672" s="237"/>
      <c r="J672" s="237"/>
      <c r="K672" s="237"/>
      <c r="L672" s="254"/>
      <c r="M672" s="237"/>
      <c r="N672" s="237"/>
      <c r="O672" s="237"/>
      <c r="P672" s="237"/>
      <c r="Q672" s="237"/>
      <c r="R672" s="237"/>
      <c r="S672" s="237"/>
      <c r="T672" s="237"/>
      <c r="U672" s="237"/>
      <c r="V672" s="237"/>
    </row>
    <row r="673" s="6" customFormat="1" spans="2:22">
      <c r="B673" s="228"/>
      <c r="C673" s="229"/>
      <c r="D673" s="5"/>
      <c r="E673" s="100"/>
      <c r="F673" s="100"/>
      <c r="G673" s="237"/>
      <c r="H673" s="237"/>
      <c r="I673" s="237"/>
      <c r="J673" s="237"/>
      <c r="K673" s="237"/>
      <c r="L673" s="254"/>
      <c r="M673" s="237"/>
      <c r="N673" s="237"/>
      <c r="O673" s="237"/>
      <c r="P673" s="237"/>
      <c r="Q673" s="237"/>
      <c r="R673" s="237"/>
      <c r="S673" s="237"/>
      <c r="T673" s="237"/>
      <c r="U673" s="237"/>
      <c r="V673" s="237"/>
    </row>
    <row r="674" s="6" customFormat="1" spans="2:22">
      <c r="B674" s="231"/>
      <c r="C674" s="231"/>
      <c r="D674" s="5"/>
      <c r="E674" s="100"/>
      <c r="F674" s="100"/>
      <c r="G674" s="232"/>
      <c r="H674" s="232"/>
      <c r="I674" s="232"/>
      <c r="J674" s="232"/>
      <c r="K674" s="232"/>
      <c r="L674" s="248"/>
      <c r="M674" s="232"/>
      <c r="N674" s="232"/>
      <c r="O674" s="232"/>
      <c r="P674" s="232"/>
      <c r="Q674" s="232"/>
      <c r="R674" s="232"/>
      <c r="S674" s="232"/>
      <c r="T674" s="232"/>
      <c r="U674" s="232"/>
      <c r="V674" s="232"/>
    </row>
    <row r="675" s="6" customFormat="1" spans="2:22">
      <c r="B675" s="228"/>
      <c r="C675" s="229"/>
      <c r="D675" s="5"/>
      <c r="E675" s="100"/>
      <c r="F675" s="100"/>
      <c r="G675" s="250"/>
      <c r="H675" s="250"/>
      <c r="I675" s="250"/>
      <c r="J675" s="250"/>
      <c r="K675" s="250"/>
      <c r="L675" s="260"/>
      <c r="M675" s="250"/>
      <c r="N675" s="250"/>
      <c r="O675" s="250"/>
      <c r="P675" s="250"/>
      <c r="Q675" s="250"/>
      <c r="R675" s="250"/>
      <c r="S675" s="250"/>
      <c r="T675" s="250"/>
      <c r="U675" s="250"/>
      <c r="V675" s="250"/>
    </row>
    <row r="676" s="6" customFormat="1" spans="2:22">
      <c r="B676" s="228"/>
      <c r="C676" s="229"/>
      <c r="D676" s="5"/>
      <c r="E676" s="100"/>
      <c r="F676" s="100"/>
      <c r="G676" s="258"/>
      <c r="H676" s="258"/>
      <c r="I676" s="258"/>
      <c r="J676" s="258"/>
      <c r="K676" s="258"/>
      <c r="L676" s="261"/>
      <c r="M676" s="258"/>
      <c r="N676" s="258"/>
      <c r="O676" s="258"/>
      <c r="P676" s="258"/>
      <c r="Q676" s="258"/>
      <c r="R676" s="258"/>
      <c r="S676" s="258"/>
      <c r="T676" s="258"/>
      <c r="U676" s="258"/>
      <c r="V676" s="258"/>
    </row>
    <row r="677" s="6" customFormat="1" spans="2:22">
      <c r="B677" s="228"/>
      <c r="C677" s="229"/>
      <c r="D677" s="5"/>
      <c r="E677" s="100"/>
      <c r="F677" s="100"/>
      <c r="G677" s="258"/>
      <c r="H677" s="258"/>
      <c r="I677" s="258"/>
      <c r="J677" s="258"/>
      <c r="K677" s="258"/>
      <c r="L677" s="261"/>
      <c r="M677" s="258"/>
      <c r="N677" s="258"/>
      <c r="O677" s="258"/>
      <c r="P677" s="258"/>
      <c r="Q677" s="258"/>
      <c r="R677" s="258"/>
      <c r="S677" s="258"/>
      <c r="T677" s="258"/>
      <c r="U677" s="258"/>
      <c r="V677" s="258"/>
    </row>
  </sheetData>
  <pageMargins left="0.7" right="0.7" top="0.75" bottom="0.75" header="0.3" footer="0.3"/>
  <pageSetup paperSize="1" orientation="portrait" horizontalDpi="300" verticalDpi="3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sheetPr>
  <dimension ref="A2:V706"/>
  <sheetViews>
    <sheetView zoomScale="70" zoomScaleNormal="70" workbookViewId="0">
      <pane xSplit="6" ySplit="2" topLeftCell="G12" activePane="bottomRight" state="frozen"/>
      <selection/>
      <selection pane="topRight"/>
      <selection pane="bottomLeft"/>
      <selection pane="bottomRight" activeCell="A1" sqref="A1"/>
    </sheetView>
  </sheetViews>
  <sheetFormatPr defaultColWidth="8.71428571428571" defaultRowHeight="12.75"/>
  <cols>
    <col min="1" max="1" width="4.14285714285714" style="8" customWidth="1"/>
    <col min="2" max="2" width="67.1428571428571" style="9" customWidth="1"/>
    <col min="3" max="4" width="8.71428571428571" style="10"/>
    <col min="5" max="5" width="13.4285714285714" style="9" customWidth="1"/>
    <col min="6" max="6" width="8.42857142857143" style="9" customWidth="1"/>
    <col min="7" max="8" width="11.4285714285714" style="9" customWidth="1"/>
    <col min="9" max="9" width="14.4285714285714" style="9" customWidth="1"/>
    <col min="10" max="10" width="12.7142857142857" style="9" customWidth="1"/>
    <col min="11" max="11" width="13.2857142857143" style="9" customWidth="1"/>
    <col min="12" max="21" width="11.4285714285714" style="8" customWidth="1"/>
    <col min="22" max="22" width="13.1428571428571" style="11" customWidth="1"/>
    <col min="23" max="26" width="14" style="8" customWidth="1"/>
    <col min="27" max="27" width="8.28571428571429" style="8" customWidth="1"/>
    <col min="28" max="16384" width="8.71428571428571" style="8"/>
  </cols>
  <sheetData>
    <row r="2" s="1" customFormat="1" spans="2:22">
      <c r="B2" s="12"/>
      <c r="C2" s="13" t="s">
        <v>43</v>
      </c>
      <c r="D2" s="13" t="s">
        <v>39</v>
      </c>
      <c r="E2" s="12" t="s">
        <v>427</v>
      </c>
      <c r="F2" s="12"/>
      <c r="G2" s="14">
        <f>DataInput!G10</f>
        <v>2015</v>
      </c>
      <c r="H2" s="14">
        <f>DataInput!H10</f>
        <v>2016</v>
      </c>
      <c r="I2" s="14">
        <f>DataInput!I10</f>
        <v>2017</v>
      </c>
      <c r="J2" s="14">
        <f>DataInput!J10</f>
        <v>2018</v>
      </c>
      <c r="K2" s="14">
        <f>DataInput!K10</f>
        <v>2019</v>
      </c>
      <c r="L2" s="14">
        <f>DataInput!L10</f>
        <v>2020</v>
      </c>
      <c r="M2" s="14">
        <f>DataInput!M10</f>
        <v>2021</v>
      </c>
      <c r="N2" s="14">
        <f>DataInput!N10</f>
        <v>2022</v>
      </c>
      <c r="O2" s="14">
        <f>DataInput!O10</f>
        <v>2023</v>
      </c>
      <c r="P2" s="14">
        <f>DataInput!P10</f>
        <v>2024</v>
      </c>
      <c r="Q2" s="14">
        <f>DataInput!Q10</f>
        <v>2025</v>
      </c>
      <c r="R2" s="14">
        <f>DataInput!R10</f>
        <v>2026</v>
      </c>
      <c r="S2" s="14">
        <f>DataInput!S10</f>
        <v>2027</v>
      </c>
      <c r="T2" s="14">
        <f>DataInput!T10</f>
        <v>2028</v>
      </c>
      <c r="U2" s="14">
        <f>DataInput!U10</f>
        <v>2029</v>
      </c>
      <c r="V2" s="97"/>
    </row>
    <row r="3" s="1" customFormat="1" spans="2:22">
      <c r="B3" s="12"/>
      <c r="C3" s="13"/>
      <c r="D3" s="13"/>
      <c r="E3" s="12"/>
      <c r="F3" s="12"/>
      <c r="G3" s="12"/>
      <c r="H3" s="12"/>
      <c r="I3" s="12"/>
      <c r="J3" s="12"/>
      <c r="K3" s="12"/>
      <c r="L3" s="14"/>
      <c r="M3" s="14"/>
      <c r="N3" s="14"/>
      <c r="O3" s="14"/>
      <c r="P3" s="14"/>
      <c r="Q3" s="14"/>
      <c r="R3" s="14"/>
      <c r="S3" s="14"/>
      <c r="T3" s="14"/>
      <c r="U3" s="14"/>
      <c r="V3" s="97"/>
    </row>
    <row r="4" s="2" customFormat="1" ht="15" spans="1:21">
      <c r="A4" s="15"/>
      <c r="B4" s="16" t="str">
        <f>DataInput!B12</f>
        <v>1. Information on State's Gross Dometic Product (See Note 1 in Guidance for Completing Data Request for State DSA)</v>
      </c>
      <c r="C4" s="16"/>
      <c r="D4" s="17"/>
      <c r="E4" s="18"/>
      <c r="F4" s="19"/>
      <c r="G4" s="19"/>
      <c r="H4" s="19"/>
      <c r="I4" s="19"/>
      <c r="J4" s="19"/>
      <c r="K4" s="19"/>
      <c r="L4" s="19"/>
      <c r="M4" s="19"/>
      <c r="N4" s="19"/>
      <c r="O4" s="19"/>
      <c r="P4" s="19"/>
      <c r="Q4" s="19"/>
      <c r="R4" s="19"/>
      <c r="S4" s="19"/>
      <c r="T4" s="19"/>
      <c r="U4" s="19"/>
    </row>
    <row r="5" s="2" customFormat="1" ht="15" spans="1:21">
      <c r="A5" s="15"/>
      <c r="B5" s="15"/>
      <c r="C5" s="20"/>
      <c r="D5" s="20"/>
      <c r="E5" s="15"/>
      <c r="F5" s="21"/>
      <c r="G5" s="21"/>
      <c r="H5" s="21"/>
      <c r="I5" s="21"/>
      <c r="J5" s="21"/>
      <c r="K5" s="21"/>
      <c r="L5" s="21"/>
      <c r="M5" s="21"/>
      <c r="N5" s="21"/>
      <c r="O5" s="21"/>
      <c r="P5" s="21"/>
      <c r="Q5" s="21"/>
      <c r="R5" s="21"/>
      <c r="S5" s="21"/>
      <c r="T5" s="21"/>
      <c r="U5" s="21"/>
    </row>
    <row r="6" s="2" customFormat="1" ht="15" spans="1:22">
      <c r="A6" s="15"/>
      <c r="B6" s="22" t="str">
        <f>DataInput!B14</f>
        <v>State GDP (at current prices)</v>
      </c>
      <c r="C6" s="20" t="str">
        <f>DataInput!C14</f>
        <v>Naira</v>
      </c>
      <c r="D6" s="22" t="str">
        <f>DataInput!D14</f>
        <v>Million</v>
      </c>
      <c r="E6" s="20"/>
      <c r="F6" s="20"/>
      <c r="G6" s="24">
        <f>DataInput!G14</f>
        <v>1.58774</v>
      </c>
      <c r="H6" s="24">
        <f>DataInput!H14</f>
        <v>1.635779</v>
      </c>
      <c r="I6" s="24">
        <f>DataInput!I14</f>
        <v>1.817777</v>
      </c>
      <c r="J6" s="24">
        <f>DataInput!J14</f>
        <v>2.036732</v>
      </c>
      <c r="K6" s="24">
        <f>DataInput!K14</f>
        <v>2.2994</v>
      </c>
      <c r="L6" s="24">
        <f>DataInput!L14</f>
        <v>2.410201</v>
      </c>
      <c r="M6" s="24">
        <f>DataInput!M14</f>
        <v>2.648707</v>
      </c>
      <c r="N6" s="24">
        <f>DataInput!N14</f>
        <v>2.928273</v>
      </c>
      <c r="O6" s="24">
        <f>DataInput!O14</f>
        <v>3.241757</v>
      </c>
      <c r="P6" s="24">
        <f>DataInput!P14</f>
        <v>3.47257</v>
      </c>
      <c r="Q6" s="24">
        <f>DataInput!Q14</f>
        <v>3.719817</v>
      </c>
      <c r="R6" s="24">
        <f>DataInput!R14</f>
        <v>3.984667</v>
      </c>
      <c r="S6" s="24">
        <f>DataInput!S14</f>
        <v>4.268376</v>
      </c>
      <c r="T6" s="24">
        <f>DataInput!T14</f>
        <v>4.572284</v>
      </c>
      <c r="U6" s="24">
        <f>DataInput!U14</f>
        <v>4.897831</v>
      </c>
      <c r="V6" s="26"/>
    </row>
    <row r="7" s="2" customFormat="1" ht="15" spans="1:22">
      <c r="A7" s="15"/>
      <c r="B7" s="22" t="str">
        <f>DataInput!B15</f>
        <v>Nation GDP (at current prices)</v>
      </c>
      <c r="C7" s="20" t="str">
        <f>DataInput!C15</f>
        <v>Naira</v>
      </c>
      <c r="D7" s="22" t="str">
        <f>DataInput!D15</f>
        <v>Million</v>
      </c>
      <c r="E7" s="20"/>
      <c r="F7" s="20"/>
      <c r="G7" s="24">
        <f>DataInput!G15</f>
        <v>93497948.264582</v>
      </c>
      <c r="H7" s="24">
        <f>DataInput!H15</f>
        <v>101253015.601811</v>
      </c>
      <c r="I7" s="24">
        <f>DataInput!I15</f>
        <v>114004749.647597</v>
      </c>
      <c r="J7" s="24">
        <f>DataInput!J15</f>
        <v>127736827.809308</v>
      </c>
      <c r="K7" s="24">
        <f>DataInput!K15</f>
        <v>144210492.067008</v>
      </c>
      <c r="L7" s="24">
        <f>DataInput!L15</f>
        <v>139517515.936044</v>
      </c>
      <c r="M7" s="24">
        <f>DataInput!M15</f>
        <v>142694417.135112</v>
      </c>
      <c r="N7" s="24">
        <f>DataInput!N15</f>
        <v>146794565.467177</v>
      </c>
      <c r="O7" s="24">
        <f>DataInput!O15</f>
        <v>151464431.638719</v>
      </c>
      <c r="P7" s="24">
        <f>DataInput!P15</f>
        <v>151464431.638719</v>
      </c>
      <c r="Q7" s="24">
        <f>DataInput!Q15</f>
        <v>151464431.638719</v>
      </c>
      <c r="R7" s="24">
        <f>DataInput!R15</f>
        <v>151464431.638719</v>
      </c>
      <c r="S7" s="24">
        <f>DataInput!S15</f>
        <v>151464431.638719</v>
      </c>
      <c r="T7" s="24">
        <f>DataInput!T15</f>
        <v>151464431.638719</v>
      </c>
      <c r="U7" s="24">
        <f>DataInput!U15</f>
        <v>151464431.638719</v>
      </c>
      <c r="V7" s="26"/>
    </row>
    <row r="8" s="2" customFormat="1" ht="15" spans="1:22">
      <c r="A8" s="15"/>
      <c r="B8" s="22" t="s">
        <v>49</v>
      </c>
      <c r="C8" s="20"/>
      <c r="D8" s="20"/>
      <c r="E8" s="23">
        <v>20</v>
      </c>
      <c r="F8" s="20"/>
      <c r="G8" s="25">
        <f>DataInput!G16</f>
        <v>196.4865</v>
      </c>
      <c r="H8" s="25">
        <f>DataInput!H16</f>
        <v>253.1897</v>
      </c>
      <c r="I8" s="25">
        <f>DataInput!I16</f>
        <v>305.7862</v>
      </c>
      <c r="J8" s="25">
        <f>DataInput!J16</f>
        <v>306.5</v>
      </c>
      <c r="K8" s="25">
        <f>DataInput!K16</f>
        <v>326</v>
      </c>
      <c r="L8" s="25">
        <f>DataInput!L16</f>
        <v>379</v>
      </c>
      <c r="M8" s="264">
        <f>DataInput!M16*(1+E8/100)</f>
        <v>454.8</v>
      </c>
      <c r="N8" s="264">
        <f>M8*DataInput!N16/DataInput!M16</f>
        <v>454.8</v>
      </c>
      <c r="O8" s="264">
        <f>N8*DataInput!O16/DataInput!N16</f>
        <v>454.8</v>
      </c>
      <c r="P8" s="264">
        <f>O8*DataInput!P16/DataInput!O16</f>
        <v>454.8</v>
      </c>
      <c r="Q8" s="264">
        <f>P8*DataInput!Q16/DataInput!P16</f>
        <v>454.8</v>
      </c>
      <c r="R8" s="264">
        <f>Q8*DataInput!R16/DataInput!Q16</f>
        <v>454.8</v>
      </c>
      <c r="S8" s="264">
        <f>R8*DataInput!S16/DataInput!R16</f>
        <v>454.8</v>
      </c>
      <c r="T8" s="264">
        <f>S8*DataInput!T16/DataInput!S16</f>
        <v>454.8</v>
      </c>
      <c r="U8" s="264">
        <f>T8*DataInput!U16/DataInput!T16</f>
        <v>454.8</v>
      </c>
      <c r="V8" s="26"/>
    </row>
    <row r="9" s="2" customFormat="1" ht="15" spans="1:22">
      <c r="A9" s="15"/>
      <c r="B9" s="22" t="s">
        <v>51</v>
      </c>
      <c r="C9" s="20"/>
      <c r="D9" s="20"/>
      <c r="E9" s="20"/>
      <c r="F9" s="20"/>
      <c r="G9" s="26">
        <f>DataInput!G17</f>
        <v>0</v>
      </c>
      <c r="H9" s="26">
        <f>DataInput!H17</f>
        <v>0</v>
      </c>
      <c r="I9" s="26">
        <f>DataInput!I17</f>
        <v>0</v>
      </c>
      <c r="J9" s="26">
        <f>DataInput!J17</f>
        <v>0</v>
      </c>
      <c r="K9" s="26">
        <f>DataInput!K17</f>
        <v>0</v>
      </c>
      <c r="L9" s="26">
        <f>DataInput!L17</f>
        <v>1</v>
      </c>
      <c r="M9" s="26">
        <f>DataInput!M17</f>
        <v>1</v>
      </c>
      <c r="N9" s="26">
        <f>DataInput!N17</f>
        <v>1</v>
      </c>
      <c r="O9" s="26">
        <f>DataInput!O17</f>
        <v>1</v>
      </c>
      <c r="P9" s="26">
        <f>DataInput!P17</f>
        <v>1</v>
      </c>
      <c r="Q9" s="26">
        <f>DataInput!Q17</f>
        <v>1</v>
      </c>
      <c r="R9" s="26">
        <f>DataInput!R17</f>
        <v>1</v>
      </c>
      <c r="S9" s="26">
        <f>DataInput!S17</f>
        <v>1</v>
      </c>
      <c r="T9" s="26">
        <f>DataInput!T17</f>
        <v>1</v>
      </c>
      <c r="U9" s="26">
        <f>DataInput!U17</f>
        <v>1</v>
      </c>
      <c r="V9" s="26"/>
    </row>
    <row r="10" s="2" customFormat="1" ht="15" spans="2:22">
      <c r="B10" s="22"/>
      <c r="C10" s="20"/>
      <c r="D10" s="20"/>
      <c r="E10" s="20"/>
      <c r="F10" s="20"/>
      <c r="G10" s="27"/>
      <c r="H10" s="27"/>
      <c r="I10" s="27"/>
      <c r="J10" s="27"/>
      <c r="K10" s="27"/>
      <c r="L10" s="76"/>
      <c r="M10" s="76"/>
      <c r="N10" s="76"/>
      <c r="O10" s="76"/>
      <c r="P10" s="76"/>
      <c r="Q10" s="76"/>
      <c r="R10" s="76"/>
      <c r="S10" s="76"/>
      <c r="T10" s="76"/>
      <c r="U10" s="76"/>
      <c r="V10" s="76"/>
    </row>
    <row r="11" s="3" customFormat="1" spans="2:22">
      <c r="B11" s="28" t="str">
        <f>DataInput!B117</f>
        <v>3. Information on Revenues, Expenditure, and Financing Needs and Sources (See Note 3 in Guidance for Completing Data Request for State DSA)</v>
      </c>
      <c r="C11" s="29"/>
      <c r="D11" s="29"/>
      <c r="E11" s="28"/>
      <c r="F11" s="28"/>
      <c r="G11" s="28"/>
      <c r="H11" s="28"/>
      <c r="I11" s="28"/>
      <c r="J11" s="28"/>
      <c r="K11" s="28"/>
      <c r="L11" s="77"/>
      <c r="M11" s="77"/>
      <c r="N11" s="77"/>
      <c r="O11" s="77"/>
      <c r="P11" s="77"/>
      <c r="Q11" s="77"/>
      <c r="R11" s="77"/>
      <c r="S11" s="77"/>
      <c r="T11" s="77"/>
      <c r="U11" s="77"/>
      <c r="V11" s="78"/>
    </row>
    <row r="12" s="3" customFormat="1" spans="2:22">
      <c r="B12" s="30"/>
      <c r="C12" s="31"/>
      <c r="D12" s="31"/>
      <c r="E12" s="30"/>
      <c r="F12" s="30"/>
      <c r="G12" s="30"/>
      <c r="H12" s="30"/>
      <c r="I12" s="30"/>
      <c r="J12" s="30"/>
      <c r="K12" s="30"/>
      <c r="L12" s="78"/>
      <c r="M12" s="78"/>
      <c r="N12" s="78"/>
      <c r="O12" s="78"/>
      <c r="P12" s="78"/>
      <c r="Q12" s="78"/>
      <c r="R12" s="78"/>
      <c r="S12" s="78"/>
      <c r="T12" s="78"/>
      <c r="U12" s="78"/>
      <c r="V12" s="78"/>
    </row>
    <row r="13" s="1" customFormat="1" spans="2:22">
      <c r="B13" s="32" t="str">
        <f>DataInput!B119</f>
        <v>Revenue</v>
      </c>
      <c r="C13" s="20" t="str">
        <f>DataInput!C119</f>
        <v>Naira</v>
      </c>
      <c r="D13" s="20" t="str">
        <f>DataInput!D119</f>
        <v>Million</v>
      </c>
      <c r="E13" s="12"/>
      <c r="F13" s="12"/>
      <c r="G13" s="33">
        <f>DataInput!G119</f>
        <v>59667.04942855</v>
      </c>
      <c r="H13" s="33">
        <f>DataInput!H119</f>
        <v>81291.530078</v>
      </c>
      <c r="I13" s="33">
        <f>DataInput!I119</f>
        <v>76433.49753731</v>
      </c>
      <c r="J13" s="33">
        <f>DataInput!J119</f>
        <v>107869.95199021</v>
      </c>
      <c r="K13" s="33">
        <f>DataInput!K119</f>
        <v>103201.2201011</v>
      </c>
      <c r="L13" s="79">
        <f t="shared" ref="L13:U13" si="0">L14+L17+L18+L19+L20+L21</f>
        <v>122657.259140301</v>
      </c>
      <c r="M13" s="79">
        <f ca="1" t="shared" si="0"/>
        <v>214247.921755651</v>
      </c>
      <c r="N13" s="79">
        <f ca="1" t="shared" si="0"/>
        <v>263484.492461856</v>
      </c>
      <c r="O13" s="79">
        <f ca="1" t="shared" si="0"/>
        <v>325658.55508319</v>
      </c>
      <c r="P13" s="79">
        <f ca="1" t="shared" si="0"/>
        <v>388564.702646003</v>
      </c>
      <c r="Q13" s="79">
        <f ca="1" t="shared" si="0"/>
        <v>-587243.089258704</v>
      </c>
      <c r="R13" s="79">
        <f ca="1" t="shared" si="0"/>
        <v>-2573126.19862553</v>
      </c>
      <c r="S13" s="79">
        <f ca="1" t="shared" si="0"/>
        <v>-1766051.46667291</v>
      </c>
      <c r="T13" s="79">
        <f ca="1" t="shared" si="0"/>
        <v>-807459.524772334</v>
      </c>
      <c r="U13" s="79">
        <f ca="1" t="shared" si="0"/>
        <v>-48066.0665602986</v>
      </c>
      <c r="V13" s="98"/>
    </row>
    <row r="14" s="1" customFormat="1" spans="2:22">
      <c r="B14" s="34" t="str">
        <f>DataInput!B120</f>
        <v>1. Gross Statutory Allocation  ('gross' means with no deductions; do not include VAT Allocation here)</v>
      </c>
      <c r="C14" s="20" t="str">
        <f>DataInput!C120</f>
        <v>Naira</v>
      </c>
      <c r="D14" s="20" t="str">
        <f>DataInput!D120</f>
        <v>Million</v>
      </c>
      <c r="E14" s="12"/>
      <c r="F14" s="12"/>
      <c r="G14" s="26">
        <f>DataInput!G120</f>
        <v>32826.44959462</v>
      </c>
      <c r="H14" s="26">
        <f>DataInput!H120</f>
        <v>23974.675189</v>
      </c>
      <c r="I14" s="26">
        <f>DataInput!I120</f>
        <v>31338.35611266</v>
      </c>
      <c r="J14" s="26">
        <f>DataInput!J120</f>
        <v>46996.00020615</v>
      </c>
      <c r="K14" s="26">
        <f>DataInput!K120</f>
        <v>45509.546427</v>
      </c>
      <c r="L14" s="26">
        <f>DataInput!L120</f>
        <v>29189.5577833762</v>
      </c>
      <c r="M14" s="26">
        <f>DataInput!M120</f>
        <v>33567.9914508827</v>
      </c>
      <c r="N14" s="26">
        <f>DataInput!N120</f>
        <v>38603.1901685151</v>
      </c>
      <c r="O14" s="26">
        <f>DataInput!O120</f>
        <v>39954.6686937923</v>
      </c>
      <c r="P14" s="26">
        <f>DataInput!P120</f>
        <v>48833.7189978612</v>
      </c>
      <c r="Q14" s="26">
        <f>DataInput!Q120</f>
        <v>53716.6268475403</v>
      </c>
      <c r="R14" s="26">
        <f>DataInput!R120</f>
        <v>59088.2208746714</v>
      </c>
      <c r="S14" s="26">
        <f>DataInput!S120</f>
        <v>69880.8040058721</v>
      </c>
      <c r="T14" s="26">
        <f>DataInput!T120</f>
        <v>85409.524606752</v>
      </c>
      <c r="U14" s="26">
        <f>DataInput!U120</f>
        <v>93950.253297766</v>
      </c>
      <c r="V14" s="98"/>
    </row>
    <row r="15" s="1" customFormat="1" spans="2:22">
      <c r="B15" s="35" t="str">
        <f>DataInput!B121</f>
        <v>of which Net Statutory Allocation  ('net' means of deductions) </v>
      </c>
      <c r="C15" s="20" t="str">
        <f>DataInput!C121</f>
        <v>Naira</v>
      </c>
      <c r="D15" s="20" t="str">
        <f>DataInput!D121</f>
        <v>Million</v>
      </c>
      <c r="E15" s="12"/>
      <c r="F15" s="12"/>
      <c r="G15" s="26">
        <f>DataInput!G121</f>
        <v>0</v>
      </c>
      <c r="H15" s="26">
        <f>DataInput!H121</f>
        <v>0</v>
      </c>
      <c r="I15" s="26">
        <f>DataInput!I121</f>
        <v>0</v>
      </c>
      <c r="J15" s="26">
        <f>DataInput!J121</f>
        <v>0</v>
      </c>
      <c r="K15" s="26">
        <f>DataInput!K121</f>
        <v>0</v>
      </c>
      <c r="L15" s="26">
        <f>DataInput!L121</f>
        <v>0</v>
      </c>
      <c r="M15" s="26">
        <f>DataInput!M121</f>
        <v>0</v>
      </c>
      <c r="N15" s="26">
        <f>DataInput!N121</f>
        <v>0</v>
      </c>
      <c r="O15" s="26">
        <f>DataInput!O121</f>
        <v>0</v>
      </c>
      <c r="P15" s="26">
        <f>DataInput!P121</f>
        <v>0</v>
      </c>
      <c r="Q15" s="26">
        <f>DataInput!Q121</f>
        <v>0</v>
      </c>
      <c r="R15" s="26">
        <f>DataInput!R121</f>
        <v>0</v>
      </c>
      <c r="S15" s="26">
        <f>DataInput!S121</f>
        <v>0</v>
      </c>
      <c r="T15" s="26">
        <f>DataInput!T121</f>
        <v>0</v>
      </c>
      <c r="U15" s="26">
        <f>DataInput!U121</f>
        <v>0</v>
      </c>
      <c r="V15" s="98"/>
    </row>
    <row r="16" s="1" customFormat="1" spans="2:22">
      <c r="B16" s="35" t="str">
        <f>DataInput!B122</f>
        <v>of which Deductions</v>
      </c>
      <c r="C16" s="20" t="str">
        <f>DataInput!C122</f>
        <v>Naira</v>
      </c>
      <c r="D16" s="20" t="str">
        <f>DataInput!D122</f>
        <v>Million</v>
      </c>
      <c r="E16" s="12"/>
      <c r="F16" s="12"/>
      <c r="G16" s="26">
        <f>DataInput!G122</f>
        <v>0</v>
      </c>
      <c r="H16" s="26">
        <f>DataInput!H122</f>
        <v>0</v>
      </c>
      <c r="I16" s="26">
        <f>DataInput!I122</f>
        <v>0</v>
      </c>
      <c r="J16" s="26">
        <f>DataInput!J122</f>
        <v>0</v>
      </c>
      <c r="K16" s="26">
        <f>DataInput!K122</f>
        <v>0</v>
      </c>
      <c r="L16" s="26">
        <f>DataInput!L122</f>
        <v>0</v>
      </c>
      <c r="M16" s="26">
        <f>DataInput!M122</f>
        <v>0</v>
      </c>
      <c r="N16" s="26">
        <f>DataInput!N122</f>
        <v>0</v>
      </c>
      <c r="O16" s="26">
        <f>DataInput!O122</f>
        <v>0</v>
      </c>
      <c r="P16" s="26">
        <f>DataInput!P122</f>
        <v>0</v>
      </c>
      <c r="Q16" s="26">
        <f>DataInput!Q122</f>
        <v>0</v>
      </c>
      <c r="R16" s="26">
        <f>DataInput!R122</f>
        <v>0</v>
      </c>
      <c r="S16" s="26">
        <f>DataInput!S122</f>
        <v>0</v>
      </c>
      <c r="T16" s="26">
        <f>DataInput!T122</f>
        <v>0</v>
      </c>
      <c r="U16" s="26">
        <f>DataInput!U122</f>
        <v>0</v>
      </c>
      <c r="V16" s="98"/>
    </row>
    <row r="17" s="1" customFormat="1" spans="2:22">
      <c r="B17" s="34" t="str">
        <f>DataInput!B123</f>
        <v>2. Derivation (if applicable to the State)</v>
      </c>
      <c r="C17" s="20" t="str">
        <f>DataInput!C123</f>
        <v>Naira</v>
      </c>
      <c r="D17" s="20" t="str">
        <f>DataInput!D123</f>
        <v>Million</v>
      </c>
      <c r="E17" s="12"/>
      <c r="F17" s="12"/>
      <c r="G17" s="26">
        <f>DataInput!G123</f>
        <v>0</v>
      </c>
      <c r="H17" s="26">
        <f>DataInput!H123</f>
        <v>0</v>
      </c>
      <c r="I17" s="26">
        <f>DataInput!I123</f>
        <v>0</v>
      </c>
      <c r="J17" s="26">
        <f>DataInput!J123</f>
        <v>0</v>
      </c>
      <c r="K17" s="26">
        <f>DataInput!K123</f>
        <v>0</v>
      </c>
      <c r="L17" s="26">
        <f>DataInput!L123</f>
        <v>0</v>
      </c>
      <c r="M17" s="26">
        <f>DataInput!M123</f>
        <v>0</v>
      </c>
      <c r="N17" s="26">
        <f>DataInput!N123</f>
        <v>0</v>
      </c>
      <c r="O17" s="26">
        <f>DataInput!O123</f>
        <v>0</v>
      </c>
      <c r="P17" s="26">
        <f>DataInput!P123</f>
        <v>0</v>
      </c>
      <c r="Q17" s="26">
        <f>DataInput!Q123</f>
        <v>0</v>
      </c>
      <c r="R17" s="26">
        <f>DataInput!R123</f>
        <v>0</v>
      </c>
      <c r="S17" s="26">
        <f>DataInput!S123</f>
        <v>0</v>
      </c>
      <c r="T17" s="26">
        <f>DataInput!T123</f>
        <v>0</v>
      </c>
      <c r="U17" s="26">
        <f>DataInput!U123</f>
        <v>0</v>
      </c>
      <c r="V17" s="98"/>
    </row>
    <row r="18" s="1" customFormat="1" spans="2:22">
      <c r="B18" s="34" t="str">
        <f>DataInput!B124</f>
        <v>3. Other FAAC transfers (exchange rate gain, augmentation, others)</v>
      </c>
      <c r="C18" s="20" t="str">
        <f>DataInput!C124</f>
        <v>Naira</v>
      </c>
      <c r="D18" s="20" t="str">
        <f>DataInput!D124</f>
        <v>Million</v>
      </c>
      <c r="E18" s="12"/>
      <c r="F18" s="12"/>
      <c r="G18" s="26">
        <f>DataInput!G124</f>
        <v>4424.49278956</v>
      </c>
      <c r="H18" s="26">
        <f>DataInput!H124</f>
        <v>19409.246875</v>
      </c>
      <c r="I18" s="26">
        <f>DataInput!I124</f>
        <v>18069.17347683</v>
      </c>
      <c r="J18" s="26">
        <f>DataInput!J124</f>
        <v>16026.94724276</v>
      </c>
      <c r="K18" s="26">
        <f>DataInput!K124</f>
        <v>3231.488448</v>
      </c>
      <c r="L18" s="26">
        <f>DataInput!L124</f>
        <v>1771.55523766505</v>
      </c>
      <c r="M18" s="26">
        <f>DataInput!M124</f>
        <v>2037.28852331481</v>
      </c>
      <c r="N18" s="26">
        <f>DataInput!N124</f>
        <v>2342.88180181203</v>
      </c>
      <c r="O18" s="26">
        <f>DataInput!O124</f>
        <v>2424.31407208383</v>
      </c>
      <c r="P18" s="26">
        <f>DataInput!P124</f>
        <v>2963.46118289641</v>
      </c>
      <c r="Q18" s="26">
        <f>DataInput!Q124</f>
        <v>3260.23036033087</v>
      </c>
      <c r="R18" s="26">
        <f>DataInput!R124</f>
        <v>3586.7149143805</v>
      </c>
      <c r="S18" s="26">
        <f>DataInput!S124</f>
        <v>4241.37215153757</v>
      </c>
      <c r="T18" s="26">
        <f>DataInput!T124</f>
        <v>5183.22797426821</v>
      </c>
      <c r="U18" s="26">
        <f>DataInput!U124</f>
        <v>5701.11217040844</v>
      </c>
      <c r="V18" s="98"/>
    </row>
    <row r="19" s="1" customFormat="1" spans="2:22">
      <c r="B19" s="34" t="str">
        <f>DataInput!B125</f>
        <v>4. VAT Allocation</v>
      </c>
      <c r="C19" s="20" t="str">
        <f>DataInput!C125</f>
        <v>Naira</v>
      </c>
      <c r="D19" s="20" t="str">
        <f>DataInput!D125</f>
        <v>Million</v>
      </c>
      <c r="E19" s="12"/>
      <c r="F19" s="12"/>
      <c r="G19" s="26">
        <f>DataInput!G125</f>
        <v>8044.1295677</v>
      </c>
      <c r="H19" s="26">
        <f>DataInput!H125</f>
        <v>7694.488524</v>
      </c>
      <c r="I19" s="26">
        <f>DataInput!I125</f>
        <v>10014.00242719</v>
      </c>
      <c r="J19" s="26">
        <f>DataInput!J125</f>
        <v>11259.13871752</v>
      </c>
      <c r="K19" s="26">
        <f>DataInput!K125</f>
        <v>12086.864902</v>
      </c>
      <c r="L19" s="26">
        <f>DataInput!L125</f>
        <v>11800.3634352115</v>
      </c>
      <c r="M19" s="26">
        <f>DataInput!M125</f>
        <v>13570.4179504932</v>
      </c>
      <c r="N19" s="26">
        <f>DataInput!N125</f>
        <v>15605.9806430672</v>
      </c>
      <c r="O19" s="26">
        <f>DataInput!O125</f>
        <v>16152.8777395273</v>
      </c>
      <c r="P19" s="26">
        <f>DataInput!P125</f>
        <v>19741.9094004564</v>
      </c>
      <c r="Q19" s="26">
        <f>DataInput!Q125</f>
        <v>21715.7458105248</v>
      </c>
      <c r="R19" s="26">
        <f>DataInput!R125</f>
        <v>23887.9576821036</v>
      </c>
      <c r="S19" s="26">
        <f>DataInput!S125</f>
        <v>28700.2013344191</v>
      </c>
      <c r="T19" s="26">
        <f>DataInput!T125</f>
        <v>34528.5815345819</v>
      </c>
      <c r="U19" s="26">
        <f>DataInput!U125</f>
        <v>37980.2187647692</v>
      </c>
      <c r="V19" s="98"/>
    </row>
    <row r="20" s="1" customFormat="1" spans="2:22">
      <c r="B20" s="34" t="str">
        <f>DataInput!B126</f>
        <v>5. IGR</v>
      </c>
      <c r="C20" s="20" t="str">
        <f>DataInput!C126</f>
        <v>Naira</v>
      </c>
      <c r="D20" s="20" t="str">
        <f>DataInput!D126</f>
        <v>Million</v>
      </c>
      <c r="E20" s="12"/>
      <c r="F20" s="12"/>
      <c r="G20" s="26">
        <f>DataInput!G126</f>
        <v>7201.76141292</v>
      </c>
      <c r="H20" s="26">
        <f>DataInput!H126</f>
        <v>10213.11949</v>
      </c>
      <c r="I20" s="26">
        <f>DataInput!I126</f>
        <v>10493.18173685</v>
      </c>
      <c r="J20" s="26">
        <f>DataInput!J126</f>
        <v>11463.18880975</v>
      </c>
      <c r="K20" s="26">
        <f>DataInput!K126</f>
        <v>17199.206405</v>
      </c>
      <c r="L20" s="26">
        <f>DataInput!L126</f>
        <v>17032.1132800668</v>
      </c>
      <c r="M20" s="26">
        <f>DataInput!M126</f>
        <v>19586.9302720768</v>
      </c>
      <c r="N20" s="26">
        <f>DataInput!N126</f>
        <v>22524.9698128883</v>
      </c>
      <c r="O20" s="26">
        <f>DataInput!O126</f>
        <v>25644.7152848215</v>
      </c>
      <c r="P20" s="26">
        <f>DataInput!P126</f>
        <v>28494.2725775448</v>
      </c>
      <c r="Q20" s="26">
        <f>DataInput!Q126</f>
        <v>31343.6634641765</v>
      </c>
      <c r="R20" s="26">
        <f>DataInput!R126</f>
        <v>34477.3129838029</v>
      </c>
      <c r="S20" s="26">
        <f>DataInput!S126</f>
        <v>40775.7599313734</v>
      </c>
      <c r="T20" s="26">
        <f>DataInput!T126</f>
        <v>49836.6239210794</v>
      </c>
      <c r="U20" s="26">
        <f>DataInput!U126</f>
        <v>54820.8675092413</v>
      </c>
      <c r="V20" s="98"/>
    </row>
    <row r="21" s="1" customFormat="1" spans="2:22">
      <c r="B21" s="36" t="str">
        <f>DataInput!B127</f>
        <v>6. Capital Receipts</v>
      </c>
      <c r="C21" s="37" t="str">
        <f>DataInput!C127</f>
        <v>Naira</v>
      </c>
      <c r="D21" s="37" t="str">
        <f>DataInput!D127</f>
        <v>Million</v>
      </c>
      <c r="E21" s="12"/>
      <c r="F21" s="12"/>
      <c r="G21" s="26">
        <f>DataInput!G127</f>
        <v>0</v>
      </c>
      <c r="H21" s="26">
        <f>DataInput!H127</f>
        <v>0</v>
      </c>
      <c r="I21" s="26">
        <f>DataInput!I127</f>
        <v>0</v>
      </c>
      <c r="J21" s="26">
        <f>DataInput!J127</f>
        <v>0</v>
      </c>
      <c r="K21" s="26">
        <f>DataInput!K127</f>
        <v>0</v>
      </c>
      <c r="L21" s="81">
        <f t="shared" ref="L21:U21" si="1">L22+L23+L24+L25</f>
        <v>62863.6694039819</v>
      </c>
      <c r="M21" s="81">
        <f ca="1" t="shared" si="1"/>
        <v>145485.293558884</v>
      </c>
      <c r="N21" s="81">
        <f ca="1" t="shared" si="1"/>
        <v>184407.470035573</v>
      </c>
      <c r="O21" s="81">
        <f ca="1" t="shared" si="1"/>
        <v>241481.979292966</v>
      </c>
      <c r="P21" s="81">
        <f ca="1" t="shared" si="1"/>
        <v>288531.340487244</v>
      </c>
      <c r="Q21" s="81">
        <f ca="1" t="shared" si="1"/>
        <v>-697279.355741276</v>
      </c>
      <c r="R21" s="81">
        <f ca="1" t="shared" si="1"/>
        <v>-2694166.40508049</v>
      </c>
      <c r="S21" s="81">
        <f ca="1" t="shared" si="1"/>
        <v>-1909649.60409611</v>
      </c>
      <c r="T21" s="81">
        <f ca="1" t="shared" si="1"/>
        <v>-982417.482809016</v>
      </c>
      <c r="U21" s="81">
        <f ca="1" t="shared" si="1"/>
        <v>-240518.518302483</v>
      </c>
      <c r="V21" s="98"/>
    </row>
    <row r="22" s="1" customFormat="1" spans="2:22">
      <c r="B22" s="35" t="str">
        <f>DataInput!B128</f>
        <v>Grants</v>
      </c>
      <c r="C22" s="20" t="str">
        <f>DataInput!C128</f>
        <v>Naira</v>
      </c>
      <c r="D22" s="20" t="str">
        <f>DataInput!D128</f>
        <v>Million</v>
      </c>
      <c r="E22" s="12"/>
      <c r="F22" s="12"/>
      <c r="G22" s="26">
        <f>DataInput!G128</f>
        <v>0</v>
      </c>
      <c r="H22" s="26">
        <f>DataInput!H128</f>
        <v>0</v>
      </c>
      <c r="I22" s="26">
        <f>DataInput!I128</f>
        <v>100</v>
      </c>
      <c r="J22" s="26">
        <f>DataInput!J128</f>
        <v>36.69124193</v>
      </c>
      <c r="K22" s="26">
        <f>DataInput!K128</f>
        <v>2977.389612</v>
      </c>
      <c r="L22" s="26">
        <f>DataInput!L128</f>
        <v>3036.93740424</v>
      </c>
      <c r="M22" s="26">
        <f>DataInput!M128</f>
        <v>3097.67615232</v>
      </c>
      <c r="N22" s="26">
        <f>DataInput!N128</f>
        <v>2787.9083908</v>
      </c>
      <c r="O22" s="26">
        <f>DataInput!O128</f>
        <v>2760.02930689</v>
      </c>
      <c r="P22" s="26">
        <f>DataInput!P128</f>
        <v>3312.03516826</v>
      </c>
      <c r="Q22" s="26">
        <f>DataInput!Q128</f>
        <v>3974.44220191</v>
      </c>
      <c r="R22" s="26">
        <f>DataInput!R128</f>
        <v>4371.8864221</v>
      </c>
      <c r="S22" s="26">
        <f>DataInput!S128</f>
        <v>4809.07506431</v>
      </c>
      <c r="T22" s="26">
        <f>DataInput!T128</f>
        <v>5289.98257074</v>
      </c>
      <c r="U22" s="26">
        <f>DataInput!U128</f>
        <v>5818.98082781</v>
      </c>
      <c r="V22" s="98"/>
    </row>
    <row r="23" s="1" customFormat="1" spans="2:22">
      <c r="B23" s="35" t="str">
        <f>DataInput!B129</f>
        <v>Sales of Government Assets and Privatization Proceeds</v>
      </c>
      <c r="C23" s="37" t="str">
        <f>DataInput!C129</f>
        <v>Naira</v>
      </c>
      <c r="D23" s="37" t="str">
        <f>DataInput!D129</f>
        <v>Million</v>
      </c>
      <c r="E23" s="12"/>
      <c r="F23" s="12"/>
      <c r="G23" s="26">
        <f>DataInput!G129</f>
        <v>0</v>
      </c>
      <c r="H23" s="26">
        <f>DataInput!H129</f>
        <v>0</v>
      </c>
      <c r="I23" s="26">
        <f>DataInput!I129</f>
        <v>0</v>
      </c>
      <c r="J23" s="26">
        <f>DataInput!J129</f>
        <v>0</v>
      </c>
      <c r="K23" s="26">
        <f>DataInput!K129</f>
        <v>0</v>
      </c>
      <c r="L23" s="26">
        <f>DataInput!L129</f>
        <v>0</v>
      </c>
      <c r="M23" s="26">
        <f>DataInput!M129</f>
        <v>0</v>
      </c>
      <c r="N23" s="26">
        <f>DataInput!N129</f>
        <v>0</v>
      </c>
      <c r="O23" s="26">
        <f>DataInput!O129</f>
        <v>0</v>
      </c>
      <c r="P23" s="26">
        <f>DataInput!P129</f>
        <v>0</v>
      </c>
      <c r="Q23" s="26">
        <f>DataInput!Q129</f>
        <v>0</v>
      </c>
      <c r="R23" s="26">
        <f>DataInput!R129</f>
        <v>0</v>
      </c>
      <c r="S23" s="26">
        <f>DataInput!S129</f>
        <v>0</v>
      </c>
      <c r="T23" s="26">
        <f>DataInput!T129</f>
        <v>0</v>
      </c>
      <c r="U23" s="26">
        <f>DataInput!U129</f>
        <v>0</v>
      </c>
      <c r="V23" s="98"/>
    </row>
    <row r="24" s="1" customFormat="1" spans="2:22">
      <c r="B24" s="35" t="str">
        <f>DataInput!B130</f>
        <v>Other Non-Debt Creating Capital Receipts</v>
      </c>
      <c r="C24" s="20" t="str">
        <f>DataInput!C130</f>
        <v>Naira</v>
      </c>
      <c r="D24" s="20" t="str">
        <f>DataInput!D130</f>
        <v>Million</v>
      </c>
      <c r="E24" s="12"/>
      <c r="F24" s="12"/>
      <c r="G24" s="26">
        <f>DataInput!G130</f>
        <v>0</v>
      </c>
      <c r="H24" s="26">
        <f>DataInput!H130</f>
        <v>0</v>
      </c>
      <c r="I24" s="26">
        <f>DataInput!I130</f>
        <v>0</v>
      </c>
      <c r="J24" s="26">
        <f>DataInput!J130</f>
        <v>0</v>
      </c>
      <c r="K24" s="26">
        <f>DataInput!K130</f>
        <v>0</v>
      </c>
      <c r="L24" s="26">
        <f>DataInput!L130</f>
        <v>0</v>
      </c>
      <c r="M24" s="26">
        <f>DataInput!M130</f>
        <v>0</v>
      </c>
      <c r="N24" s="26">
        <f>DataInput!N130</f>
        <v>0</v>
      </c>
      <c r="O24" s="26">
        <f>DataInput!O130</f>
        <v>0</v>
      </c>
      <c r="P24" s="26">
        <f>DataInput!P130</f>
        <v>0</v>
      </c>
      <c r="Q24" s="26">
        <f>DataInput!Q130</f>
        <v>0</v>
      </c>
      <c r="R24" s="26">
        <f>DataInput!R130</f>
        <v>0</v>
      </c>
      <c r="S24" s="26">
        <f>DataInput!S130</f>
        <v>0</v>
      </c>
      <c r="T24" s="26">
        <f>DataInput!T130</f>
        <v>0</v>
      </c>
      <c r="U24" s="26">
        <f>DataInput!U130</f>
        <v>0</v>
      </c>
      <c r="V24" s="98"/>
    </row>
    <row r="25" s="1" customFormat="1" spans="2:22">
      <c r="B25" s="35" t="str">
        <f>DataInput!B131</f>
        <v>Proceeds from Debt-Creating Borrowings (bond issuance, loan disbursements, etc.)</v>
      </c>
      <c r="C25" s="37" t="str">
        <f>DataInput!C131</f>
        <v>Naira</v>
      </c>
      <c r="D25" s="37" t="str">
        <f>DataInput!D131</f>
        <v>Million</v>
      </c>
      <c r="E25" s="12"/>
      <c r="F25" s="12"/>
      <c r="G25" s="26">
        <f>DataInput!G131</f>
        <v>0</v>
      </c>
      <c r="H25" s="26">
        <f>DataInput!H131</f>
        <v>0</v>
      </c>
      <c r="I25" s="26">
        <f>DataInput!I131</f>
        <v>0</v>
      </c>
      <c r="J25" s="26">
        <f>DataInput!J131</f>
        <v>0</v>
      </c>
      <c r="K25" s="26">
        <f>DataInput!K131</f>
        <v>0</v>
      </c>
      <c r="L25" s="81">
        <f t="shared" ref="L25:U25" si="2">L101</f>
        <v>59826.7319997419</v>
      </c>
      <c r="M25" s="81">
        <f ca="1" t="shared" si="2"/>
        <v>142387.617406564</v>
      </c>
      <c r="N25" s="81">
        <f ca="1" t="shared" si="2"/>
        <v>181619.561644773</v>
      </c>
      <c r="O25" s="81">
        <f ca="1" t="shared" si="2"/>
        <v>238721.949986076</v>
      </c>
      <c r="P25" s="81">
        <f ca="1" t="shared" si="2"/>
        <v>285219.305318984</v>
      </c>
      <c r="Q25" s="81">
        <f ca="1" t="shared" si="2"/>
        <v>-701253.797943186</v>
      </c>
      <c r="R25" s="81">
        <f ca="1" t="shared" si="2"/>
        <v>-2698538.29150259</v>
      </c>
      <c r="S25" s="81">
        <f ca="1" t="shared" si="2"/>
        <v>-1914458.67916042</v>
      </c>
      <c r="T25" s="81">
        <f ca="1" t="shared" si="2"/>
        <v>-987707.465379756</v>
      </c>
      <c r="U25" s="81">
        <f ca="1" t="shared" si="2"/>
        <v>-246337.499130293</v>
      </c>
      <c r="V25" s="98"/>
    </row>
    <row r="26" s="1" customFormat="1" spans="2:22">
      <c r="B26" s="38" t="str">
        <f>DataInput!B132</f>
        <v>of which Borrowings from Domestic bonds</v>
      </c>
      <c r="C26" s="37" t="str">
        <f>DataInput!C132</f>
        <v>Naira</v>
      </c>
      <c r="D26" s="37" t="str">
        <f>DataInput!D132</f>
        <v>Million</v>
      </c>
      <c r="E26" s="12"/>
      <c r="F26" s="12"/>
      <c r="G26" s="26">
        <f>DataInput!G132</f>
        <v>0</v>
      </c>
      <c r="H26" s="26">
        <f>DataInput!H132</f>
        <v>0</v>
      </c>
      <c r="I26" s="26">
        <f>DataInput!I132</f>
        <v>0</v>
      </c>
      <c r="J26" s="26">
        <f>DataInput!J132</f>
        <v>0</v>
      </c>
      <c r="K26" s="26">
        <f>DataInput!K132</f>
        <v>0</v>
      </c>
      <c r="L26" s="82"/>
      <c r="M26" s="82"/>
      <c r="N26" s="82"/>
      <c r="O26" s="82"/>
      <c r="P26" s="83"/>
      <c r="Q26" s="83"/>
      <c r="R26" s="83"/>
      <c r="S26" s="83"/>
      <c r="T26" s="83"/>
      <c r="U26" s="83"/>
      <c r="V26" s="98"/>
    </row>
    <row r="27" s="1" customFormat="1" spans="2:22">
      <c r="B27" s="38" t="str">
        <f>DataInput!B133</f>
        <v>of which Borrowings from Commercial bank loans </v>
      </c>
      <c r="C27" s="37" t="str">
        <f>DataInput!C133</f>
        <v>Naira</v>
      </c>
      <c r="D27" s="37" t="str">
        <f>DataInput!D133</f>
        <v>Million</v>
      </c>
      <c r="E27" s="12"/>
      <c r="F27" s="12"/>
      <c r="G27" s="26">
        <f>DataInput!G133</f>
        <v>7170.21606375</v>
      </c>
      <c r="H27" s="26">
        <f>DataInput!H133</f>
        <v>20000</v>
      </c>
      <c r="I27" s="26">
        <f>DataInput!I133</f>
        <v>6418.78378378</v>
      </c>
      <c r="J27" s="26">
        <f>DataInput!J133</f>
        <v>22087.9857721</v>
      </c>
      <c r="K27" s="26">
        <f>DataInput!K133</f>
        <v>22196.7243071</v>
      </c>
      <c r="L27" s="82"/>
      <c r="M27" s="82"/>
      <c r="N27" s="82"/>
      <c r="O27" s="82"/>
      <c r="P27" s="83"/>
      <c r="Q27" s="83"/>
      <c r="R27" s="83"/>
      <c r="S27" s="83"/>
      <c r="T27" s="83"/>
      <c r="U27" s="83"/>
      <c r="V27" s="98"/>
    </row>
    <row r="28" s="1" customFormat="1" spans="2:22">
      <c r="B28" s="38" t="str">
        <f>DataInput!B134</f>
        <v>of which Borrowings from External loans</v>
      </c>
      <c r="C28" s="37" t="str">
        <f>DataInput!C134</f>
        <v>Naira</v>
      </c>
      <c r="D28" s="37" t="str">
        <f>DataInput!D134</f>
        <v>Million</v>
      </c>
      <c r="E28" s="12"/>
      <c r="F28" s="12"/>
      <c r="G28" s="26">
        <f>DataInput!G134</f>
        <v>0</v>
      </c>
      <c r="H28" s="26">
        <f>DataInput!H134</f>
        <v>0</v>
      </c>
      <c r="I28" s="26">
        <f>DataInput!I134</f>
        <v>0</v>
      </c>
      <c r="J28" s="26">
        <f>DataInput!J134</f>
        <v>0</v>
      </c>
      <c r="K28" s="26">
        <f>DataInput!K134</f>
        <v>0</v>
      </c>
      <c r="L28" s="82"/>
      <c r="M28" s="82"/>
      <c r="N28" s="82"/>
      <c r="O28" s="82"/>
      <c r="P28" s="83"/>
      <c r="Q28" s="83"/>
      <c r="R28" s="83"/>
      <c r="S28" s="83"/>
      <c r="T28" s="83"/>
      <c r="U28" s="83"/>
      <c r="V28" s="98"/>
    </row>
    <row r="29" s="1" customFormat="1" spans="2:22">
      <c r="B29" s="39"/>
      <c r="C29" s="20"/>
      <c r="D29" s="20"/>
      <c r="E29" s="12"/>
      <c r="F29" s="12"/>
      <c r="G29" s="40"/>
      <c r="H29" s="40"/>
      <c r="I29" s="40"/>
      <c r="J29" s="40"/>
      <c r="K29" s="40"/>
      <c r="L29" s="76"/>
      <c r="M29" s="76"/>
      <c r="N29" s="76"/>
      <c r="O29" s="76"/>
      <c r="P29" s="76"/>
      <c r="Q29" s="76"/>
      <c r="R29" s="76"/>
      <c r="S29" s="76"/>
      <c r="T29" s="76"/>
      <c r="U29" s="76"/>
      <c r="V29" s="98"/>
    </row>
    <row r="30" s="1" customFormat="1" spans="2:22">
      <c r="B30" s="32" t="str">
        <f>DataInput!B136</f>
        <v>Expenditure</v>
      </c>
      <c r="C30" s="20" t="str">
        <f>DataInput!C136</f>
        <v>Naira</v>
      </c>
      <c r="D30" s="20" t="str">
        <f>DataInput!D136</f>
        <v>Million</v>
      </c>
      <c r="E30" s="12"/>
      <c r="F30" s="12"/>
      <c r="G30" s="33">
        <f>DataInput!G136</f>
        <v>38244.17165711</v>
      </c>
      <c r="H30" s="33">
        <f>DataInput!H136</f>
        <v>78333.509732</v>
      </c>
      <c r="I30" s="33">
        <f>DataInput!I136</f>
        <v>104223.90715275</v>
      </c>
      <c r="J30" s="33">
        <f>DataInput!J136</f>
        <v>72210.64198858</v>
      </c>
      <c r="K30" s="33">
        <f>DataInput!K136</f>
        <v>125225.922828</v>
      </c>
      <c r="L30" s="84">
        <f t="shared" ref="L30:U30" si="3">L31+L32+L33+L36+L37+L38</f>
        <v>140027.941911301</v>
      </c>
      <c r="M30" s="84">
        <f ca="1" t="shared" si="3"/>
        <v>212297.641755651</v>
      </c>
      <c r="N30" s="84">
        <f ca="1" t="shared" si="3"/>
        <v>263663.812461856</v>
      </c>
      <c r="O30" s="84">
        <f ca="1" t="shared" si="3"/>
        <v>322639.28508319</v>
      </c>
      <c r="P30" s="84">
        <f ca="1" t="shared" si="3"/>
        <v>388375.752646003</v>
      </c>
      <c r="Q30" s="84">
        <f ca="1" t="shared" si="3"/>
        <v>-586253.469258704</v>
      </c>
      <c r="R30" s="84">
        <f ca="1" t="shared" si="3"/>
        <v>-2571131.41862553</v>
      </c>
      <c r="S30" s="84">
        <f ca="1" t="shared" si="3"/>
        <v>-1766029.21667291</v>
      </c>
      <c r="T30" s="84">
        <f ca="1" t="shared" si="3"/>
        <v>-809368.374772334</v>
      </c>
      <c r="U30" s="84">
        <f ca="1" t="shared" si="3"/>
        <v>-47111.6465602985</v>
      </c>
      <c r="V30" s="98"/>
    </row>
    <row r="31" s="1" customFormat="1" spans="2:22">
      <c r="B31" s="34" t="str">
        <f>DataInput!B137</f>
        <v>1. Personnel costs (Salaries, Pensions, Civil Servant Social Benefits, other)</v>
      </c>
      <c r="C31" s="20" t="str">
        <f>DataInput!C137</f>
        <v>Naira</v>
      </c>
      <c r="D31" s="20" t="str">
        <f>DataInput!D137</f>
        <v>Million</v>
      </c>
      <c r="E31" s="12"/>
      <c r="F31" s="12"/>
      <c r="G31" s="26">
        <f>DataInput!G137</f>
        <v>27224.63740445</v>
      </c>
      <c r="H31" s="26">
        <f>DataInput!H137</f>
        <v>40271.87503</v>
      </c>
      <c r="I31" s="26">
        <f>DataInput!I137</f>
        <v>53015.62177984</v>
      </c>
      <c r="J31" s="26">
        <f>DataInput!J137</f>
        <v>30473.85485228</v>
      </c>
      <c r="K31" s="26">
        <f>DataInput!K137</f>
        <v>59347.638975</v>
      </c>
      <c r="L31" s="26">
        <f>DataInput!L137</f>
        <v>38198.3997545678</v>
      </c>
      <c r="M31" s="26">
        <f>DataInput!M137</f>
        <v>38580.3837521135</v>
      </c>
      <c r="N31" s="26">
        <f>DataInput!N137</f>
        <v>42438.1875896346</v>
      </c>
      <c r="O31" s="26">
        <f>DataInput!O137</f>
        <v>46482.849465531</v>
      </c>
      <c r="P31" s="26">
        <f>DataInput!P137</f>
        <v>51151.4079601863</v>
      </c>
      <c r="Q31" s="26">
        <f>DataInput!Q137</f>
        <v>53708.9020397882</v>
      </c>
      <c r="R31" s="26">
        <f>DataInput!R137</f>
        <v>56394.371060186</v>
      </c>
      <c r="S31" s="26">
        <f>DataInput!S137</f>
        <v>59214.8547707879</v>
      </c>
      <c r="T31" s="26">
        <f>DataInput!T137</f>
        <v>60991.3933184958</v>
      </c>
      <c r="U31" s="26">
        <f>DataInput!U137</f>
        <v>62821.0272516807</v>
      </c>
      <c r="V31" s="98"/>
    </row>
    <row r="32" s="1" customFormat="1" spans="2:22">
      <c r="B32" s="34" t="str">
        <f>DataInput!B138</f>
        <v>2. Overhead costs</v>
      </c>
      <c r="C32" s="20" t="str">
        <f>DataInput!C138</f>
        <v>Naira</v>
      </c>
      <c r="D32" s="20" t="str">
        <f>DataInput!D138</f>
        <v>Million</v>
      </c>
      <c r="E32" s="12"/>
      <c r="F32" s="12"/>
      <c r="G32" s="26">
        <f>DataInput!G138</f>
        <v>11017.94651266</v>
      </c>
      <c r="H32" s="26">
        <f>DataInput!H138</f>
        <v>19737.962449</v>
      </c>
      <c r="I32" s="26">
        <f>DataInput!I138</f>
        <v>27320.68478619</v>
      </c>
      <c r="J32" s="26">
        <f>DataInput!J138</f>
        <v>25045.0828298</v>
      </c>
      <c r="K32" s="26">
        <f>DataInput!K138</f>
        <v>29826.174501</v>
      </c>
      <c r="L32" s="26">
        <f>DataInput!L138</f>
        <v>27320.4543859247</v>
      </c>
      <c r="M32" s="26">
        <f>DataInput!M138</f>
        <v>27375.0952946965</v>
      </c>
      <c r="N32" s="26">
        <f>DataInput!N138</f>
        <v>30112.8462476435</v>
      </c>
      <c r="O32" s="26">
        <f>DataInput!O138</f>
        <v>33124.3347101199</v>
      </c>
      <c r="P32" s="26">
        <f>DataInput!P138</f>
        <v>36436.5880572211</v>
      </c>
      <c r="Q32" s="26">
        <f>DataInput!Q138</f>
        <v>40079.6339377933</v>
      </c>
      <c r="R32" s="26">
        <f>DataInput!R138</f>
        <v>42083.5002771713</v>
      </c>
      <c r="S32" s="26">
        <f>DataInput!S138</f>
        <v>44187.215279943</v>
      </c>
      <c r="T32" s="26">
        <f>DataInput!T138</f>
        <v>45512.8074327424</v>
      </c>
      <c r="U32" s="26">
        <f>DataInput!U138</f>
        <v>46878.3055070698</v>
      </c>
      <c r="V32" s="98"/>
    </row>
    <row r="33" s="1" customFormat="1" spans="2:22">
      <c r="B33" s="34" t="str">
        <f>DataInput!B139</f>
        <v>3. Interest Payments (Public Debt Charges, including interests deducted from FAAC Allocation)</v>
      </c>
      <c r="C33" s="20" t="str">
        <f>DataInput!C139</f>
        <v>Naira</v>
      </c>
      <c r="D33" s="20" t="str">
        <f>DataInput!D139</f>
        <v>Million</v>
      </c>
      <c r="E33" s="12"/>
      <c r="F33" s="12"/>
      <c r="G33" s="26">
        <f>DataInput!G139</f>
        <v>0</v>
      </c>
      <c r="H33" s="26">
        <f>DataInput!H139</f>
        <v>0</v>
      </c>
      <c r="I33" s="26">
        <f>DataInput!I139</f>
        <v>0</v>
      </c>
      <c r="J33" s="26">
        <f>DataInput!J139</f>
        <v>0</v>
      </c>
      <c r="K33" s="26">
        <f>DataInput!K139</f>
        <v>1995.309979</v>
      </c>
      <c r="L33" s="84">
        <f>L95</f>
        <v>25478.04010885</v>
      </c>
      <c r="M33" s="84">
        <f ca="1" t="shared" ref="M33:U33" si="4">M95</f>
        <v>80026.2596407493</v>
      </c>
      <c r="N33" s="84">
        <f ca="1" t="shared" si="4"/>
        <v>124237.955970664</v>
      </c>
      <c r="O33" s="84">
        <f ca="1" t="shared" si="4"/>
        <v>172416.743339646</v>
      </c>
      <c r="P33" s="84">
        <f ca="1" t="shared" si="4"/>
        <v>224402.656739392</v>
      </c>
      <c r="Q33" s="84">
        <f ca="1" t="shared" si="4"/>
        <v>280301.398927391</v>
      </c>
      <c r="R33" s="84">
        <f ca="1" t="shared" si="4"/>
        <v>346481.626588287</v>
      </c>
      <c r="S33" s="84">
        <f ca="1" t="shared" si="4"/>
        <v>417557.019161614</v>
      </c>
      <c r="T33" s="84">
        <f ca="1" t="shared" si="4"/>
        <v>489004.222916469</v>
      </c>
      <c r="U33" s="84">
        <f ca="1" t="shared" si="4"/>
        <v>558397.415272553</v>
      </c>
      <c r="V33" s="98"/>
    </row>
    <row r="34" s="1" customFormat="1" spans="2:22">
      <c r="B34" s="35" t="str">
        <f>DataInput!B140</f>
        <v>of which Interest Payments (Public Debt Charges, excluding interests deducted from FAAC Allocation)</v>
      </c>
      <c r="C34" s="20" t="str">
        <f>DataInput!C140</f>
        <v>Naira</v>
      </c>
      <c r="D34" s="20" t="str">
        <f>DataInput!D140</f>
        <v>Million</v>
      </c>
      <c r="E34" s="12"/>
      <c r="F34" s="12"/>
      <c r="G34" s="26">
        <f>DataInput!G140</f>
        <v>0</v>
      </c>
      <c r="H34" s="26">
        <f>DataInput!H140</f>
        <v>0</v>
      </c>
      <c r="I34" s="26">
        <f>DataInput!I140</f>
        <v>0</v>
      </c>
      <c r="J34" s="26">
        <f>DataInput!J140</f>
        <v>0</v>
      </c>
      <c r="K34" s="26">
        <f>DataInput!K140</f>
        <v>0</v>
      </c>
      <c r="L34" s="82"/>
      <c r="M34" s="82"/>
      <c r="N34" s="82"/>
      <c r="O34" s="82"/>
      <c r="P34" s="83"/>
      <c r="Q34" s="83"/>
      <c r="R34" s="83"/>
      <c r="S34" s="83"/>
      <c r="T34" s="83"/>
      <c r="U34" s="83"/>
      <c r="V34" s="98"/>
    </row>
    <row r="35" s="1" customFormat="1" spans="2:22">
      <c r="B35" s="35" t="str">
        <f>DataInput!B141</f>
        <v>of which Interest deducted from FAAC Allocation</v>
      </c>
      <c r="C35" s="20" t="str">
        <f>DataInput!C141</f>
        <v>Naira</v>
      </c>
      <c r="D35" s="20" t="str">
        <f>DataInput!D141</f>
        <v>Million</v>
      </c>
      <c r="E35" s="12"/>
      <c r="F35" s="12"/>
      <c r="G35" s="26">
        <f>DataInput!G141</f>
        <v>0</v>
      </c>
      <c r="H35" s="26">
        <f>DataInput!H141</f>
        <v>0</v>
      </c>
      <c r="I35" s="26">
        <f>DataInput!I141</f>
        <v>0</v>
      </c>
      <c r="J35" s="26">
        <f>DataInput!J141</f>
        <v>0</v>
      </c>
      <c r="K35" s="26">
        <f>DataInput!K141</f>
        <v>0</v>
      </c>
      <c r="L35" s="82"/>
      <c r="M35" s="82"/>
      <c r="N35" s="82"/>
      <c r="O35" s="82"/>
      <c r="P35" s="83"/>
      <c r="Q35" s="83"/>
      <c r="R35" s="83"/>
      <c r="S35" s="83"/>
      <c r="T35" s="83"/>
      <c r="U35" s="83"/>
      <c r="V35" s="98"/>
    </row>
    <row r="36" s="1" customFormat="1" spans="2:22">
      <c r="B36" s="34" t="str">
        <f>DataInput!B142</f>
        <v>4. Other Recurrent Expenditure (Excluding Personnel Costs, Overhead Costs and Interest Payments)</v>
      </c>
      <c r="C36" s="20" t="str">
        <f>DataInput!C142</f>
        <v>Naira</v>
      </c>
      <c r="D36" s="20" t="str">
        <f>DataInput!D142</f>
        <v>Million</v>
      </c>
      <c r="E36" s="12"/>
      <c r="F36" s="12"/>
      <c r="G36" s="26">
        <f>DataInput!G142</f>
        <v>0</v>
      </c>
      <c r="H36" s="26">
        <f>DataInput!H142</f>
        <v>0</v>
      </c>
      <c r="I36" s="26">
        <f>DataInput!I142</f>
        <v>0</v>
      </c>
      <c r="J36" s="26">
        <f>DataInput!J142</f>
        <v>0</v>
      </c>
      <c r="K36" s="26">
        <f>DataInput!K142</f>
        <v>0</v>
      </c>
      <c r="L36" s="26">
        <f>DataInput!L142</f>
        <v>0</v>
      </c>
      <c r="M36" s="26">
        <f>DataInput!M142</f>
        <v>0</v>
      </c>
      <c r="N36" s="26">
        <f>DataInput!N142</f>
        <v>0</v>
      </c>
      <c r="O36" s="26">
        <f>DataInput!O142</f>
        <v>0</v>
      </c>
      <c r="P36" s="26">
        <f>DataInput!P142</f>
        <v>0</v>
      </c>
      <c r="Q36" s="26">
        <f>DataInput!Q142</f>
        <v>0</v>
      </c>
      <c r="R36" s="26">
        <f>DataInput!R142</f>
        <v>0</v>
      </c>
      <c r="S36" s="26">
        <f>DataInput!S142</f>
        <v>0</v>
      </c>
      <c r="T36" s="26">
        <f>DataInput!T142</f>
        <v>0</v>
      </c>
      <c r="U36" s="26">
        <f>DataInput!U142</f>
        <v>0</v>
      </c>
      <c r="V36" s="98"/>
    </row>
    <row r="37" s="1" customFormat="1" spans="2:22">
      <c r="B37" s="34" t="str">
        <f>DataInput!B143</f>
        <v>5. Capital Expenditure</v>
      </c>
      <c r="C37" s="20" t="str">
        <f>DataInput!C143</f>
        <v>Naira</v>
      </c>
      <c r="D37" s="20" t="str">
        <f>DataInput!D143</f>
        <v>Million</v>
      </c>
      <c r="E37" s="12"/>
      <c r="F37" s="12"/>
      <c r="G37" s="26">
        <f>DataInput!G143</f>
        <v>0</v>
      </c>
      <c r="H37" s="26">
        <f>DataInput!H143</f>
        <v>15828.823277</v>
      </c>
      <c r="I37" s="26">
        <f>DataInput!I143</f>
        <v>19888.11981084</v>
      </c>
      <c r="J37" s="26">
        <f>DataInput!J143</f>
        <v>16169.14040033</v>
      </c>
      <c r="K37" s="26">
        <f>DataInput!K143</f>
        <v>28589.764955</v>
      </c>
      <c r="L37" s="26">
        <f>DataInput!L143</f>
        <v>32206.5721910489</v>
      </c>
      <c r="M37" s="26">
        <f>DataInput!M143</f>
        <v>35273.5584186517</v>
      </c>
      <c r="N37" s="26">
        <f>DataInput!N143</f>
        <v>38931.2774523031</v>
      </c>
      <c r="O37" s="26">
        <f>DataInput!O143</f>
        <v>42824.4051975334</v>
      </c>
      <c r="P37" s="26">
        <f>DataInput!P143</f>
        <v>47106.8457172868</v>
      </c>
      <c r="Q37" s="26">
        <f>DataInput!Q143</f>
        <v>51817.5302890154</v>
      </c>
      <c r="R37" s="26">
        <f>DataInput!R143</f>
        <v>56999.283317917</v>
      </c>
      <c r="S37" s="26">
        <f>DataInput!S143</f>
        <v>62699.2116497087</v>
      </c>
      <c r="T37" s="26">
        <f>DataInput!T143</f>
        <v>68969.1328146795</v>
      </c>
      <c r="U37" s="26">
        <f>DataInput!U143</f>
        <v>75866.0460961475</v>
      </c>
      <c r="V37" s="98"/>
    </row>
    <row r="38" s="1" customFormat="1" spans="2:22">
      <c r="B38" s="34" t="str">
        <f>DataInput!B144</f>
        <v>6. Amortization (principal) payments</v>
      </c>
      <c r="C38" s="37" t="str">
        <f>DataInput!C144</f>
        <v>Naira</v>
      </c>
      <c r="D38" s="37" t="str">
        <f>DataInput!D144</f>
        <v>Million</v>
      </c>
      <c r="E38" s="12"/>
      <c r="F38" s="12"/>
      <c r="G38" s="26">
        <f>DataInput!G144</f>
        <v>0</v>
      </c>
      <c r="H38" s="26">
        <f>DataInput!H144</f>
        <v>2493.213197</v>
      </c>
      <c r="I38" s="26">
        <f>DataInput!I144</f>
        <v>3997.66299888</v>
      </c>
      <c r="J38" s="26">
        <f>DataInput!J144</f>
        <v>520.52717417</v>
      </c>
      <c r="K38" s="26">
        <f>DataInput!K144</f>
        <v>5464.735018</v>
      </c>
      <c r="L38" s="81">
        <f t="shared" ref="L38:U38" si="5">L92</f>
        <v>16824.47547091</v>
      </c>
      <c r="M38" s="81">
        <f ca="1" t="shared" si="5"/>
        <v>31042.34464944</v>
      </c>
      <c r="N38" s="81">
        <f ca="1" t="shared" si="5"/>
        <v>27943.54520161</v>
      </c>
      <c r="O38" s="81">
        <f ca="1" t="shared" si="5"/>
        <v>27790.95237036</v>
      </c>
      <c r="P38" s="81">
        <f ca="1" t="shared" si="5"/>
        <v>29278.2541719167</v>
      </c>
      <c r="Q38" s="81">
        <f ca="1" t="shared" si="5"/>
        <v>-1012160.93445269</v>
      </c>
      <c r="R38" s="81">
        <f ca="1" t="shared" si="5"/>
        <v>-3073090.19986909</v>
      </c>
      <c r="S38" s="81">
        <f ca="1" t="shared" si="5"/>
        <v>-2349687.51753497</v>
      </c>
      <c r="T38" s="81">
        <f ca="1" t="shared" si="5"/>
        <v>-1473845.93125472</v>
      </c>
      <c r="U38" s="81">
        <f ca="1" t="shared" si="5"/>
        <v>-791074.440687749</v>
      </c>
      <c r="V38" s="98"/>
    </row>
    <row r="39" s="1" customFormat="1" spans="2:22">
      <c r="B39" s="41" t="str">
        <f>DataInput!B145</f>
        <v>of which Amortization of Domestic bonds</v>
      </c>
      <c r="C39" s="37" t="str">
        <f>DataInput!C145</f>
        <v>Naira</v>
      </c>
      <c r="D39" s="37" t="str">
        <f>DataInput!D145</f>
        <v>Million</v>
      </c>
      <c r="E39" s="12"/>
      <c r="F39" s="12"/>
      <c r="G39" s="26">
        <f>DataInput!G145</f>
        <v>0</v>
      </c>
      <c r="H39" s="26">
        <f>DataInput!H145</f>
        <v>0</v>
      </c>
      <c r="I39" s="26">
        <f>DataInput!I145</f>
        <v>0</v>
      </c>
      <c r="J39" s="26">
        <f>DataInput!J145</f>
        <v>0</v>
      </c>
      <c r="K39" s="26">
        <f>DataInput!K145</f>
        <v>0</v>
      </c>
      <c r="L39" s="82"/>
      <c r="M39" s="82"/>
      <c r="N39" s="82"/>
      <c r="O39" s="82"/>
      <c r="P39" s="83"/>
      <c r="Q39" s="83"/>
      <c r="R39" s="83"/>
      <c r="S39" s="83"/>
      <c r="T39" s="83"/>
      <c r="U39" s="83"/>
      <c r="V39" s="98"/>
    </row>
    <row r="40" s="1" customFormat="1" spans="2:22">
      <c r="B40" s="41" t="str">
        <f>DataInput!B146</f>
        <v>of which Amortization of Commercial bank loans </v>
      </c>
      <c r="C40" s="37" t="str">
        <f>DataInput!C146</f>
        <v>Naira</v>
      </c>
      <c r="D40" s="37" t="str">
        <f>DataInput!D146</f>
        <v>Million</v>
      </c>
      <c r="E40" s="12"/>
      <c r="F40" s="12"/>
      <c r="G40" s="26">
        <f>DataInput!G146</f>
        <v>0</v>
      </c>
      <c r="H40" s="26">
        <f>DataInput!H146</f>
        <v>0</v>
      </c>
      <c r="I40" s="26">
        <f>DataInput!I146</f>
        <v>0</v>
      </c>
      <c r="J40" s="26">
        <f>DataInput!J146</f>
        <v>0</v>
      </c>
      <c r="K40" s="26">
        <f>DataInput!K146</f>
        <v>0</v>
      </c>
      <c r="L40" s="82"/>
      <c r="M40" s="82"/>
      <c r="N40" s="82"/>
      <c r="O40" s="82"/>
      <c r="P40" s="83"/>
      <c r="Q40" s="83"/>
      <c r="R40" s="83"/>
      <c r="S40" s="83"/>
      <c r="T40" s="83"/>
      <c r="U40" s="83"/>
      <c r="V40" s="98"/>
    </row>
    <row r="41" s="1" customFormat="1" spans="2:22">
      <c r="B41" s="41" t="str">
        <f>DataInput!B147</f>
        <v>of which Amortization of External loans</v>
      </c>
      <c r="C41" s="37" t="str">
        <f>DataInput!C147</f>
        <v>Naira</v>
      </c>
      <c r="D41" s="37" t="str">
        <f>DataInput!D147</f>
        <v>Million</v>
      </c>
      <c r="E41" s="12"/>
      <c r="F41" s="12"/>
      <c r="G41" s="26">
        <f>DataInput!G147</f>
        <v>0</v>
      </c>
      <c r="H41" s="26">
        <f>DataInput!H147</f>
        <v>0</v>
      </c>
      <c r="I41" s="26">
        <f>DataInput!I147</f>
        <v>0</v>
      </c>
      <c r="J41" s="26">
        <f>DataInput!J147</f>
        <v>0</v>
      </c>
      <c r="K41" s="26">
        <f>DataInput!K147</f>
        <v>0</v>
      </c>
      <c r="L41" s="82"/>
      <c r="M41" s="82"/>
      <c r="N41" s="82"/>
      <c r="O41" s="82"/>
      <c r="P41" s="83"/>
      <c r="Q41" s="83"/>
      <c r="R41" s="83"/>
      <c r="S41" s="83"/>
      <c r="T41" s="83"/>
      <c r="U41" s="83"/>
      <c r="V41" s="98"/>
    </row>
    <row r="42" s="1" customFormat="1" spans="2:22">
      <c r="B42" s="42"/>
      <c r="C42" s="20"/>
      <c r="D42" s="20"/>
      <c r="E42" s="12"/>
      <c r="F42" s="12"/>
      <c r="G42" s="43"/>
      <c r="H42" s="43"/>
      <c r="I42" s="43"/>
      <c r="J42" s="43"/>
      <c r="K42" s="43"/>
      <c r="L42" s="76"/>
      <c r="M42" s="76"/>
      <c r="N42" s="76"/>
      <c r="O42" s="76"/>
      <c r="P42" s="76"/>
      <c r="Q42" s="76"/>
      <c r="R42" s="76"/>
      <c r="S42" s="76"/>
      <c r="T42" s="76"/>
      <c r="U42" s="76"/>
      <c r="V42" s="98"/>
    </row>
    <row r="43" s="1" customFormat="1" spans="2:22">
      <c r="B43" s="32" t="str">
        <f>DataInput!B149</f>
        <v>Budget Balance (' + ' means surplus,  ' - ' means deficit)</v>
      </c>
      <c r="C43" s="20" t="str">
        <f>DataInput!C149</f>
        <v>Naira</v>
      </c>
      <c r="D43" s="20" t="str">
        <f>DataInput!D149</f>
        <v>Million</v>
      </c>
      <c r="E43" s="12"/>
      <c r="F43" s="12"/>
      <c r="G43" s="33">
        <f>DataInput!G149</f>
        <v>21422.87777144</v>
      </c>
      <c r="H43" s="33">
        <f>DataInput!H149</f>
        <v>2958.02034599999</v>
      </c>
      <c r="I43" s="33">
        <f>DataInput!I149</f>
        <v>-27790.40961544</v>
      </c>
      <c r="J43" s="33">
        <f>DataInput!J149</f>
        <v>35659.31000163</v>
      </c>
      <c r="K43" s="33">
        <f>DataInput!K149</f>
        <v>-22024.7027269</v>
      </c>
      <c r="L43" s="84">
        <f t="shared" ref="L43:U43" si="6">L13-L30</f>
        <v>-17370.682771</v>
      </c>
      <c r="M43" s="84">
        <f ca="1" t="shared" si="6"/>
        <v>1950.28</v>
      </c>
      <c r="N43" s="84">
        <f ca="1" t="shared" si="6"/>
        <v>-179.319999999949</v>
      </c>
      <c r="O43" s="84">
        <f ca="1" t="shared" si="6"/>
        <v>3019.26999999996</v>
      </c>
      <c r="P43" s="84">
        <f ca="1" t="shared" si="6"/>
        <v>188.949999999953</v>
      </c>
      <c r="Q43" s="84">
        <f ca="1" t="shared" si="6"/>
        <v>-989.619999999995</v>
      </c>
      <c r="R43" s="84">
        <f ca="1" t="shared" si="6"/>
        <v>-1994.7799999998</v>
      </c>
      <c r="S43" s="84">
        <f ca="1" t="shared" si="6"/>
        <v>-22.2499999995343</v>
      </c>
      <c r="T43" s="84">
        <f ca="1" t="shared" si="6"/>
        <v>1908.85000000009</v>
      </c>
      <c r="U43" s="84">
        <f ca="1" t="shared" si="6"/>
        <v>-954.420000000042</v>
      </c>
      <c r="V43" s="98"/>
    </row>
    <row r="44" s="1" customFormat="1" spans="2:22">
      <c r="B44" s="32" t="str">
        <f>DataInput!B150</f>
        <v>Opening Cash and Bank Balance</v>
      </c>
      <c r="C44" s="37" t="str">
        <f>DataInput!C150</f>
        <v>Naira</v>
      </c>
      <c r="D44" s="37" t="str">
        <f>DataInput!D150</f>
        <v>Million</v>
      </c>
      <c r="E44" s="12"/>
      <c r="F44" s="12"/>
      <c r="G44" s="33">
        <f>DataInput!G150</f>
        <v>4635.9537166</v>
      </c>
      <c r="H44" s="33">
        <f>DataInput!H150</f>
        <v>2029.3089658</v>
      </c>
      <c r="I44" s="33">
        <f>DataInput!I150</f>
        <v>20398.489309</v>
      </c>
      <c r="J44" s="33">
        <f>DataInput!J150</f>
        <v>13673.27865207</v>
      </c>
      <c r="K44" s="33">
        <f>DataInput!K150</f>
        <v>16497.91689551</v>
      </c>
      <c r="L44" s="26">
        <f>DataInput!L150</f>
        <v>32456.282771</v>
      </c>
      <c r="M44" s="26">
        <f>DataInput!M150</f>
        <v>15085.6</v>
      </c>
      <c r="N44" s="26">
        <f>DataInput!N150</f>
        <v>17035.88</v>
      </c>
      <c r="O44" s="26">
        <f>DataInput!O150</f>
        <v>16856.56</v>
      </c>
      <c r="P44" s="26">
        <f>DataInput!P150</f>
        <v>19875.83</v>
      </c>
      <c r="Q44" s="26">
        <f>DataInput!Q150</f>
        <v>20064.78</v>
      </c>
      <c r="R44" s="26">
        <f>DataInput!R150</f>
        <v>19075.16</v>
      </c>
      <c r="S44" s="26">
        <f>DataInput!S150</f>
        <v>17080.38</v>
      </c>
      <c r="T44" s="26">
        <f>DataInput!T150</f>
        <v>17058.13</v>
      </c>
      <c r="U44" s="26">
        <f>DataInput!U150</f>
        <v>18966.98</v>
      </c>
      <c r="V44" s="98"/>
    </row>
    <row r="45" s="1" customFormat="1" spans="2:22">
      <c r="B45" s="32" t="str">
        <f>DataInput!B151</f>
        <v>Closing Cash and Bank Balance</v>
      </c>
      <c r="C45" s="37" t="str">
        <f>DataInput!C151</f>
        <v>Naira</v>
      </c>
      <c r="D45" s="37" t="str">
        <f>DataInput!D151</f>
        <v>Million</v>
      </c>
      <c r="E45" s="12"/>
      <c r="F45" s="12"/>
      <c r="G45" s="33">
        <f>DataInput!G151</f>
        <v>2029.3099658</v>
      </c>
      <c r="H45" s="33">
        <f>DataInput!H151</f>
        <v>20398.489309</v>
      </c>
      <c r="I45" s="33">
        <f>DataInput!I151</f>
        <v>13673.27865207</v>
      </c>
      <c r="J45" s="33">
        <f>DataInput!J151</f>
        <v>16497.91689551</v>
      </c>
      <c r="K45" s="33">
        <f>DataInput!K151</f>
        <v>32456.282771</v>
      </c>
      <c r="L45" s="26">
        <f>DataInput!L151</f>
        <v>15085.6</v>
      </c>
      <c r="M45" s="26">
        <f>DataInput!M151</f>
        <v>17035.88</v>
      </c>
      <c r="N45" s="26">
        <f>DataInput!N151</f>
        <v>16856.56</v>
      </c>
      <c r="O45" s="26">
        <f>DataInput!O151</f>
        <v>19875.83</v>
      </c>
      <c r="P45" s="26">
        <f>DataInput!P151</f>
        <v>20064.78</v>
      </c>
      <c r="Q45" s="26">
        <f>DataInput!Q151</f>
        <v>19075.16</v>
      </c>
      <c r="R45" s="26">
        <f>DataInput!R151</f>
        <v>17080.38</v>
      </c>
      <c r="S45" s="26">
        <f>DataInput!S151</f>
        <v>17058.13</v>
      </c>
      <c r="T45" s="26">
        <f>DataInput!T151</f>
        <v>18966.98</v>
      </c>
      <c r="U45" s="26">
        <f>DataInput!U151</f>
        <v>18012.56</v>
      </c>
      <c r="V45" s="98"/>
    </row>
    <row r="46" s="1" customFormat="1" spans="2:22">
      <c r="B46" s="12"/>
      <c r="C46" s="20"/>
      <c r="D46" s="20"/>
      <c r="E46" s="12"/>
      <c r="F46" s="12"/>
      <c r="G46" s="12"/>
      <c r="H46" s="12"/>
      <c r="I46" s="12"/>
      <c r="J46" s="12"/>
      <c r="K46" s="21"/>
      <c r="L46" s="21"/>
      <c r="M46" s="21"/>
      <c r="N46" s="21"/>
      <c r="O46" s="21"/>
      <c r="P46" s="21"/>
      <c r="Q46" s="21"/>
      <c r="R46" s="21"/>
      <c r="S46" s="21"/>
      <c r="T46" s="21"/>
      <c r="U46" s="21"/>
      <c r="V46" s="97"/>
    </row>
    <row r="47" s="3" customFormat="1" spans="2:22">
      <c r="B47" s="44" t="s">
        <v>292</v>
      </c>
      <c r="C47" s="29"/>
      <c r="D47" s="29"/>
      <c r="E47" s="28"/>
      <c r="F47" s="28"/>
      <c r="G47" s="28"/>
      <c r="H47" s="28"/>
      <c r="I47" s="28"/>
      <c r="J47" s="28"/>
      <c r="K47" s="28"/>
      <c r="L47" s="77"/>
      <c r="M47" s="77"/>
      <c r="N47" s="77"/>
      <c r="O47" s="77"/>
      <c r="P47" s="77"/>
      <c r="Q47" s="77"/>
      <c r="R47" s="77"/>
      <c r="S47" s="77"/>
      <c r="T47" s="77"/>
      <c r="U47" s="77"/>
      <c r="V47" s="78"/>
    </row>
    <row r="48" s="1" customFormat="1" spans="2:22">
      <c r="B48" s="12"/>
      <c r="C48" s="13"/>
      <c r="D48" s="13"/>
      <c r="E48" s="12"/>
      <c r="F48" s="12"/>
      <c r="G48" s="12"/>
      <c r="H48" s="12"/>
      <c r="I48" s="12"/>
      <c r="J48" s="12"/>
      <c r="K48" s="12"/>
      <c r="L48" s="14"/>
      <c r="M48" s="14"/>
      <c r="N48" s="14"/>
      <c r="O48" s="14"/>
      <c r="P48" s="14"/>
      <c r="Q48" s="14"/>
      <c r="R48" s="14"/>
      <c r="S48" s="14"/>
      <c r="T48" s="14"/>
      <c r="U48" s="14"/>
      <c r="V48" s="97"/>
    </row>
    <row r="49" ht="15" spans="1:21">
      <c r="A49" s="45"/>
      <c r="B49" s="46" t="s">
        <v>230</v>
      </c>
      <c r="C49" s="20" t="str">
        <f>'Data Request'!$C$6</f>
        <v>Naira</v>
      </c>
      <c r="D49" s="20" t="str">
        <f>'Data Request'!$C$7</f>
        <v>Million</v>
      </c>
      <c r="E49" s="47"/>
      <c r="F49" s="48"/>
      <c r="G49" s="49"/>
      <c r="H49" s="49"/>
      <c r="I49" s="49"/>
      <c r="J49" s="49"/>
      <c r="K49" s="85"/>
      <c r="L49" s="86">
        <f t="shared" ref="L49:U49" si="7">-L50+L51+L54</f>
        <v>59826.7319997419</v>
      </c>
      <c r="M49" s="86">
        <f ca="1" t="shared" si="7"/>
        <v>142387.617406564</v>
      </c>
      <c r="N49" s="86">
        <f ca="1" t="shared" si="7"/>
        <v>181619.561644773</v>
      </c>
      <c r="O49" s="86">
        <f ca="1" t="shared" si="7"/>
        <v>238721.949986076</v>
      </c>
      <c r="P49" s="86">
        <f ca="1" t="shared" si="7"/>
        <v>285219.305318984</v>
      </c>
      <c r="Q49" s="86">
        <f ca="1" t="shared" si="7"/>
        <v>-701253.797943186</v>
      </c>
      <c r="R49" s="86">
        <f ca="1" t="shared" si="7"/>
        <v>-2698538.29150259</v>
      </c>
      <c r="S49" s="86">
        <f ca="1" t="shared" si="7"/>
        <v>-1914458.67916042</v>
      </c>
      <c r="T49" s="86">
        <f ca="1" t="shared" si="7"/>
        <v>-987707.465379756</v>
      </c>
      <c r="U49" s="86">
        <f ca="1" t="shared" si="7"/>
        <v>-246337.499130293</v>
      </c>
    </row>
    <row r="50" ht="15" spans="1:21">
      <c r="A50" s="45"/>
      <c r="B50" s="50" t="s">
        <v>231</v>
      </c>
      <c r="C50" s="20" t="str">
        <f>'Data Request'!$C$6</f>
        <v>Naira</v>
      </c>
      <c r="D50" s="20" t="str">
        <f>'Data Request'!$C$7</f>
        <v>Million</v>
      </c>
      <c r="E50" s="51" t="s">
        <v>293</v>
      </c>
      <c r="F50" s="52"/>
      <c r="G50" s="52"/>
      <c r="H50" s="52"/>
      <c r="I50" s="52"/>
      <c r="J50" s="52"/>
      <c r="K50" s="87"/>
      <c r="L50" s="88">
        <f t="shared" ref="L50:U50" si="8">(L14+L17+L18+L19+L20+L22)-(L31+L32+L36+L37)</f>
        <v>-34894.8991909819</v>
      </c>
      <c r="M50" s="88">
        <f t="shared" si="8"/>
        <v>-29368.7331163743</v>
      </c>
      <c r="N50" s="88">
        <f t="shared" si="8"/>
        <v>-29617.3804724986</v>
      </c>
      <c r="O50" s="88">
        <f t="shared" si="8"/>
        <v>-35494.9842760694</v>
      </c>
      <c r="P50" s="88">
        <f t="shared" si="8"/>
        <v>-31349.4444076753</v>
      </c>
      <c r="Q50" s="88">
        <f t="shared" si="8"/>
        <v>-31595.3575821145</v>
      </c>
      <c r="R50" s="88">
        <f t="shared" si="8"/>
        <v>-30065.0617782159</v>
      </c>
      <c r="S50" s="88">
        <f t="shared" si="8"/>
        <v>-17694.0692129274</v>
      </c>
      <c r="T50" s="88">
        <f t="shared" si="8"/>
        <v>4774.60704150377</v>
      </c>
      <c r="U50" s="88">
        <f t="shared" si="8"/>
        <v>12706.0537150969</v>
      </c>
    </row>
    <row r="51" ht="15" spans="1:21">
      <c r="A51" s="53"/>
      <c r="B51" s="50" t="s">
        <v>232</v>
      </c>
      <c r="C51" s="20" t="str">
        <f>'Data Request'!$C$6</f>
        <v>Naira</v>
      </c>
      <c r="D51" s="20" t="str">
        <f>'Data Request'!$C$7</f>
        <v>Million</v>
      </c>
      <c r="E51" s="54"/>
      <c r="F51" s="52"/>
      <c r="G51" s="52"/>
      <c r="H51" s="52"/>
      <c r="I51" s="52"/>
      <c r="J51" s="52"/>
      <c r="K51" s="87"/>
      <c r="L51" s="87">
        <f t="shared" ref="L51:U51" si="9">L52+L53</f>
        <v>42302.51557976</v>
      </c>
      <c r="M51" s="87">
        <f ca="1" t="shared" si="9"/>
        <v>111068.604290189</v>
      </c>
      <c r="N51" s="87">
        <f ca="1" t="shared" si="9"/>
        <v>152181.501172274</v>
      </c>
      <c r="O51" s="87">
        <f ca="1" t="shared" si="9"/>
        <v>200207.695710006</v>
      </c>
      <c r="P51" s="87">
        <f ca="1" t="shared" si="9"/>
        <v>253680.910911309</v>
      </c>
      <c r="Q51" s="87">
        <f ca="1" t="shared" si="9"/>
        <v>-731859.5355253</v>
      </c>
      <c r="R51" s="87">
        <f ca="1" t="shared" si="9"/>
        <v>-2726608.5732808</v>
      </c>
      <c r="S51" s="87">
        <f ca="1" t="shared" si="9"/>
        <v>-1932130.49837335</v>
      </c>
      <c r="T51" s="87">
        <f ca="1" t="shared" si="9"/>
        <v>-984841.708338252</v>
      </c>
      <c r="U51" s="87">
        <f ca="1" t="shared" si="9"/>
        <v>-232677.025415197</v>
      </c>
    </row>
    <row r="52" ht="15" spans="1:21">
      <c r="A52" s="53"/>
      <c r="B52" s="55" t="s">
        <v>233</v>
      </c>
      <c r="C52" s="20" t="str">
        <f>'Data Request'!$C$6</f>
        <v>Naira</v>
      </c>
      <c r="D52" s="20" t="str">
        <f>'Data Request'!$C$7</f>
        <v>Million</v>
      </c>
      <c r="E52" s="54"/>
      <c r="F52" s="48"/>
      <c r="G52" s="48"/>
      <c r="H52" s="48"/>
      <c r="I52" s="48"/>
      <c r="J52" s="48"/>
      <c r="K52" s="89"/>
      <c r="L52" s="90">
        <f t="shared" ref="L52:U52" si="10">L38</f>
        <v>16824.47547091</v>
      </c>
      <c r="M52" s="90">
        <f ca="1" t="shared" si="10"/>
        <v>31042.34464944</v>
      </c>
      <c r="N52" s="90">
        <f ca="1" t="shared" si="10"/>
        <v>27943.54520161</v>
      </c>
      <c r="O52" s="90">
        <f ca="1" t="shared" si="10"/>
        <v>27790.95237036</v>
      </c>
      <c r="P52" s="90">
        <f ca="1" t="shared" si="10"/>
        <v>29278.2541719167</v>
      </c>
      <c r="Q52" s="90">
        <f ca="1" t="shared" si="10"/>
        <v>-1012160.93445269</v>
      </c>
      <c r="R52" s="90">
        <f ca="1" t="shared" si="10"/>
        <v>-3073090.19986909</v>
      </c>
      <c r="S52" s="90">
        <f ca="1" t="shared" si="10"/>
        <v>-2349687.51753497</v>
      </c>
      <c r="T52" s="90">
        <f ca="1" t="shared" si="10"/>
        <v>-1473845.93125472</v>
      </c>
      <c r="U52" s="90">
        <f ca="1" t="shared" si="10"/>
        <v>-791074.440687749</v>
      </c>
    </row>
    <row r="53" ht="15" spans="1:21">
      <c r="A53" s="53"/>
      <c r="B53" s="55" t="s">
        <v>234</v>
      </c>
      <c r="C53" s="20" t="str">
        <f>'Data Request'!$C$6</f>
        <v>Naira</v>
      </c>
      <c r="D53" s="20" t="str">
        <f>'Data Request'!$C$7</f>
        <v>Million</v>
      </c>
      <c r="E53" s="54"/>
      <c r="F53" s="56"/>
      <c r="G53" s="56"/>
      <c r="H53" s="56"/>
      <c r="I53" s="56"/>
      <c r="J53" s="56"/>
      <c r="K53" s="91"/>
      <c r="L53" s="90">
        <f t="shared" ref="L53:U53" si="11">L33</f>
        <v>25478.04010885</v>
      </c>
      <c r="M53" s="90">
        <f ca="1" t="shared" si="11"/>
        <v>80026.2596407493</v>
      </c>
      <c r="N53" s="90">
        <f ca="1" t="shared" si="11"/>
        <v>124237.955970664</v>
      </c>
      <c r="O53" s="90">
        <f ca="1" t="shared" si="11"/>
        <v>172416.743339646</v>
      </c>
      <c r="P53" s="90">
        <f ca="1" t="shared" si="11"/>
        <v>224402.656739392</v>
      </c>
      <c r="Q53" s="90">
        <f ca="1" t="shared" si="11"/>
        <v>280301.398927391</v>
      </c>
      <c r="R53" s="90">
        <f ca="1" t="shared" si="11"/>
        <v>346481.626588287</v>
      </c>
      <c r="S53" s="90">
        <f ca="1" t="shared" si="11"/>
        <v>417557.019161614</v>
      </c>
      <c r="T53" s="90">
        <f ca="1" t="shared" si="11"/>
        <v>489004.222916469</v>
      </c>
      <c r="U53" s="90">
        <f ca="1" t="shared" si="11"/>
        <v>558397.415272553</v>
      </c>
    </row>
    <row r="54" ht="15" spans="1:21">
      <c r="A54" s="53"/>
      <c r="B54" s="50" t="s">
        <v>235</v>
      </c>
      <c r="C54" s="20" t="str">
        <f>'Data Request'!$C$6</f>
        <v>Naira</v>
      </c>
      <c r="D54" s="20" t="str">
        <f>'Data Request'!$C$7</f>
        <v>Million</v>
      </c>
      <c r="E54" s="54"/>
      <c r="F54" s="56"/>
      <c r="G54" s="56"/>
      <c r="H54" s="56"/>
      <c r="I54" s="56"/>
      <c r="J54" s="56"/>
      <c r="K54" s="91"/>
      <c r="L54" s="88">
        <f t="shared" ref="L54:U54" si="12">L45-L44</f>
        <v>-17370.682771</v>
      </c>
      <c r="M54" s="88">
        <f t="shared" si="12"/>
        <v>1950.28</v>
      </c>
      <c r="N54" s="88">
        <f t="shared" si="12"/>
        <v>-179.32</v>
      </c>
      <c r="O54" s="88">
        <f t="shared" si="12"/>
        <v>3019.27</v>
      </c>
      <c r="P54" s="88">
        <f t="shared" si="12"/>
        <v>188.949999999997</v>
      </c>
      <c r="Q54" s="88">
        <f t="shared" si="12"/>
        <v>-989.619999999999</v>
      </c>
      <c r="R54" s="88">
        <f t="shared" si="12"/>
        <v>-1994.78</v>
      </c>
      <c r="S54" s="88">
        <f t="shared" si="12"/>
        <v>-22.25</v>
      </c>
      <c r="T54" s="88">
        <f t="shared" si="12"/>
        <v>1908.85</v>
      </c>
      <c r="U54" s="88">
        <f t="shared" si="12"/>
        <v>-954.419999999998</v>
      </c>
    </row>
    <row r="55" ht="15" spans="1:21">
      <c r="A55" s="45"/>
      <c r="B55" s="46" t="s">
        <v>236</v>
      </c>
      <c r="C55" s="20" t="str">
        <f>'Data Request'!$C$6</f>
        <v>Naira</v>
      </c>
      <c r="D55" s="20" t="str">
        <f>'Data Request'!$C$7</f>
        <v>Million</v>
      </c>
      <c r="E55" s="47"/>
      <c r="F55" s="48"/>
      <c r="G55" s="49"/>
      <c r="H55" s="49"/>
      <c r="I55" s="49"/>
      <c r="J55" s="49"/>
      <c r="K55" s="85"/>
      <c r="L55" s="86">
        <f t="shared" ref="L55:U55" si="13">L56+L57</f>
        <v>59826.7319997419</v>
      </c>
      <c r="M55" s="86">
        <f ca="1" t="shared" si="13"/>
        <v>142387.617406564</v>
      </c>
      <c r="N55" s="86">
        <f ca="1" t="shared" si="13"/>
        <v>181619.561644773</v>
      </c>
      <c r="O55" s="86">
        <f ca="1" t="shared" si="13"/>
        <v>238721.949986076</v>
      </c>
      <c r="P55" s="86">
        <f ca="1" t="shared" si="13"/>
        <v>285219.305318984</v>
      </c>
      <c r="Q55" s="86">
        <f ca="1" t="shared" si="13"/>
        <v>-701253.797943186</v>
      </c>
      <c r="R55" s="86">
        <f ca="1" t="shared" si="13"/>
        <v>-2698538.29150259</v>
      </c>
      <c r="S55" s="86">
        <f ca="1" t="shared" si="13"/>
        <v>-1914458.67916042</v>
      </c>
      <c r="T55" s="86">
        <f ca="1" t="shared" si="13"/>
        <v>-987707.465379756</v>
      </c>
      <c r="U55" s="86">
        <f ca="1" t="shared" si="13"/>
        <v>-246337.499130293</v>
      </c>
    </row>
    <row r="56" ht="15" spans="1:21">
      <c r="A56" s="53"/>
      <c r="B56" s="50" t="s">
        <v>237</v>
      </c>
      <c r="C56" s="20" t="str">
        <f>'Data Request'!$C$6</f>
        <v>Naira</v>
      </c>
      <c r="D56" s="20" t="str">
        <f>'Data Request'!$C$7</f>
        <v>Million</v>
      </c>
      <c r="E56" s="54"/>
      <c r="F56" s="48"/>
      <c r="G56" s="48"/>
      <c r="H56" s="48"/>
      <c r="I56" s="48"/>
      <c r="J56" s="48"/>
      <c r="K56" s="89"/>
      <c r="L56" s="88">
        <f t="shared" ref="L56:U56" si="14">L23+L24</f>
        <v>0</v>
      </c>
      <c r="M56" s="88">
        <f t="shared" si="14"/>
        <v>0</v>
      </c>
      <c r="N56" s="88">
        <f t="shared" si="14"/>
        <v>0</v>
      </c>
      <c r="O56" s="88">
        <f t="shared" si="14"/>
        <v>0</v>
      </c>
      <c r="P56" s="88">
        <f t="shared" si="14"/>
        <v>0</v>
      </c>
      <c r="Q56" s="88">
        <f t="shared" si="14"/>
        <v>0</v>
      </c>
      <c r="R56" s="88">
        <f t="shared" si="14"/>
        <v>0</v>
      </c>
      <c r="S56" s="88">
        <f t="shared" si="14"/>
        <v>0</v>
      </c>
      <c r="T56" s="88">
        <f t="shared" si="14"/>
        <v>0</v>
      </c>
      <c r="U56" s="88">
        <f t="shared" si="14"/>
        <v>0</v>
      </c>
    </row>
    <row r="57" ht="15" spans="1:21">
      <c r="A57" s="53"/>
      <c r="B57" s="50" t="s">
        <v>238</v>
      </c>
      <c r="C57" s="20" t="str">
        <f>'Data Request'!$C$6</f>
        <v>Naira</v>
      </c>
      <c r="D57" s="20" t="str">
        <f>'Data Request'!$C$7</f>
        <v>Million</v>
      </c>
      <c r="E57" s="51" t="s">
        <v>294</v>
      </c>
      <c r="F57" s="48"/>
      <c r="G57" s="48"/>
      <c r="H57" s="48"/>
      <c r="I57" s="48"/>
      <c r="J57" s="48"/>
      <c r="K57" s="89"/>
      <c r="L57" s="92">
        <f t="shared" ref="L57:U57" si="15">(-L50+L51+L54)-(L56)</f>
        <v>59826.7319997419</v>
      </c>
      <c r="M57" s="92">
        <f ca="1" t="shared" si="15"/>
        <v>142387.617406564</v>
      </c>
      <c r="N57" s="92">
        <f ca="1" t="shared" si="15"/>
        <v>181619.561644773</v>
      </c>
      <c r="O57" s="92">
        <f ca="1" t="shared" si="15"/>
        <v>238721.949986076</v>
      </c>
      <c r="P57" s="92">
        <f ca="1" t="shared" si="15"/>
        <v>285219.305318984</v>
      </c>
      <c r="Q57" s="92">
        <f ca="1" t="shared" si="15"/>
        <v>-701253.797943186</v>
      </c>
      <c r="R57" s="92">
        <f ca="1" t="shared" si="15"/>
        <v>-2698538.29150259</v>
      </c>
      <c r="S57" s="92">
        <f ca="1" t="shared" si="15"/>
        <v>-1914458.67916042</v>
      </c>
      <c r="T57" s="92">
        <f ca="1" t="shared" si="15"/>
        <v>-987707.465379756</v>
      </c>
      <c r="U57" s="92">
        <f ca="1" t="shared" si="15"/>
        <v>-246337.499130293</v>
      </c>
    </row>
    <row r="58" ht="15" spans="1:21">
      <c r="A58" s="53"/>
      <c r="B58" s="57" t="s">
        <v>295</v>
      </c>
      <c r="C58" s="47"/>
      <c r="D58" s="58"/>
      <c r="E58" s="59"/>
      <c r="F58" s="60"/>
      <c r="G58" s="60"/>
      <c r="H58" s="60"/>
      <c r="I58" s="60"/>
      <c r="J58" s="60"/>
      <c r="K58" s="93"/>
      <c r="L58" s="94" t="str">
        <f t="shared" ref="L58:U58" si="16">IF(L49=L55,"OK","Check")</f>
        <v>OK</v>
      </c>
      <c r="M58" s="94" t="str">
        <f ca="1" t="shared" si="16"/>
        <v>OK</v>
      </c>
      <c r="N58" s="94" t="str">
        <f ca="1" t="shared" si="16"/>
        <v>OK</v>
      </c>
      <c r="O58" s="94" t="str">
        <f ca="1" t="shared" si="16"/>
        <v>OK</v>
      </c>
      <c r="P58" s="94" t="str">
        <f ca="1" t="shared" si="16"/>
        <v>OK</v>
      </c>
      <c r="Q58" s="94" t="str">
        <f ca="1" t="shared" si="16"/>
        <v>OK</v>
      </c>
      <c r="R58" s="94" t="str">
        <f ca="1" t="shared" si="16"/>
        <v>OK</v>
      </c>
      <c r="S58" s="94" t="str">
        <f ca="1" t="shared" si="16"/>
        <v>OK</v>
      </c>
      <c r="T58" s="94" t="str">
        <f ca="1" t="shared" si="16"/>
        <v>OK</v>
      </c>
      <c r="U58" s="94" t="str">
        <f ca="1" t="shared" si="16"/>
        <v>OK</v>
      </c>
    </row>
    <row r="59" ht="15" spans="1:21">
      <c r="A59" s="61"/>
      <c r="B59" s="57"/>
      <c r="C59" s="62"/>
      <c r="D59" s="62"/>
      <c r="E59" s="62"/>
      <c r="F59" s="63"/>
      <c r="G59" s="63"/>
      <c r="H59" s="63"/>
      <c r="I59" s="63"/>
      <c r="J59" s="63"/>
      <c r="K59" s="94"/>
      <c r="L59" s="94"/>
      <c r="M59" s="94"/>
      <c r="N59" s="94"/>
      <c r="O59" s="94"/>
      <c r="P59" s="94"/>
      <c r="Q59" s="94"/>
      <c r="R59" s="94"/>
      <c r="S59" s="89"/>
      <c r="T59" s="89"/>
      <c r="U59" s="89"/>
    </row>
    <row r="60" spans="1:22">
      <c r="A60" s="64"/>
      <c r="B60" s="16" t="str">
        <f>'Data Request'!B153</f>
        <v>4. Information on Planned Borrowings Creating New Debt (new bonds, new loans, etc.) (See Note 4 in Guidance for Completing Data Request for State DSA)</v>
      </c>
      <c r="C60" s="16"/>
      <c r="D60" s="17"/>
      <c r="E60" s="18"/>
      <c r="F60" s="19"/>
      <c r="G60" s="19"/>
      <c r="H60" s="19"/>
      <c r="I60" s="19"/>
      <c r="J60" s="19"/>
      <c r="K60" s="19"/>
      <c r="L60" s="19"/>
      <c r="M60" s="19"/>
      <c r="N60" s="19"/>
      <c r="O60" s="19"/>
      <c r="P60" s="19"/>
      <c r="Q60" s="19"/>
      <c r="R60" s="19"/>
      <c r="S60" s="19"/>
      <c r="T60" s="19"/>
      <c r="U60" s="19"/>
      <c r="V60" s="99"/>
    </row>
    <row r="61" s="1" customFormat="1" spans="2:22">
      <c r="B61" s="12"/>
      <c r="C61" s="13"/>
      <c r="D61" s="13"/>
      <c r="E61" s="12"/>
      <c r="F61" s="12"/>
      <c r="G61" s="12"/>
      <c r="H61" s="12"/>
      <c r="I61" s="12"/>
      <c r="J61" s="12"/>
      <c r="K61" s="12"/>
      <c r="L61" s="14"/>
      <c r="M61" s="14"/>
      <c r="N61" s="14"/>
      <c r="O61" s="14"/>
      <c r="P61" s="14"/>
      <c r="Q61" s="14"/>
      <c r="R61" s="14"/>
      <c r="S61" s="14"/>
      <c r="T61" s="14"/>
      <c r="U61" s="14"/>
      <c r="V61" s="97"/>
    </row>
    <row r="62" s="4" customFormat="1" spans="2:16">
      <c r="B62" s="65" t="str">
        <f>DataInput!B155</f>
        <v>Insert planned Borrowings (new bonds, new loans, etc.) as nominal amounts in million naira or million US dollars. Total Planned Borrowings (row 167) must equal the Gross Borrowing Requirement (row 168, calculated by the Template in the Baseline Scenario)</v>
      </c>
      <c r="C62" s="37"/>
      <c r="D62" s="37"/>
      <c r="E62" s="66"/>
      <c r="F62" s="67"/>
      <c r="G62" s="67"/>
      <c r="H62" s="67"/>
      <c r="I62" s="67"/>
      <c r="J62" s="67"/>
      <c r="K62" s="67"/>
      <c r="L62" s="67"/>
      <c r="M62" s="67"/>
      <c r="N62" s="67"/>
      <c r="O62" s="67"/>
      <c r="P62" s="67"/>
    </row>
    <row r="63" s="4" customFormat="1" ht="52.9" customHeight="1" spans="2:21">
      <c r="B63" s="68" t="str">
        <f>DataInput!B156</f>
        <v>New Domestic Financing in Million Naira</v>
      </c>
      <c r="C63" s="20"/>
      <c r="E63" s="69" t="s">
        <v>296</v>
      </c>
      <c r="F63" s="69" t="s">
        <v>297</v>
      </c>
      <c r="G63" s="69" t="str">
        <f>DataInput!C171</f>
        <v>Interest Rate (%)</v>
      </c>
      <c r="H63" s="69" t="str">
        <f>DataInput!D171</f>
        <v>Maturity (# of years)</v>
      </c>
      <c r="I63" s="69" t="str">
        <f>DataInput!E171</f>
        <v>Grace (# of years)</v>
      </c>
      <c r="L63" s="95"/>
      <c r="M63" s="95"/>
      <c r="N63" s="95"/>
      <c r="O63" s="95"/>
      <c r="P63" s="95"/>
      <c r="Q63" s="95"/>
      <c r="R63" s="95"/>
      <c r="S63" s="95"/>
      <c r="T63" s="95"/>
      <c r="U63" s="95"/>
    </row>
    <row r="64" s="4" customFormat="1" spans="1:21">
      <c r="A64" s="31"/>
      <c r="B64" s="34" t="str">
        <f>DataInput!B157</f>
        <v>Commercial Bank Loans (maturity 1 to 5 years, including Agric Loans, Infrastructure Loans, and MSMEDF)</v>
      </c>
      <c r="C64" s="70" t="str">
        <f>DataInput!C157</f>
        <v>Naira</v>
      </c>
      <c r="E64" s="71" t="s">
        <v>298</v>
      </c>
      <c r="F64" s="72" t="s">
        <v>163</v>
      </c>
      <c r="G64" s="73">
        <f>DataInput!C172</f>
        <v>0.09</v>
      </c>
      <c r="H64" s="74">
        <f>DataInput!D172</f>
        <v>5</v>
      </c>
      <c r="I64" s="74">
        <f>DataInput!E172</f>
        <v>4</v>
      </c>
      <c r="L64" s="96">
        <f>DataInput!L157</f>
        <v>0</v>
      </c>
      <c r="M64" s="96">
        <f>DataInput!M157</f>
        <v>1000</v>
      </c>
      <c r="N64" s="96">
        <f>DataInput!N157</f>
        <v>1000</v>
      </c>
      <c r="O64" s="96">
        <f>DataInput!O157</f>
        <v>1000</v>
      </c>
      <c r="P64" s="96">
        <f>DataInput!P157</f>
        <v>1200</v>
      </c>
      <c r="Q64" s="96">
        <f>DataInput!Q157</f>
        <v>1200</v>
      </c>
      <c r="R64" s="96">
        <f>DataInput!R157</f>
        <v>1300</v>
      </c>
      <c r="S64" s="96">
        <f>DataInput!S157</f>
        <v>1300</v>
      </c>
      <c r="T64" s="96">
        <f>DataInput!T157</f>
        <v>1500</v>
      </c>
      <c r="U64" s="96">
        <f>DataInput!U157</f>
        <v>1500</v>
      </c>
    </row>
    <row r="65" s="4" customFormat="1" spans="1:21">
      <c r="A65" s="31"/>
      <c r="B65" s="34" t="str">
        <f>DataInput!B158</f>
        <v>Commercial Bank Loans (maturity 6 years or longer, including Agric Loans, Infrastructure Loans, and MSMEDF)</v>
      </c>
      <c r="C65" s="70" t="str">
        <f>DataInput!C158</f>
        <v>Naira</v>
      </c>
      <c r="E65" s="71" t="s">
        <v>299</v>
      </c>
      <c r="F65" s="72" t="s">
        <v>163</v>
      </c>
      <c r="G65" s="73">
        <f>DataInput!C173</f>
        <v>0.09</v>
      </c>
      <c r="H65" s="74">
        <f>DataInput!D173</f>
        <v>6</v>
      </c>
      <c r="I65" s="74">
        <f>DataInput!E173</f>
        <v>3</v>
      </c>
      <c r="L65" s="96">
        <f>DataInput!L158</f>
        <v>2000</v>
      </c>
      <c r="M65" s="96">
        <f>DataInput!M158</f>
        <v>15000</v>
      </c>
      <c r="N65" s="96">
        <f>DataInput!N158</f>
        <v>12000</v>
      </c>
      <c r="O65" s="96">
        <f>DataInput!O158</f>
        <v>12000</v>
      </c>
      <c r="P65" s="96">
        <f>DataInput!P158</f>
        <v>13000</v>
      </c>
      <c r="Q65" s="96">
        <f>DataInput!Q158</f>
        <v>13000</v>
      </c>
      <c r="R65" s="96">
        <f>DataInput!R158</f>
        <v>13200</v>
      </c>
      <c r="S65" s="96">
        <f>DataInput!S158</f>
        <v>13200</v>
      </c>
      <c r="T65" s="96">
        <f>DataInput!T158</f>
        <v>13500</v>
      </c>
      <c r="U65" s="96">
        <f>DataInput!U158</f>
        <v>13500</v>
      </c>
    </row>
    <row r="66" s="4" customFormat="1" spans="1:21">
      <c r="A66" s="31"/>
      <c r="B66" s="34" t="str">
        <f>DataInput!B159</f>
        <v>State Bonds (maturity 1 to 5 years)</v>
      </c>
      <c r="C66" s="70" t="str">
        <f>DataInput!C159</f>
        <v>Naira</v>
      </c>
      <c r="E66" s="71" t="s">
        <v>300</v>
      </c>
      <c r="F66" s="72" t="s">
        <v>163</v>
      </c>
      <c r="G66" s="73">
        <f>DataInput!C174</f>
        <v>0.09</v>
      </c>
      <c r="H66" s="74">
        <f>DataInput!D174</f>
        <v>5</v>
      </c>
      <c r="I66" s="74">
        <f>DataInput!E174</f>
        <v>2</v>
      </c>
      <c r="L66" s="96">
        <f>DataInput!L159</f>
        <v>847.128</v>
      </c>
      <c r="M66" s="96">
        <f>DataInput!M159</f>
        <v>847.128</v>
      </c>
      <c r="N66" s="96">
        <f>DataInput!N159</f>
        <v>0</v>
      </c>
      <c r="O66" s="96">
        <f>DataInput!O159</f>
        <v>0</v>
      </c>
      <c r="P66" s="96">
        <f>DataInput!P159</f>
        <v>0</v>
      </c>
      <c r="Q66" s="96">
        <f>DataInput!Q159</f>
        <v>0</v>
      </c>
      <c r="R66" s="96">
        <f>DataInput!R159</f>
        <v>0</v>
      </c>
      <c r="S66" s="96">
        <f>DataInput!S159</f>
        <v>0</v>
      </c>
      <c r="T66" s="96">
        <f>DataInput!T159</f>
        <v>0</v>
      </c>
      <c r="U66" s="96">
        <f>DataInput!U159</f>
        <v>0</v>
      </c>
    </row>
    <row r="67" s="4" customFormat="1" spans="1:21">
      <c r="A67" s="31"/>
      <c r="B67" s="34" t="str">
        <f>DataInput!B160</f>
        <v>State Bonds (maturity 6 years or longer)</v>
      </c>
      <c r="C67" s="70" t="str">
        <f>DataInput!C160</f>
        <v>Naira</v>
      </c>
      <c r="E67" s="71" t="s">
        <v>301</v>
      </c>
      <c r="F67" s="72" t="s">
        <v>163</v>
      </c>
      <c r="G67" s="73">
        <f>DataInput!C175</f>
        <v>0.09</v>
      </c>
      <c r="H67" s="74">
        <f>DataInput!D175</f>
        <v>4</v>
      </c>
      <c r="I67" s="74">
        <f>DataInput!E175</f>
        <v>3</v>
      </c>
      <c r="L67" s="96">
        <f>DataInput!L160</f>
        <v>564</v>
      </c>
      <c r="M67" s="96">
        <f>DataInput!M160</f>
        <v>564</v>
      </c>
      <c r="N67" s="96">
        <f>DataInput!N160</f>
        <v>564</v>
      </c>
      <c r="O67" s="96">
        <f>DataInput!O160</f>
        <v>0</v>
      </c>
      <c r="P67" s="96">
        <f>DataInput!P160</f>
        <v>0</v>
      </c>
      <c r="Q67" s="96">
        <f>DataInput!Q160</f>
        <v>0</v>
      </c>
      <c r="R67" s="96">
        <f>DataInput!R160</f>
        <v>0</v>
      </c>
      <c r="S67" s="96">
        <f>DataInput!S160</f>
        <v>0</v>
      </c>
      <c r="T67" s="96">
        <f>DataInput!T160</f>
        <v>0</v>
      </c>
      <c r="U67" s="96">
        <f>DataInput!U160</f>
        <v>0</v>
      </c>
    </row>
    <row r="68" s="4" customFormat="1" spans="1:21">
      <c r="A68" s="31"/>
      <c r="B68" s="34" t="str">
        <f>DataInput!B161</f>
        <v>Other Domestic Financing</v>
      </c>
      <c r="C68" s="70" t="str">
        <f>DataInput!C161</f>
        <v>Naira</v>
      </c>
      <c r="E68" s="71" t="s">
        <v>302</v>
      </c>
      <c r="F68" s="72" t="s">
        <v>163</v>
      </c>
      <c r="G68" s="73">
        <f>DataInput!C176</f>
        <v>0.09</v>
      </c>
      <c r="H68" s="74">
        <f>DataInput!D176</f>
        <v>5</v>
      </c>
      <c r="I68" s="74">
        <f>DataInput!E176</f>
        <v>4</v>
      </c>
      <c r="L68" s="96">
        <f>DataInput!L161</f>
        <v>1400</v>
      </c>
      <c r="M68" s="96">
        <f>DataInput!M161</f>
        <v>1400</v>
      </c>
      <c r="N68" s="96">
        <f>DataInput!N161</f>
        <v>1400</v>
      </c>
      <c r="O68" s="96">
        <f>DataInput!O161</f>
        <v>1400</v>
      </c>
      <c r="P68" s="96">
        <f>DataInput!P161</f>
        <v>1500</v>
      </c>
      <c r="Q68" s="96">
        <f>DataInput!Q161</f>
        <v>1700</v>
      </c>
      <c r="R68" s="96">
        <f>DataInput!R161</f>
        <v>1700</v>
      </c>
      <c r="S68" s="96">
        <f>DataInput!S161</f>
        <v>2000</v>
      </c>
      <c r="T68" s="96">
        <f>DataInput!T161</f>
        <v>2000</v>
      </c>
      <c r="U68" s="96">
        <f>DataInput!U161</f>
        <v>2000</v>
      </c>
    </row>
    <row r="69" s="4" customFormat="1" ht="52.9" customHeight="1" spans="1:21">
      <c r="A69" s="37"/>
      <c r="B69" s="68" t="str">
        <f>DataInput!B162</f>
        <v>New External Financing in Million US Dollars</v>
      </c>
      <c r="C69" s="70"/>
      <c r="E69" s="69" t="s">
        <v>296</v>
      </c>
      <c r="F69" s="69" t="s">
        <v>297</v>
      </c>
      <c r="G69" s="69" t="str">
        <f>DataInput!C177</f>
        <v>Interest Rate (%)</v>
      </c>
      <c r="H69" s="69" t="str">
        <f>DataInput!D177</f>
        <v>Maturity (# of years)</v>
      </c>
      <c r="I69" s="69" t="str">
        <f>DataInput!E177</f>
        <v>Grace (# of years)</v>
      </c>
      <c r="J69" s="11"/>
      <c r="K69" s="11"/>
      <c r="L69" s="95"/>
      <c r="M69" s="95"/>
      <c r="N69" s="95"/>
      <c r="O69" s="95"/>
      <c r="P69" s="95"/>
      <c r="Q69" s="95"/>
      <c r="R69" s="95"/>
      <c r="S69" s="95"/>
      <c r="T69" s="95"/>
      <c r="U69" s="95"/>
    </row>
    <row r="70" s="4" customFormat="1" spans="1:21">
      <c r="A70" s="31"/>
      <c r="B70" s="34" t="str">
        <f>DataInput!B163</f>
        <v>External Financing - Concessional Loans (e.g., World Bank, African Development Bank)</v>
      </c>
      <c r="C70" s="70" t="str">
        <f>DataInput!C163</f>
        <v>US Dollars</v>
      </c>
      <c r="E70" s="71" t="s">
        <v>303</v>
      </c>
      <c r="F70" s="72" t="s">
        <v>162</v>
      </c>
      <c r="G70" s="73">
        <f>DataInput!C178</f>
        <v>0.09</v>
      </c>
      <c r="H70" s="74">
        <f>DataInput!D178</f>
        <v>10</v>
      </c>
      <c r="I70" s="74">
        <f>DataInput!E178</f>
        <v>5</v>
      </c>
      <c r="L70" s="96">
        <f>DataInput!L163</f>
        <v>2910</v>
      </c>
      <c r="M70" s="96">
        <f>DataInput!M163</f>
        <v>7700</v>
      </c>
      <c r="N70" s="96">
        <f>DataInput!N163</f>
        <v>7750</v>
      </c>
      <c r="O70" s="96">
        <f>DataInput!O163</f>
        <v>7500</v>
      </c>
      <c r="P70" s="96">
        <f>DataInput!P163</f>
        <v>7600</v>
      </c>
      <c r="Q70" s="96">
        <f>DataInput!Q163</f>
        <v>8900</v>
      </c>
      <c r="R70" s="96">
        <f>DataInput!R163</f>
        <v>9450</v>
      </c>
      <c r="S70" s="96">
        <f>DataInput!S163</f>
        <v>10000</v>
      </c>
      <c r="T70" s="96">
        <f>DataInput!T163</f>
        <v>10280</v>
      </c>
      <c r="U70" s="96">
        <f>DataInput!U163</f>
        <v>11450</v>
      </c>
    </row>
    <row r="71" s="4" customFormat="1" spans="1:21">
      <c r="A71" s="31"/>
      <c r="B71" s="34" t="str">
        <f>DataInput!B164</f>
        <v>External Financing - Bilateral Loans</v>
      </c>
      <c r="C71" s="70" t="str">
        <f>DataInput!C164</f>
        <v>US Dollars</v>
      </c>
      <c r="E71" s="71" t="s">
        <v>304</v>
      </c>
      <c r="F71" s="72" t="s">
        <v>162</v>
      </c>
      <c r="G71" s="73">
        <f>DataInput!C179</f>
        <v>0.09</v>
      </c>
      <c r="H71" s="74">
        <f>DataInput!D179</f>
        <v>15</v>
      </c>
      <c r="I71" s="74">
        <f>DataInput!E179</f>
        <v>5</v>
      </c>
      <c r="L71" s="96">
        <f>DataInput!L164</f>
        <v>0</v>
      </c>
      <c r="M71" s="96">
        <f>DataInput!M164</f>
        <v>0</v>
      </c>
      <c r="N71" s="96">
        <f>DataInput!N164</f>
        <v>0</v>
      </c>
      <c r="O71" s="96">
        <f>DataInput!O164</f>
        <v>0</v>
      </c>
      <c r="P71" s="96">
        <f>DataInput!P164</f>
        <v>0</v>
      </c>
      <c r="Q71" s="96">
        <f>DataInput!Q164</f>
        <v>0</v>
      </c>
      <c r="R71" s="96">
        <f>DataInput!R164</f>
        <v>0</v>
      </c>
      <c r="S71" s="96">
        <f>DataInput!S164</f>
        <v>0</v>
      </c>
      <c r="T71" s="96">
        <f>DataInput!T164</f>
        <v>0</v>
      </c>
      <c r="U71" s="96">
        <f>DataInput!U164</f>
        <v>0</v>
      </c>
    </row>
    <row r="72" s="4" customFormat="1" spans="1:21">
      <c r="A72" s="31"/>
      <c r="B72" s="34" t="str">
        <f>DataInput!B165</f>
        <v>Other External Financing</v>
      </c>
      <c r="C72" s="70" t="str">
        <f>DataInput!C165</f>
        <v>US Dollars</v>
      </c>
      <c r="E72" s="71" t="s">
        <v>305</v>
      </c>
      <c r="F72" s="72" t="s">
        <v>162</v>
      </c>
      <c r="G72" s="73">
        <f>DataInput!C180</f>
        <v>0.09</v>
      </c>
      <c r="H72" s="74">
        <f>DataInput!D180</f>
        <v>7</v>
      </c>
      <c r="I72" s="74">
        <f>DataInput!E180</f>
        <v>10</v>
      </c>
      <c r="L72" s="96">
        <f>DataInput!L165</f>
        <v>0</v>
      </c>
      <c r="M72" s="96">
        <f>DataInput!M165</f>
        <v>0</v>
      </c>
      <c r="N72" s="96">
        <f>DataInput!N165</f>
        <v>0</v>
      </c>
      <c r="O72" s="96">
        <f>DataInput!O165</f>
        <v>0</v>
      </c>
      <c r="P72" s="96">
        <f>DataInput!P165</f>
        <v>0</v>
      </c>
      <c r="Q72" s="96">
        <f>DataInput!Q165</f>
        <v>0</v>
      </c>
      <c r="R72" s="96">
        <f>DataInput!R165</f>
        <v>0</v>
      </c>
      <c r="S72" s="96">
        <f>DataInput!S165</f>
        <v>0</v>
      </c>
      <c r="T72" s="96">
        <f>DataInput!T165</f>
        <v>0</v>
      </c>
      <c r="U72" s="96">
        <f>DataInput!U165</f>
        <v>0</v>
      </c>
    </row>
    <row r="73" s="4" customFormat="1" spans="1:21">
      <c r="A73" s="10"/>
      <c r="B73" s="22"/>
      <c r="C73" s="31"/>
      <c r="D73" s="10"/>
      <c r="E73" s="9"/>
      <c r="F73" s="6"/>
      <c r="G73" s="8"/>
      <c r="H73" s="8"/>
      <c r="I73" s="8"/>
      <c r="J73" s="8"/>
      <c r="K73" s="8"/>
      <c r="L73" s="8"/>
      <c r="M73" s="8"/>
      <c r="N73" s="8"/>
      <c r="O73" s="8"/>
      <c r="P73" s="5"/>
      <c r="Q73" s="5"/>
      <c r="R73" s="5"/>
      <c r="S73" s="5"/>
      <c r="T73" s="5"/>
      <c r="U73" s="5"/>
    </row>
    <row r="74" spans="2:22">
      <c r="B74" s="44" t="s">
        <v>306</v>
      </c>
      <c r="C74" s="29"/>
      <c r="D74" s="29"/>
      <c r="E74" s="28"/>
      <c r="F74" s="28"/>
      <c r="G74" s="28"/>
      <c r="H74" s="28"/>
      <c r="I74" s="28"/>
      <c r="J74" s="28"/>
      <c r="K74" s="28"/>
      <c r="L74" s="77"/>
      <c r="M74" s="77"/>
      <c r="N74" s="77"/>
      <c r="O74" s="77"/>
      <c r="P74" s="77"/>
      <c r="Q74" s="77"/>
      <c r="R74" s="77"/>
      <c r="S74" s="77"/>
      <c r="T74" s="77"/>
      <c r="U74" s="77"/>
      <c r="V74" s="78"/>
    </row>
    <row r="75" spans="2:21">
      <c r="B75" s="100"/>
      <c r="C75" s="5"/>
      <c r="D75" s="5"/>
      <c r="E75" s="100"/>
      <c r="F75" s="100"/>
      <c r="G75" s="100"/>
      <c r="H75" s="100"/>
      <c r="I75" s="100"/>
      <c r="J75" s="100"/>
      <c r="K75" s="100"/>
      <c r="L75" s="6"/>
      <c r="M75" s="6"/>
      <c r="N75" s="6"/>
      <c r="O75" s="6"/>
      <c r="P75" s="6"/>
      <c r="Q75" s="6"/>
      <c r="R75" s="6"/>
      <c r="S75" s="6"/>
      <c r="T75" s="6"/>
      <c r="U75" s="6"/>
    </row>
    <row r="76" ht="15" spans="2:21">
      <c r="B76" s="101" t="s">
        <v>307</v>
      </c>
      <c r="C76" s="102">
        <f>DataInput!L10</f>
        <v>2020</v>
      </c>
      <c r="D76" s="47"/>
      <c r="E76" s="47"/>
      <c r="F76" s="103"/>
      <c r="G76" s="103"/>
      <c r="H76" s="103"/>
      <c r="I76" s="103"/>
      <c r="J76" s="103"/>
      <c r="K76" s="103"/>
      <c r="L76" s="103"/>
      <c r="M76" s="103"/>
      <c r="N76" s="103"/>
      <c r="O76" s="103"/>
      <c r="P76" s="103"/>
      <c r="Q76" s="103"/>
      <c r="R76" s="103"/>
      <c r="S76" s="103"/>
      <c r="T76" s="103"/>
      <c r="U76" s="103"/>
    </row>
    <row r="77" ht="30" spans="1:21">
      <c r="A77" s="104"/>
      <c r="B77" s="105" t="s">
        <v>308</v>
      </c>
      <c r="C77" s="106" t="s">
        <v>43</v>
      </c>
      <c r="D77" s="106" t="s">
        <v>309</v>
      </c>
      <c r="E77" s="106"/>
      <c r="F77" s="106"/>
      <c r="G77" s="106" t="str">
        <f t="shared" ref="G77:U77" si="17">IF(G78&lt;$C$76,"Historical data","Forecast")</f>
        <v>Historical data</v>
      </c>
      <c r="H77" s="106" t="str">
        <f t="shared" si="17"/>
        <v>Historical data</v>
      </c>
      <c r="I77" s="106" t="str">
        <f t="shared" si="17"/>
        <v>Historical data</v>
      </c>
      <c r="J77" s="106" t="str">
        <f t="shared" si="17"/>
        <v>Historical data</v>
      </c>
      <c r="K77" s="106" t="str">
        <f t="shared" si="17"/>
        <v>Historical data</v>
      </c>
      <c r="L77" s="106" t="str">
        <f t="shared" si="17"/>
        <v>Forecast</v>
      </c>
      <c r="M77" s="106" t="str">
        <f t="shared" si="17"/>
        <v>Forecast</v>
      </c>
      <c r="N77" s="106" t="str">
        <f t="shared" si="17"/>
        <v>Forecast</v>
      </c>
      <c r="O77" s="106" t="str">
        <f t="shared" si="17"/>
        <v>Forecast</v>
      </c>
      <c r="P77" s="106" t="str">
        <f t="shared" si="17"/>
        <v>Forecast</v>
      </c>
      <c r="Q77" s="106" t="str">
        <f t="shared" si="17"/>
        <v>Forecast</v>
      </c>
      <c r="R77" s="106" t="str">
        <f t="shared" si="17"/>
        <v>Forecast</v>
      </c>
      <c r="S77" s="106" t="str">
        <f t="shared" si="17"/>
        <v>Forecast</v>
      </c>
      <c r="T77" s="106" t="str">
        <f t="shared" si="17"/>
        <v>Forecast</v>
      </c>
      <c r="U77" s="106" t="str">
        <f t="shared" si="17"/>
        <v>Forecast</v>
      </c>
    </row>
    <row r="78" ht="15" spans="1:21">
      <c r="A78" s="101"/>
      <c r="B78" s="103"/>
      <c r="C78" s="47"/>
      <c r="D78" s="47"/>
      <c r="E78" s="47"/>
      <c r="F78" s="106"/>
      <c r="G78" s="106">
        <f>H78-1</f>
        <v>2015</v>
      </c>
      <c r="H78" s="106">
        <f>I78-1</f>
        <v>2016</v>
      </c>
      <c r="I78" s="106">
        <f>J78-1</f>
        <v>2017</v>
      </c>
      <c r="J78" s="106">
        <f>K78-1</f>
        <v>2018</v>
      </c>
      <c r="K78" s="106">
        <f>L78-1</f>
        <v>2019</v>
      </c>
      <c r="L78" s="106">
        <f>C76</f>
        <v>2020</v>
      </c>
      <c r="M78" s="106">
        <f t="shared" ref="M78:U78" si="18">L78+1</f>
        <v>2021</v>
      </c>
      <c r="N78" s="106">
        <f t="shared" si="18"/>
        <v>2022</v>
      </c>
      <c r="O78" s="106">
        <f t="shared" si="18"/>
        <v>2023</v>
      </c>
      <c r="P78" s="106">
        <f t="shared" si="18"/>
        <v>2024</v>
      </c>
      <c r="Q78" s="106">
        <f t="shared" si="18"/>
        <v>2025</v>
      </c>
      <c r="R78" s="106">
        <f t="shared" si="18"/>
        <v>2026</v>
      </c>
      <c r="S78" s="106">
        <f t="shared" si="18"/>
        <v>2027</v>
      </c>
      <c r="T78" s="106">
        <f t="shared" si="18"/>
        <v>2028</v>
      </c>
      <c r="U78" s="106">
        <f t="shared" si="18"/>
        <v>2029</v>
      </c>
    </row>
    <row r="79" ht="15" spans="1:21">
      <c r="A79" s="101"/>
      <c r="B79" s="107"/>
      <c r="C79" s="108"/>
      <c r="D79" s="108"/>
      <c r="E79" s="108"/>
      <c r="F79" s="109"/>
      <c r="G79" s="109"/>
      <c r="H79" s="109"/>
      <c r="I79" s="109"/>
      <c r="J79" s="109"/>
      <c r="K79" s="109"/>
      <c r="L79" s="109"/>
      <c r="M79" s="109"/>
      <c r="N79" s="109"/>
      <c r="O79" s="109"/>
      <c r="P79" s="109"/>
      <c r="Q79" s="109"/>
      <c r="R79" s="109"/>
      <c r="S79" s="107"/>
      <c r="T79" s="107"/>
      <c r="U79" s="107"/>
    </row>
    <row r="80" ht="15" spans="1:21">
      <c r="A80" s="110"/>
      <c r="B80" s="110" t="s">
        <v>310</v>
      </c>
      <c r="C80" s="108"/>
      <c r="D80" s="108"/>
      <c r="E80" s="108"/>
      <c r="F80" s="109"/>
      <c r="G80" s="109"/>
      <c r="H80" s="109"/>
      <c r="I80" s="109"/>
      <c r="J80" s="109"/>
      <c r="K80" s="109"/>
      <c r="L80" s="109"/>
      <c r="M80" s="109"/>
      <c r="N80" s="109"/>
      <c r="O80" s="109"/>
      <c r="P80" s="109"/>
      <c r="Q80" s="109"/>
      <c r="R80" s="109"/>
      <c r="S80" s="107"/>
      <c r="T80" s="107"/>
      <c r="U80" s="107"/>
    </row>
    <row r="81" ht="15" spans="1:21">
      <c r="A81" s="110"/>
      <c r="B81" s="107" t="s">
        <v>311</v>
      </c>
      <c r="C81" s="108" t="str">
        <f>"LCU per unit of "&amp;B81</f>
        <v>LCU per unit of LCU</v>
      </c>
      <c r="D81" s="108"/>
      <c r="E81" s="47"/>
      <c r="F81" s="48"/>
      <c r="G81" s="89">
        <v>1</v>
      </c>
      <c r="H81" s="89">
        <v>1</v>
      </c>
      <c r="I81" s="89">
        <v>1</v>
      </c>
      <c r="J81" s="89">
        <v>1</v>
      </c>
      <c r="K81" s="89">
        <v>1</v>
      </c>
      <c r="L81" s="89">
        <v>1</v>
      </c>
      <c r="M81" s="89">
        <v>1</v>
      </c>
      <c r="N81" s="89">
        <v>1</v>
      </c>
      <c r="O81" s="89">
        <v>1</v>
      </c>
      <c r="P81" s="89">
        <v>1</v>
      </c>
      <c r="Q81" s="89">
        <v>1</v>
      </c>
      <c r="R81" s="89">
        <v>1</v>
      </c>
      <c r="S81" s="89">
        <v>1</v>
      </c>
      <c r="T81" s="89">
        <v>1</v>
      </c>
      <c r="U81" s="89">
        <v>1</v>
      </c>
    </row>
    <row r="82" ht="15" spans="1:21">
      <c r="A82" s="110"/>
      <c r="B82" s="103" t="s">
        <v>312</v>
      </c>
      <c r="C82" s="108" t="str">
        <f>"LCU per unit of "&amp;B82</f>
        <v>LCU per unit of USD</v>
      </c>
      <c r="D82" s="101"/>
      <c r="E82" s="47"/>
      <c r="F82" s="89"/>
      <c r="G82" s="111">
        <f t="shared" ref="G82:U82" si="19">G8</f>
        <v>196.4865</v>
      </c>
      <c r="H82" s="111">
        <f t="shared" si="19"/>
        <v>253.1897</v>
      </c>
      <c r="I82" s="111">
        <f t="shared" si="19"/>
        <v>305.7862</v>
      </c>
      <c r="J82" s="111">
        <f t="shared" si="19"/>
        <v>306.5</v>
      </c>
      <c r="K82" s="111">
        <f t="shared" si="19"/>
        <v>326</v>
      </c>
      <c r="L82" s="111">
        <f t="shared" si="19"/>
        <v>379</v>
      </c>
      <c r="M82" s="111">
        <f t="shared" si="19"/>
        <v>454.8</v>
      </c>
      <c r="N82" s="111">
        <f t="shared" si="19"/>
        <v>454.8</v>
      </c>
      <c r="O82" s="111">
        <f t="shared" si="19"/>
        <v>454.8</v>
      </c>
      <c r="P82" s="111">
        <f t="shared" si="19"/>
        <v>454.8</v>
      </c>
      <c r="Q82" s="111">
        <f t="shared" si="19"/>
        <v>454.8</v>
      </c>
      <c r="R82" s="111">
        <f t="shared" si="19"/>
        <v>454.8</v>
      </c>
      <c r="S82" s="111">
        <f t="shared" si="19"/>
        <v>454.8</v>
      </c>
      <c r="T82" s="111">
        <f t="shared" si="19"/>
        <v>454.8</v>
      </c>
      <c r="U82" s="111">
        <f t="shared" si="19"/>
        <v>454.8</v>
      </c>
    </row>
    <row r="83" ht="15" spans="1:21">
      <c r="A83" s="110"/>
      <c r="B83" s="103" t="s">
        <v>313</v>
      </c>
      <c r="C83" s="108" t="str">
        <f>"LCU per unit of "&amp;B83</f>
        <v>LCU per unit of EUR</v>
      </c>
      <c r="D83" s="101"/>
      <c r="E83" s="47"/>
      <c r="F83" s="89"/>
      <c r="G83" s="112">
        <v>0</v>
      </c>
      <c r="H83" s="112">
        <v>0</v>
      </c>
      <c r="I83" s="112">
        <v>0</v>
      </c>
      <c r="J83" s="112">
        <v>0</v>
      </c>
      <c r="K83" s="112">
        <v>0</v>
      </c>
      <c r="L83" s="112">
        <v>0</v>
      </c>
      <c r="M83" s="112">
        <v>0</v>
      </c>
      <c r="N83" s="112">
        <v>0</v>
      </c>
      <c r="O83" s="112">
        <v>0</v>
      </c>
      <c r="P83" s="112">
        <v>0</v>
      </c>
      <c r="Q83" s="112">
        <v>0</v>
      </c>
      <c r="R83" s="112">
        <v>0</v>
      </c>
      <c r="S83" s="112">
        <v>0</v>
      </c>
      <c r="T83" s="112">
        <v>0</v>
      </c>
      <c r="U83" s="112">
        <v>0</v>
      </c>
    </row>
    <row r="84" ht="15" spans="1:21">
      <c r="A84" s="110"/>
      <c r="B84" s="103" t="s">
        <v>314</v>
      </c>
      <c r="C84" s="108" t="str">
        <f>"LCU per unit of "&amp;B84</f>
        <v>LCU per unit of GBP</v>
      </c>
      <c r="D84" s="108"/>
      <c r="E84" s="47"/>
      <c r="F84" s="89"/>
      <c r="G84" s="112">
        <v>0</v>
      </c>
      <c r="H84" s="112">
        <v>0</v>
      </c>
      <c r="I84" s="112">
        <v>0</v>
      </c>
      <c r="J84" s="112">
        <v>0</v>
      </c>
      <c r="K84" s="112">
        <v>0</v>
      </c>
      <c r="L84" s="112">
        <v>0</v>
      </c>
      <c r="M84" s="112">
        <v>0</v>
      </c>
      <c r="N84" s="112">
        <v>0</v>
      </c>
      <c r="O84" s="112">
        <v>0</v>
      </c>
      <c r="P84" s="112">
        <v>0</v>
      </c>
      <c r="Q84" s="112">
        <v>0</v>
      </c>
      <c r="R84" s="112">
        <v>0</v>
      </c>
      <c r="S84" s="112">
        <v>0</v>
      </c>
      <c r="T84" s="112">
        <v>0</v>
      </c>
      <c r="U84" s="112">
        <v>0</v>
      </c>
    </row>
    <row r="85" ht="15" spans="1:21">
      <c r="A85" s="110"/>
      <c r="B85" s="103" t="s">
        <v>315</v>
      </c>
      <c r="C85" s="108" t="str">
        <f>"LCU per unit of "&amp;B85</f>
        <v>LCU per unit of CHY</v>
      </c>
      <c r="D85" s="108"/>
      <c r="E85" s="47"/>
      <c r="F85" s="89"/>
      <c r="G85" s="112">
        <v>0</v>
      </c>
      <c r="H85" s="112">
        <v>0</v>
      </c>
      <c r="I85" s="112">
        <v>0</v>
      </c>
      <c r="J85" s="112">
        <v>0</v>
      </c>
      <c r="K85" s="112">
        <v>0</v>
      </c>
      <c r="L85" s="112">
        <v>0</v>
      </c>
      <c r="M85" s="112">
        <v>0</v>
      </c>
      <c r="N85" s="112">
        <v>0</v>
      </c>
      <c r="O85" s="112">
        <v>0</v>
      </c>
      <c r="P85" s="112">
        <v>0</v>
      </c>
      <c r="Q85" s="112">
        <v>0</v>
      </c>
      <c r="R85" s="112">
        <v>0</v>
      </c>
      <c r="S85" s="112">
        <v>0</v>
      </c>
      <c r="T85" s="112">
        <v>0</v>
      </c>
      <c r="U85" s="112">
        <v>0</v>
      </c>
    </row>
    <row r="86" ht="15" spans="1:21">
      <c r="A86" s="101"/>
      <c r="B86" s="107"/>
      <c r="C86" s="47"/>
      <c r="D86" s="47"/>
      <c r="E86" s="47"/>
      <c r="F86" s="89"/>
      <c r="G86" s="85"/>
      <c r="H86" s="85"/>
      <c r="I86" s="85"/>
      <c r="J86" s="85"/>
      <c r="K86" s="85"/>
      <c r="L86" s="85"/>
      <c r="M86" s="85"/>
      <c r="N86" s="85"/>
      <c r="O86" s="85"/>
      <c r="P86" s="85"/>
      <c r="Q86" s="85"/>
      <c r="R86" s="85"/>
      <c r="S86" s="85"/>
      <c r="T86" s="85"/>
      <c r="U86" s="85"/>
    </row>
    <row r="87" ht="15" spans="1:21">
      <c r="A87" s="101"/>
      <c r="B87" s="107"/>
      <c r="C87" s="47"/>
      <c r="D87" s="47"/>
      <c r="E87" s="47"/>
      <c r="F87" s="48"/>
      <c r="G87" s="49"/>
      <c r="H87" s="49"/>
      <c r="I87" s="49"/>
      <c r="J87" s="49"/>
      <c r="K87" s="85"/>
      <c r="L87" s="85"/>
      <c r="M87" s="85"/>
      <c r="N87" s="85"/>
      <c r="O87" s="85"/>
      <c r="P87" s="85"/>
      <c r="Q87" s="85"/>
      <c r="R87" s="85"/>
      <c r="S87" s="85"/>
      <c r="T87" s="85"/>
      <c r="U87" s="85"/>
    </row>
    <row r="88" ht="15" spans="1:21">
      <c r="A88" s="113"/>
      <c r="B88" s="113" t="s">
        <v>316</v>
      </c>
      <c r="C88" s="47"/>
      <c r="D88" s="47"/>
      <c r="E88" s="47"/>
      <c r="F88" s="48"/>
      <c r="G88" s="49"/>
      <c r="H88" s="49"/>
      <c r="I88" s="49"/>
      <c r="J88" s="49"/>
      <c r="K88" s="85"/>
      <c r="L88" s="85"/>
      <c r="M88" s="85"/>
      <c r="N88" s="85"/>
      <c r="O88" s="85"/>
      <c r="P88" s="85"/>
      <c r="Q88" s="85"/>
      <c r="R88" s="85"/>
      <c r="S88" s="85"/>
      <c r="T88" s="85"/>
      <c r="U88" s="85"/>
    </row>
    <row r="89" ht="15" spans="1:21">
      <c r="A89" s="113"/>
      <c r="B89" s="46" t="s">
        <v>230</v>
      </c>
      <c r="C89" s="20" t="str">
        <f>'Data Request'!$C$6</f>
        <v>Naira</v>
      </c>
      <c r="D89" s="20" t="str">
        <f>'Data Request'!$C$7</f>
        <v>Million</v>
      </c>
      <c r="E89" s="47"/>
      <c r="F89" s="48"/>
      <c r="G89" s="49"/>
      <c r="H89" s="49"/>
      <c r="I89" s="49"/>
      <c r="J89" s="49"/>
      <c r="K89" s="85"/>
      <c r="L89" s="86">
        <f t="shared" ref="L89:U89" si="20">-L90+L91+L98</f>
        <v>59826.7319997419</v>
      </c>
      <c r="M89" s="86">
        <f ca="1" t="shared" si="20"/>
        <v>142387.617406564</v>
      </c>
      <c r="N89" s="86">
        <f ca="1" t="shared" si="20"/>
        <v>181619.561644773</v>
      </c>
      <c r="O89" s="86">
        <f ca="1" t="shared" si="20"/>
        <v>238721.949986076</v>
      </c>
      <c r="P89" s="86">
        <f ca="1" t="shared" si="20"/>
        <v>285219.305318984</v>
      </c>
      <c r="Q89" s="86">
        <f ca="1" t="shared" si="20"/>
        <v>-701253.797943186</v>
      </c>
      <c r="R89" s="86">
        <f ca="1" t="shared" si="20"/>
        <v>-2698538.29150259</v>
      </c>
      <c r="S89" s="86">
        <f ca="1" t="shared" si="20"/>
        <v>-1914458.67916042</v>
      </c>
      <c r="T89" s="86">
        <f ca="1" t="shared" si="20"/>
        <v>-987707.465379756</v>
      </c>
      <c r="U89" s="86">
        <f ca="1" t="shared" si="20"/>
        <v>-246337.499130293</v>
      </c>
    </row>
    <row r="90" ht="15" spans="1:21">
      <c r="A90" s="113"/>
      <c r="B90" s="50" t="s">
        <v>231</v>
      </c>
      <c r="C90" s="20" t="str">
        <f>'Data Request'!$C$6</f>
        <v>Naira</v>
      </c>
      <c r="D90" s="20" t="str">
        <f>'Data Request'!$C$7</f>
        <v>Million</v>
      </c>
      <c r="E90" s="51" t="s">
        <v>293</v>
      </c>
      <c r="F90" s="52"/>
      <c r="G90" s="52"/>
      <c r="H90" s="52"/>
      <c r="I90" s="52"/>
      <c r="J90" s="52"/>
      <c r="K90" s="87"/>
      <c r="L90" s="111">
        <f t="shared" ref="L90:U90" si="21">L50</f>
        <v>-34894.8991909819</v>
      </c>
      <c r="M90" s="111">
        <f t="shared" si="21"/>
        <v>-29368.7331163743</v>
      </c>
      <c r="N90" s="111">
        <f t="shared" si="21"/>
        <v>-29617.3804724986</v>
      </c>
      <c r="O90" s="111">
        <f t="shared" si="21"/>
        <v>-35494.9842760694</v>
      </c>
      <c r="P90" s="111">
        <f t="shared" si="21"/>
        <v>-31349.4444076753</v>
      </c>
      <c r="Q90" s="111">
        <f t="shared" si="21"/>
        <v>-31595.3575821145</v>
      </c>
      <c r="R90" s="111">
        <f t="shared" si="21"/>
        <v>-30065.0617782159</v>
      </c>
      <c r="S90" s="111">
        <f t="shared" si="21"/>
        <v>-17694.0692129274</v>
      </c>
      <c r="T90" s="111">
        <f t="shared" si="21"/>
        <v>4774.60704150377</v>
      </c>
      <c r="U90" s="111">
        <f t="shared" si="21"/>
        <v>12706.0537150969</v>
      </c>
    </row>
    <row r="91" ht="15" spans="1:21">
      <c r="A91" s="114"/>
      <c r="B91" s="50" t="s">
        <v>232</v>
      </c>
      <c r="C91" s="20" t="str">
        <f>'Data Request'!$C$6</f>
        <v>Naira</v>
      </c>
      <c r="D91" s="20" t="str">
        <f>'Data Request'!$C$7</f>
        <v>Million</v>
      </c>
      <c r="E91" s="54"/>
      <c r="F91" s="52"/>
      <c r="G91" s="52"/>
      <c r="H91" s="52"/>
      <c r="I91" s="52"/>
      <c r="J91" s="52"/>
      <c r="K91" s="87"/>
      <c r="L91" s="87">
        <f t="shared" ref="L91:U91" si="22">L92+L95</f>
        <v>42302.51557976</v>
      </c>
      <c r="M91" s="87">
        <f ca="1" t="shared" si="22"/>
        <v>111068.604290189</v>
      </c>
      <c r="N91" s="87">
        <f ca="1" t="shared" si="22"/>
        <v>152181.501172274</v>
      </c>
      <c r="O91" s="87">
        <f ca="1" t="shared" si="22"/>
        <v>200207.695710006</v>
      </c>
      <c r="P91" s="87">
        <f ca="1" t="shared" si="22"/>
        <v>253680.910911309</v>
      </c>
      <c r="Q91" s="87">
        <f ca="1" t="shared" si="22"/>
        <v>-731859.5355253</v>
      </c>
      <c r="R91" s="87">
        <f ca="1" t="shared" si="22"/>
        <v>-2726608.5732808</v>
      </c>
      <c r="S91" s="87">
        <f ca="1" t="shared" si="22"/>
        <v>-1932130.49837335</v>
      </c>
      <c r="T91" s="87">
        <f ca="1" t="shared" si="22"/>
        <v>-984841.708338252</v>
      </c>
      <c r="U91" s="87">
        <f ca="1" t="shared" si="22"/>
        <v>-232677.025415197</v>
      </c>
    </row>
    <row r="92" ht="15" spans="1:21">
      <c r="A92" s="114"/>
      <c r="B92" s="55" t="s">
        <v>233</v>
      </c>
      <c r="C92" s="20" t="str">
        <f>'Data Request'!$C$6</f>
        <v>Naira</v>
      </c>
      <c r="D92" s="20" t="str">
        <f>'Data Request'!$C$7</f>
        <v>Million</v>
      </c>
      <c r="E92" s="54"/>
      <c r="F92" s="48"/>
      <c r="G92" s="48"/>
      <c r="H92" s="48"/>
      <c r="I92" s="48"/>
      <c r="J92" s="48"/>
      <c r="K92" s="89"/>
      <c r="L92" s="90">
        <f t="shared" ref="L92:U92" si="23">L93+L94</f>
        <v>16824.47547091</v>
      </c>
      <c r="M92" s="90">
        <f ca="1" t="shared" si="23"/>
        <v>31042.34464944</v>
      </c>
      <c r="N92" s="90">
        <f ca="1" t="shared" si="23"/>
        <v>27943.54520161</v>
      </c>
      <c r="O92" s="90">
        <f ca="1" t="shared" si="23"/>
        <v>27790.95237036</v>
      </c>
      <c r="P92" s="90">
        <f ca="1" t="shared" si="23"/>
        <v>29278.2541719167</v>
      </c>
      <c r="Q92" s="90">
        <f ca="1" t="shared" si="23"/>
        <v>-1012160.93445269</v>
      </c>
      <c r="R92" s="90">
        <f ca="1" t="shared" si="23"/>
        <v>-3073090.19986909</v>
      </c>
      <c r="S92" s="90">
        <f ca="1" t="shared" si="23"/>
        <v>-2349687.51753497</v>
      </c>
      <c r="T92" s="90">
        <f ca="1" t="shared" si="23"/>
        <v>-1473845.93125472</v>
      </c>
      <c r="U92" s="90">
        <f ca="1" t="shared" si="23"/>
        <v>-791074.440687749</v>
      </c>
    </row>
    <row r="93" ht="15" spans="1:21">
      <c r="A93" s="114"/>
      <c r="B93" s="115" t="s">
        <v>317</v>
      </c>
      <c r="C93" s="20" t="str">
        <f>'Data Request'!$C$6</f>
        <v>Naira</v>
      </c>
      <c r="D93" s="20" t="str">
        <f>'Data Request'!$C$7</f>
        <v>Million</v>
      </c>
      <c r="E93" s="51"/>
      <c r="F93" s="52"/>
      <c r="G93" s="52"/>
      <c r="H93" s="52"/>
      <c r="I93" s="52"/>
      <c r="J93" s="52"/>
      <c r="K93" s="87"/>
      <c r="L93" s="90">
        <f t="shared" ref="L93:U93" si="24">L139</f>
        <v>16824.47547091</v>
      </c>
      <c r="M93" s="90">
        <f t="shared" si="24"/>
        <v>31042.34464944</v>
      </c>
      <c r="N93" s="90">
        <f t="shared" si="24"/>
        <v>27943.54520161</v>
      </c>
      <c r="O93" s="90">
        <f t="shared" si="24"/>
        <v>27508.57637036</v>
      </c>
      <c r="P93" s="90">
        <f t="shared" si="24"/>
        <v>27482.83550525</v>
      </c>
      <c r="Q93" s="90">
        <f t="shared" si="24"/>
        <v>27518.0428809</v>
      </c>
      <c r="R93" s="90">
        <f t="shared" si="24"/>
        <v>27686.66805768</v>
      </c>
      <c r="S93" s="90">
        <f t="shared" si="24"/>
        <v>27871.32082026</v>
      </c>
      <c r="T93" s="90">
        <f t="shared" si="24"/>
        <v>28073.18542587</v>
      </c>
      <c r="U93" s="90">
        <f t="shared" si="24"/>
        <v>28293.9873266</v>
      </c>
    </row>
    <row r="94" ht="15" spans="1:21">
      <c r="A94" s="114"/>
      <c r="B94" s="115" t="s">
        <v>318</v>
      </c>
      <c r="C94" s="20" t="str">
        <f>'Data Request'!$C$6</f>
        <v>Naira</v>
      </c>
      <c r="D94" s="20" t="str">
        <f>'Data Request'!$C$7</f>
        <v>Million</v>
      </c>
      <c r="E94" s="116"/>
      <c r="F94" s="52"/>
      <c r="G94" s="52"/>
      <c r="H94" s="52"/>
      <c r="I94" s="52"/>
      <c r="J94" s="52"/>
      <c r="K94" s="87"/>
      <c r="L94" s="90">
        <f t="shared" ref="L94:U94" si="25">L258</f>
        <v>0</v>
      </c>
      <c r="M94" s="90">
        <f ca="1" t="shared" si="25"/>
        <v>0</v>
      </c>
      <c r="N94" s="90">
        <f ca="1" t="shared" si="25"/>
        <v>0</v>
      </c>
      <c r="O94" s="90">
        <f ca="1" t="shared" si="25"/>
        <v>282.376</v>
      </c>
      <c r="P94" s="90">
        <f ca="1" t="shared" si="25"/>
        <v>1795.41866666667</v>
      </c>
      <c r="Q94" s="90">
        <f ca="1" t="shared" si="25"/>
        <v>-1039678.97733359</v>
      </c>
      <c r="R94" s="90">
        <f ca="1" t="shared" si="25"/>
        <v>-3100776.86792677</v>
      </c>
      <c r="S94" s="90">
        <f ca="1" t="shared" si="25"/>
        <v>-2377558.83835523</v>
      </c>
      <c r="T94" s="90">
        <f ca="1" t="shared" si="25"/>
        <v>-1501919.11668059</v>
      </c>
      <c r="U94" s="90">
        <f ca="1" t="shared" si="25"/>
        <v>-819368.428014349</v>
      </c>
    </row>
    <row r="95" ht="15" spans="1:21">
      <c r="A95" s="114"/>
      <c r="B95" s="55" t="s">
        <v>234</v>
      </c>
      <c r="C95" s="20" t="str">
        <f>'Data Request'!$C$6</f>
        <v>Naira</v>
      </c>
      <c r="D95" s="20" t="str">
        <f>'Data Request'!$C$7</f>
        <v>Million</v>
      </c>
      <c r="E95" s="54"/>
      <c r="F95" s="56"/>
      <c r="G95" s="56"/>
      <c r="H95" s="56"/>
      <c r="I95" s="56"/>
      <c r="J95" s="56"/>
      <c r="K95" s="91"/>
      <c r="L95" s="90">
        <f t="shared" ref="L95:U95" si="26">L96+L97</f>
        <v>25478.04010885</v>
      </c>
      <c r="M95" s="90">
        <f ca="1" t="shared" si="26"/>
        <v>80026.2596407493</v>
      </c>
      <c r="N95" s="90">
        <f ca="1" t="shared" si="26"/>
        <v>124237.955970664</v>
      </c>
      <c r="O95" s="90">
        <f ca="1" t="shared" si="26"/>
        <v>172416.743339646</v>
      </c>
      <c r="P95" s="90">
        <f ca="1" t="shared" si="26"/>
        <v>224402.656739392</v>
      </c>
      <c r="Q95" s="90">
        <f ca="1" t="shared" si="26"/>
        <v>280301.398927391</v>
      </c>
      <c r="R95" s="90">
        <f ca="1" t="shared" si="26"/>
        <v>346481.626588287</v>
      </c>
      <c r="S95" s="90">
        <f ca="1" t="shared" si="26"/>
        <v>417557.019161614</v>
      </c>
      <c r="T95" s="90">
        <f ca="1" t="shared" si="26"/>
        <v>489004.222916469</v>
      </c>
      <c r="U95" s="90">
        <f ca="1" t="shared" si="26"/>
        <v>558397.415272553</v>
      </c>
    </row>
    <row r="96" ht="15" spans="1:21">
      <c r="A96" s="114"/>
      <c r="B96" s="115" t="s">
        <v>319</v>
      </c>
      <c r="C96" s="20" t="str">
        <f>'Data Request'!$C$6</f>
        <v>Naira</v>
      </c>
      <c r="D96" s="20" t="str">
        <f>'Data Request'!$C$7</f>
        <v>Million</v>
      </c>
      <c r="E96" s="51"/>
      <c r="F96" s="117"/>
      <c r="G96" s="117"/>
      <c r="H96" s="117"/>
      <c r="I96" s="117"/>
      <c r="J96" s="117"/>
      <c r="K96" s="125"/>
      <c r="L96" s="90">
        <f t="shared" ref="L96:U96" si="27">L147</f>
        <v>25478.04010885</v>
      </c>
      <c r="M96" s="90">
        <f t="shared" si="27"/>
        <v>44311.08980077</v>
      </c>
      <c r="N96" s="90">
        <f t="shared" si="27"/>
        <v>41924.06545816</v>
      </c>
      <c r="O96" s="90">
        <f t="shared" si="27"/>
        <v>40176.64789556</v>
      </c>
      <c r="P96" s="90">
        <f t="shared" si="27"/>
        <v>38836.21913642</v>
      </c>
      <c r="Q96" s="90">
        <f t="shared" si="27"/>
        <v>37357.2045789</v>
      </c>
      <c r="R96" s="90">
        <f t="shared" si="27"/>
        <v>35909.17207523</v>
      </c>
      <c r="S96" s="90">
        <f t="shared" si="27"/>
        <v>34440.94496129</v>
      </c>
      <c r="T96" s="90">
        <f t="shared" si="27"/>
        <v>32999.99198056</v>
      </c>
      <c r="U96" s="90">
        <f t="shared" si="27"/>
        <v>31180.40156591</v>
      </c>
    </row>
    <row r="97" ht="15" spans="1:21">
      <c r="A97" s="114"/>
      <c r="B97" s="115" t="s">
        <v>320</v>
      </c>
      <c r="C97" s="20" t="str">
        <f>'Data Request'!$C$6</f>
        <v>Naira</v>
      </c>
      <c r="D97" s="20" t="str">
        <f>'Data Request'!$C$7</f>
        <v>Million</v>
      </c>
      <c r="E97" s="51"/>
      <c r="F97" s="52"/>
      <c r="G97" s="52"/>
      <c r="H97" s="52"/>
      <c r="I97" s="52"/>
      <c r="J97" s="52"/>
      <c r="K97" s="87"/>
      <c r="L97" s="90">
        <f t="shared" ref="L97:U97" si="28">L266</f>
        <v>0</v>
      </c>
      <c r="M97" s="90">
        <f ca="1" t="shared" si="28"/>
        <v>35715.1698399794</v>
      </c>
      <c r="N97" s="90">
        <f ca="1" t="shared" si="28"/>
        <v>82313.8905125044</v>
      </c>
      <c r="O97" s="90">
        <f ca="1" t="shared" si="28"/>
        <v>132240.095444086</v>
      </c>
      <c r="P97" s="90">
        <f ca="1" t="shared" si="28"/>
        <v>185566.437602972</v>
      </c>
      <c r="Q97" s="90">
        <f ca="1" t="shared" si="28"/>
        <v>242944.194348491</v>
      </c>
      <c r="R97" s="90">
        <f ca="1" t="shared" si="28"/>
        <v>310572.454513057</v>
      </c>
      <c r="S97" s="90">
        <f ca="1" t="shared" si="28"/>
        <v>383116.074200324</v>
      </c>
      <c r="T97" s="90">
        <f ca="1" t="shared" si="28"/>
        <v>456004.230935909</v>
      </c>
      <c r="U97" s="90">
        <f ca="1" t="shared" si="28"/>
        <v>527217.013706643</v>
      </c>
    </row>
    <row r="98" ht="15" spans="1:21">
      <c r="A98" s="114"/>
      <c r="B98" s="50" t="s">
        <v>235</v>
      </c>
      <c r="C98" s="20" t="str">
        <f>'Data Request'!$C$6</f>
        <v>Naira</v>
      </c>
      <c r="D98" s="20" t="str">
        <f>'Data Request'!$C$7</f>
        <v>Million</v>
      </c>
      <c r="E98" s="54"/>
      <c r="F98" s="56"/>
      <c r="G98" s="56"/>
      <c r="H98" s="56"/>
      <c r="I98" s="56"/>
      <c r="J98" s="56"/>
      <c r="K98" s="91"/>
      <c r="L98" s="111">
        <f t="shared" ref="L98:U98" si="29">L54</f>
        <v>-17370.682771</v>
      </c>
      <c r="M98" s="111">
        <f t="shared" si="29"/>
        <v>1950.28</v>
      </c>
      <c r="N98" s="111">
        <f t="shared" si="29"/>
        <v>-179.32</v>
      </c>
      <c r="O98" s="111">
        <f t="shared" si="29"/>
        <v>3019.27</v>
      </c>
      <c r="P98" s="111">
        <f t="shared" si="29"/>
        <v>188.949999999997</v>
      </c>
      <c r="Q98" s="111">
        <f t="shared" si="29"/>
        <v>-989.619999999999</v>
      </c>
      <c r="R98" s="111">
        <f t="shared" si="29"/>
        <v>-1994.78</v>
      </c>
      <c r="S98" s="111">
        <f t="shared" si="29"/>
        <v>-22.25</v>
      </c>
      <c r="T98" s="111">
        <f t="shared" si="29"/>
        <v>1908.85</v>
      </c>
      <c r="U98" s="111">
        <f t="shared" si="29"/>
        <v>-954.419999999998</v>
      </c>
    </row>
    <row r="99" ht="15" spans="1:21">
      <c r="A99" s="113"/>
      <c r="B99" s="46" t="s">
        <v>236</v>
      </c>
      <c r="C99" s="20" t="str">
        <f>'Data Request'!$C$6</f>
        <v>Naira</v>
      </c>
      <c r="D99" s="20" t="str">
        <f>'Data Request'!$C$7</f>
        <v>Million</v>
      </c>
      <c r="E99" s="47"/>
      <c r="F99" s="48"/>
      <c r="G99" s="49"/>
      <c r="H99" s="49"/>
      <c r="I99" s="49"/>
      <c r="J99" s="49"/>
      <c r="K99" s="85"/>
      <c r="L99" s="86">
        <f t="shared" ref="L99:U99" si="30">L100+L101</f>
        <v>59826.7319997419</v>
      </c>
      <c r="M99" s="86">
        <f ca="1" t="shared" si="30"/>
        <v>142387.617406564</v>
      </c>
      <c r="N99" s="86">
        <f ca="1" t="shared" si="30"/>
        <v>181619.561644773</v>
      </c>
      <c r="O99" s="86">
        <f ca="1" t="shared" si="30"/>
        <v>238721.949986076</v>
      </c>
      <c r="P99" s="86">
        <f ca="1" t="shared" si="30"/>
        <v>285219.305318984</v>
      </c>
      <c r="Q99" s="86">
        <f ca="1" t="shared" si="30"/>
        <v>-701253.797943186</v>
      </c>
      <c r="R99" s="86">
        <f ca="1" t="shared" si="30"/>
        <v>-2698538.29150259</v>
      </c>
      <c r="S99" s="86">
        <f ca="1" t="shared" si="30"/>
        <v>-1914458.67916042</v>
      </c>
      <c r="T99" s="86">
        <f ca="1" t="shared" si="30"/>
        <v>-987707.465379756</v>
      </c>
      <c r="U99" s="86">
        <f ca="1" t="shared" si="30"/>
        <v>-246337.499130293</v>
      </c>
    </row>
    <row r="100" ht="15" spans="1:21">
      <c r="A100" s="114"/>
      <c r="B100" s="50" t="s">
        <v>237</v>
      </c>
      <c r="C100" s="20" t="str">
        <f>'Data Request'!$C$6</f>
        <v>Naira</v>
      </c>
      <c r="D100" s="20" t="str">
        <f>'Data Request'!$C$7</f>
        <v>Million</v>
      </c>
      <c r="E100" s="54"/>
      <c r="F100" s="48"/>
      <c r="G100" s="48"/>
      <c r="H100" s="48"/>
      <c r="I100" s="48"/>
      <c r="J100" s="48"/>
      <c r="K100" s="89"/>
      <c r="L100" s="111">
        <f t="shared" ref="L100:U100" si="31">L56</f>
        <v>0</v>
      </c>
      <c r="M100" s="111">
        <f t="shared" si="31"/>
        <v>0</v>
      </c>
      <c r="N100" s="111">
        <f t="shared" si="31"/>
        <v>0</v>
      </c>
      <c r="O100" s="111">
        <f t="shared" si="31"/>
        <v>0</v>
      </c>
      <c r="P100" s="111">
        <f t="shared" si="31"/>
        <v>0</v>
      </c>
      <c r="Q100" s="111">
        <f t="shared" si="31"/>
        <v>0</v>
      </c>
      <c r="R100" s="111">
        <f t="shared" si="31"/>
        <v>0</v>
      </c>
      <c r="S100" s="111">
        <f t="shared" si="31"/>
        <v>0</v>
      </c>
      <c r="T100" s="111">
        <f t="shared" si="31"/>
        <v>0</v>
      </c>
      <c r="U100" s="111">
        <f t="shared" si="31"/>
        <v>0</v>
      </c>
    </row>
    <row r="101" ht="15" spans="1:21">
      <c r="A101" s="114"/>
      <c r="B101" s="50" t="s">
        <v>238</v>
      </c>
      <c r="C101" s="20" t="str">
        <f>'Data Request'!$C$6</f>
        <v>Naira</v>
      </c>
      <c r="D101" s="20" t="str">
        <f>'Data Request'!$C$7</f>
        <v>Million</v>
      </c>
      <c r="E101" s="51" t="s">
        <v>294</v>
      </c>
      <c r="F101" s="48"/>
      <c r="G101" s="48"/>
      <c r="H101" s="48"/>
      <c r="I101" s="48"/>
      <c r="J101" s="48"/>
      <c r="K101" s="89"/>
      <c r="L101" s="92">
        <f t="shared" ref="L101:U101" si="32">(-L90+L91+L98)-(L100)</f>
        <v>59826.7319997419</v>
      </c>
      <c r="M101" s="92">
        <f ca="1" t="shared" si="32"/>
        <v>142387.617406564</v>
      </c>
      <c r="N101" s="92">
        <f ca="1" t="shared" si="32"/>
        <v>181619.561644773</v>
      </c>
      <c r="O101" s="92">
        <f ca="1" t="shared" si="32"/>
        <v>238721.949986076</v>
      </c>
      <c r="P101" s="92">
        <f ca="1" t="shared" si="32"/>
        <v>285219.305318984</v>
      </c>
      <c r="Q101" s="92">
        <f ca="1" t="shared" si="32"/>
        <v>-701253.797943186</v>
      </c>
      <c r="R101" s="92">
        <f ca="1" t="shared" si="32"/>
        <v>-2698538.29150259</v>
      </c>
      <c r="S101" s="92">
        <f ca="1" t="shared" si="32"/>
        <v>-1914458.67916042</v>
      </c>
      <c r="T101" s="92">
        <f ca="1" t="shared" si="32"/>
        <v>-987707.465379756</v>
      </c>
      <c r="U101" s="92">
        <f ca="1" t="shared" si="32"/>
        <v>-246337.499130293</v>
      </c>
    </row>
    <row r="102" ht="15" spans="1:21">
      <c r="A102" s="114"/>
      <c r="B102" s="118"/>
      <c r="C102" s="47"/>
      <c r="D102" s="58"/>
      <c r="E102" s="59"/>
      <c r="F102" s="60"/>
      <c r="G102" s="60"/>
      <c r="H102" s="60"/>
      <c r="I102" s="60"/>
      <c r="J102" s="60"/>
      <c r="K102" s="93"/>
      <c r="L102" s="126"/>
      <c r="M102" s="126"/>
      <c r="N102" s="126"/>
      <c r="O102" s="126"/>
      <c r="P102" s="126"/>
      <c r="Q102" s="126"/>
      <c r="R102" s="126"/>
      <c r="S102" s="126"/>
      <c r="T102" s="126"/>
      <c r="U102" s="126"/>
    </row>
    <row r="103" ht="15" spans="1:21">
      <c r="A103" s="114"/>
      <c r="B103" s="57" t="s">
        <v>295</v>
      </c>
      <c r="C103" s="47"/>
      <c r="D103" s="58"/>
      <c r="E103" s="59"/>
      <c r="F103" s="60"/>
      <c r="G103" s="60"/>
      <c r="H103" s="60"/>
      <c r="I103" s="60"/>
      <c r="J103" s="60"/>
      <c r="K103" s="93"/>
      <c r="L103" s="94" t="str">
        <f t="shared" ref="L103:U103" si="33">IF(L89=L99,"OK","Check")</f>
        <v>OK</v>
      </c>
      <c r="M103" s="94" t="str">
        <f ca="1" t="shared" si="33"/>
        <v>OK</v>
      </c>
      <c r="N103" s="94" t="str">
        <f ca="1" t="shared" si="33"/>
        <v>OK</v>
      </c>
      <c r="O103" s="94" t="str">
        <f ca="1" t="shared" si="33"/>
        <v>OK</v>
      </c>
      <c r="P103" s="94" t="str">
        <f ca="1" t="shared" si="33"/>
        <v>OK</v>
      </c>
      <c r="Q103" s="94" t="str">
        <f ca="1" t="shared" si="33"/>
        <v>OK</v>
      </c>
      <c r="R103" s="94" t="str">
        <f ca="1" t="shared" si="33"/>
        <v>OK</v>
      </c>
      <c r="S103" s="94" t="str">
        <f ca="1" t="shared" si="33"/>
        <v>OK</v>
      </c>
      <c r="T103" s="94" t="str">
        <f ca="1" t="shared" si="33"/>
        <v>OK</v>
      </c>
      <c r="U103" s="94" t="str">
        <f ca="1" t="shared" si="33"/>
        <v>OK</v>
      </c>
    </row>
    <row r="104" ht="15" spans="1:21">
      <c r="A104" s="114"/>
      <c r="B104" s="57" t="s">
        <v>321</v>
      </c>
      <c r="C104" s="47"/>
      <c r="D104" s="58"/>
      <c r="E104" s="59"/>
      <c r="F104" s="60"/>
      <c r="G104" s="60"/>
      <c r="H104" s="60"/>
      <c r="I104" s="60"/>
      <c r="J104" s="60"/>
      <c r="K104" s="93"/>
      <c r="L104" s="94" t="str">
        <f t="shared" ref="L104:U104" si="34">IF(L101=L249,"OK","Check")</f>
        <v>OK</v>
      </c>
      <c r="M104" s="94" t="str">
        <f ca="1" t="shared" si="34"/>
        <v>OK</v>
      </c>
      <c r="N104" s="94" t="str">
        <f ca="1" t="shared" si="34"/>
        <v>OK</v>
      </c>
      <c r="O104" s="94" t="str">
        <f ca="1" t="shared" si="34"/>
        <v>OK</v>
      </c>
      <c r="P104" s="94" t="str">
        <f ca="1" t="shared" si="34"/>
        <v>OK</v>
      </c>
      <c r="Q104" s="94" t="str">
        <f ca="1" t="shared" si="34"/>
        <v>OK</v>
      </c>
      <c r="R104" s="94" t="str">
        <f ca="1" t="shared" si="34"/>
        <v>OK</v>
      </c>
      <c r="S104" s="94" t="str">
        <f ca="1" t="shared" si="34"/>
        <v>OK</v>
      </c>
      <c r="T104" s="94" t="str">
        <f ca="1" t="shared" si="34"/>
        <v>OK</v>
      </c>
      <c r="U104" s="94" t="str">
        <f ca="1" t="shared" si="34"/>
        <v>OK</v>
      </c>
    </row>
    <row r="105" ht="15" spans="1:21">
      <c r="A105" s="61"/>
      <c r="B105" s="57"/>
      <c r="C105" s="62"/>
      <c r="D105" s="62"/>
      <c r="E105" s="62"/>
      <c r="F105" s="63"/>
      <c r="G105" s="63"/>
      <c r="H105" s="63"/>
      <c r="I105" s="63"/>
      <c r="J105" s="63"/>
      <c r="K105" s="94"/>
      <c r="L105" s="94"/>
      <c r="M105" s="94"/>
      <c r="N105" s="94"/>
      <c r="O105" s="94"/>
      <c r="P105" s="94"/>
      <c r="Q105" s="94"/>
      <c r="R105" s="94"/>
      <c r="S105" s="89"/>
      <c r="T105" s="89"/>
      <c r="U105" s="89"/>
    </row>
    <row r="106" ht="15" spans="1:21">
      <c r="A106" s="119"/>
      <c r="B106" s="119" t="s">
        <v>322</v>
      </c>
      <c r="C106" s="62"/>
      <c r="D106" s="62"/>
      <c r="E106" s="62"/>
      <c r="F106" s="63"/>
      <c r="G106" s="63"/>
      <c r="H106" s="63"/>
      <c r="I106" s="63"/>
      <c r="J106" s="63"/>
      <c r="K106" s="94"/>
      <c r="L106" s="94"/>
      <c r="M106" s="94"/>
      <c r="N106" s="94"/>
      <c r="O106" s="94"/>
      <c r="P106" s="94"/>
      <c r="Q106" s="94"/>
      <c r="R106" s="94"/>
      <c r="S106" s="89"/>
      <c r="T106" s="89"/>
      <c r="U106" s="89"/>
    </row>
    <row r="107" ht="15" spans="1:21">
      <c r="A107" s="119"/>
      <c r="B107" s="120" t="s">
        <v>241</v>
      </c>
      <c r="C107" s="20" t="str">
        <f>'Data Request'!$C$6</f>
        <v>Naira</v>
      </c>
      <c r="D107" s="20" t="str">
        <f>'Data Request'!$C$7</f>
        <v>Million</v>
      </c>
      <c r="E107" s="59"/>
      <c r="F107" s="121"/>
      <c r="G107" s="122">
        <f>G108+G109</f>
        <v>48644.8881503252</v>
      </c>
      <c r="H107" s="122">
        <f>H108+H109</f>
        <v>79470.0161754744</v>
      </c>
      <c r="I107" s="122">
        <f>I108+I109</f>
        <v>112459.323187438</v>
      </c>
      <c r="J107" s="122">
        <f>J108+J109</f>
        <v>113636.86082904</v>
      </c>
      <c r="K107" s="122">
        <f>K108+K109</f>
        <v>81600.28445008</v>
      </c>
      <c r="L107" s="86">
        <f t="shared" ref="L107:U107" si="35">L155+L274</f>
        <v>124632.803967782</v>
      </c>
      <c r="M107" s="86">
        <f ca="1" t="shared" si="35"/>
        <v>454304.67634937</v>
      </c>
      <c r="N107" s="86">
        <f ca="1" t="shared" si="35"/>
        <v>607980.692792533</v>
      </c>
      <c r="O107" s="86">
        <f ca="1" t="shared" si="35"/>
        <v>818911.690408249</v>
      </c>
      <c r="P107" s="86">
        <f ca="1" t="shared" si="35"/>
        <v>1074852.74155531</v>
      </c>
      <c r="Q107" s="86">
        <f ca="1" t="shared" si="35"/>
        <v>1385759.87806482</v>
      </c>
      <c r="R107" s="86">
        <f ca="1" t="shared" si="35"/>
        <v>1760311.78643133</v>
      </c>
      <c r="S107" s="86">
        <f ca="1" t="shared" si="35"/>
        <v>2195540.62480587</v>
      </c>
      <c r="T107" s="86">
        <f ca="1" t="shared" si="35"/>
        <v>2681679.09068083</v>
      </c>
      <c r="U107" s="86">
        <f ca="1" t="shared" si="35"/>
        <v>3226416.03223829</v>
      </c>
    </row>
    <row r="108" ht="15" spans="1:21">
      <c r="A108" s="123"/>
      <c r="B108" s="124" t="s">
        <v>162</v>
      </c>
      <c r="C108" s="20" t="str">
        <f>'Data Request'!$C$6</f>
        <v>Naira</v>
      </c>
      <c r="D108" s="20" t="str">
        <f>'Data Request'!$C$7</f>
        <v>Million</v>
      </c>
      <c r="E108" s="59"/>
      <c r="F108" s="48"/>
      <c r="G108" s="87">
        <f t="shared" ref="G108:U109" si="36">SUMIFS(G$158:G$237,$D$158:$D$237,$B108,$B$158:$B$237,"Debt stock in LCU")+SUMIFS(G$277:G$531,$D$277:$D$531,$B108,$B$277:$B$531,"New debt stock in LCU")</f>
        <v>6608.25492328522</v>
      </c>
      <c r="H108" s="87">
        <f t="shared" si="36"/>
        <v>8088.75772608435</v>
      </c>
      <c r="I108" s="87">
        <f t="shared" si="36"/>
        <v>10100.1301177775</v>
      </c>
      <c r="J108" s="87">
        <f t="shared" si="36"/>
        <v>9680.54453734</v>
      </c>
      <c r="K108" s="87">
        <f t="shared" si="36"/>
        <v>186.14593154</v>
      </c>
      <c r="L108" s="87">
        <f t="shared" si="36"/>
        <v>1091632.99812232</v>
      </c>
      <c r="M108" s="87">
        <f ca="1" t="shared" si="36"/>
        <v>4786329.30779594</v>
      </c>
      <c r="N108" s="87">
        <f ca="1" t="shared" si="36"/>
        <v>8285439.0178451</v>
      </c>
      <c r="O108" s="87">
        <f ca="1" t="shared" si="36"/>
        <v>11670848.7278943</v>
      </c>
      <c r="P108" s="87">
        <f ca="1" t="shared" si="36"/>
        <v>15101738.4379434</v>
      </c>
      <c r="Q108" s="87">
        <f ca="1" t="shared" si="36"/>
        <v>19123868.1479926</v>
      </c>
      <c r="R108" s="87">
        <f ca="1" t="shared" si="36"/>
        <v>23131444.2580417</v>
      </c>
      <c r="S108" s="87">
        <f ca="1" t="shared" si="36"/>
        <v>26688768.3680909</v>
      </c>
      <c r="T108" s="87">
        <f ca="1" t="shared" si="36"/>
        <v>29668496.4781401</v>
      </c>
      <c r="U108" s="87">
        <f ca="1" t="shared" si="36"/>
        <v>32498140.5881892</v>
      </c>
    </row>
    <row r="109" ht="15" spans="1:21">
      <c r="A109" s="123"/>
      <c r="B109" s="124" t="s">
        <v>163</v>
      </c>
      <c r="C109" s="20" t="str">
        <f>'Data Request'!$C$6</f>
        <v>Naira</v>
      </c>
      <c r="D109" s="20" t="str">
        <f>'Data Request'!$C$7</f>
        <v>Million</v>
      </c>
      <c r="E109" s="59"/>
      <c r="F109" s="48"/>
      <c r="G109" s="87">
        <f t="shared" si="36"/>
        <v>42036.63322704</v>
      </c>
      <c r="H109" s="87">
        <f t="shared" si="36"/>
        <v>71381.25844939</v>
      </c>
      <c r="I109" s="87">
        <f t="shared" si="36"/>
        <v>102359.19306966</v>
      </c>
      <c r="J109" s="87">
        <f t="shared" si="36"/>
        <v>103956.3162917</v>
      </c>
      <c r="K109" s="87">
        <f t="shared" si="36"/>
        <v>81414.13851854</v>
      </c>
      <c r="L109" s="87">
        <f t="shared" si="36"/>
        <v>-967000.194154538</v>
      </c>
      <c r="M109" s="87">
        <f ca="1" t="shared" si="36"/>
        <v>-4332024.63144657</v>
      </c>
      <c r="N109" s="87">
        <f ca="1" t="shared" si="36"/>
        <v>-7677458.32505257</v>
      </c>
      <c r="O109" s="87">
        <f ca="1" t="shared" si="36"/>
        <v>-10851937.037486</v>
      </c>
      <c r="P109" s="87">
        <f ca="1" t="shared" si="36"/>
        <v>-14026885.6963881</v>
      </c>
      <c r="Q109" s="87">
        <f ca="1" t="shared" si="36"/>
        <v>-17738108.2699278</v>
      </c>
      <c r="R109" s="87">
        <f ca="1" t="shared" si="36"/>
        <v>-21371132.4716104</v>
      </c>
      <c r="S109" s="87">
        <f ca="1" t="shared" si="36"/>
        <v>-24493227.743285</v>
      </c>
      <c r="T109" s="87">
        <f ca="1" t="shared" si="36"/>
        <v>-26986817.3874592</v>
      </c>
      <c r="U109" s="87">
        <f ca="1" t="shared" si="36"/>
        <v>-29271724.5559509</v>
      </c>
    </row>
    <row r="110" ht="15" spans="1:21">
      <c r="A110" s="123"/>
      <c r="B110" s="120" t="s">
        <v>242</v>
      </c>
      <c r="C110" s="20" t="str">
        <f>'Data Request'!$C$6</f>
        <v>Naira</v>
      </c>
      <c r="D110" s="20" t="str">
        <f>'Data Request'!$C$7</f>
        <v>Million</v>
      </c>
      <c r="E110" s="59"/>
      <c r="F110" s="121"/>
      <c r="G110" s="121"/>
      <c r="H110" s="121"/>
      <c r="I110" s="121"/>
      <c r="J110" s="121"/>
      <c r="K110" s="86"/>
      <c r="L110" s="86">
        <f t="shared" ref="L110:U110" si="37">L101</f>
        <v>59826.7319997419</v>
      </c>
      <c r="M110" s="86">
        <f ca="1" t="shared" si="37"/>
        <v>142387.617406564</v>
      </c>
      <c r="N110" s="86">
        <f ca="1" t="shared" si="37"/>
        <v>181619.561644773</v>
      </c>
      <c r="O110" s="86">
        <f ca="1" t="shared" si="37"/>
        <v>238721.949986076</v>
      </c>
      <c r="P110" s="86">
        <f ca="1" t="shared" si="37"/>
        <v>285219.305318984</v>
      </c>
      <c r="Q110" s="86">
        <f ca="1" t="shared" si="37"/>
        <v>-701253.797943186</v>
      </c>
      <c r="R110" s="86">
        <f ca="1" t="shared" si="37"/>
        <v>-2698538.29150259</v>
      </c>
      <c r="S110" s="86">
        <f ca="1" t="shared" si="37"/>
        <v>-1914458.67916042</v>
      </c>
      <c r="T110" s="86">
        <f ca="1" t="shared" si="37"/>
        <v>-987707.465379756</v>
      </c>
      <c r="U110" s="86">
        <f ca="1" t="shared" si="37"/>
        <v>-246337.499130293</v>
      </c>
    </row>
    <row r="111" ht="15" spans="1:21">
      <c r="A111" s="123"/>
      <c r="B111" s="124" t="s">
        <v>162</v>
      </c>
      <c r="C111" s="20" t="str">
        <f>'Data Request'!$C$6</f>
        <v>Naira</v>
      </c>
      <c r="D111" s="20" t="str">
        <f>'Data Request'!$C$7</f>
        <v>Million</v>
      </c>
      <c r="E111" s="59"/>
      <c r="F111" s="48"/>
      <c r="G111" s="48"/>
      <c r="H111" s="48"/>
      <c r="I111" s="48"/>
      <c r="J111" s="48"/>
      <c r="K111" s="89"/>
      <c r="L111" s="87">
        <f t="shared" ref="L111:U112" si="38">SUMIFS(L$158:L$237,$D$158:$D$237,$B111,$B$158:$B$237,"Gross borrowing in LCU")+SUMIFS(L$277:L$531,$D$277:$D$531,$B111,$B$277:$B$531,"Gross borrowing in LCU")</f>
        <v>1102890</v>
      </c>
      <c r="M111" s="87">
        <f ca="1" t="shared" si="38"/>
        <v>3501960</v>
      </c>
      <c r="N111" s="87">
        <f ca="1" t="shared" si="38"/>
        <v>3524700</v>
      </c>
      <c r="O111" s="87">
        <f ca="1" t="shared" si="38"/>
        <v>3411000</v>
      </c>
      <c r="P111" s="87">
        <f ca="1" t="shared" si="38"/>
        <v>3456480</v>
      </c>
      <c r="Q111" s="87">
        <f ca="1" t="shared" si="38"/>
        <v>4047720</v>
      </c>
      <c r="R111" s="87">
        <f ca="1" t="shared" si="38"/>
        <v>4297860</v>
      </c>
      <c r="S111" s="87">
        <f ca="1" t="shared" si="38"/>
        <v>4548000</v>
      </c>
      <c r="T111" s="87">
        <f ca="1" t="shared" si="38"/>
        <v>4675344</v>
      </c>
      <c r="U111" s="87">
        <f ca="1" t="shared" si="38"/>
        <v>5207460</v>
      </c>
    </row>
    <row r="112" ht="15" spans="1:21">
      <c r="A112" s="123"/>
      <c r="B112" s="124" t="s">
        <v>163</v>
      </c>
      <c r="C112" s="20" t="str">
        <f>'Data Request'!$C$6</f>
        <v>Naira</v>
      </c>
      <c r="D112" s="20" t="str">
        <f>'Data Request'!$C$7</f>
        <v>Million</v>
      </c>
      <c r="E112" s="59"/>
      <c r="F112" s="48"/>
      <c r="G112" s="48"/>
      <c r="H112" s="48"/>
      <c r="I112" s="48"/>
      <c r="J112" s="48"/>
      <c r="K112" s="89"/>
      <c r="L112" s="87">
        <f t="shared" si="38"/>
        <v>-1043063.26800026</v>
      </c>
      <c r="M112" s="87">
        <f ca="1" t="shared" si="38"/>
        <v>-3359572.38259344</v>
      </c>
      <c r="N112" s="87">
        <f ca="1" t="shared" si="38"/>
        <v>-3343080.43835523</v>
      </c>
      <c r="O112" s="87">
        <f ca="1" t="shared" si="38"/>
        <v>-3172278.05001392</v>
      </c>
      <c r="P112" s="87">
        <f ca="1" t="shared" si="38"/>
        <v>-3171260.69468102</v>
      </c>
      <c r="Q112" s="87">
        <f ca="1" t="shared" si="38"/>
        <v>-4748973.79794319</v>
      </c>
      <c r="R112" s="87">
        <f ca="1" t="shared" si="38"/>
        <v>-6996398.29150259</v>
      </c>
      <c r="S112" s="87">
        <f ca="1" t="shared" si="38"/>
        <v>-6462458.67916043</v>
      </c>
      <c r="T112" s="87">
        <f ca="1" t="shared" si="38"/>
        <v>-5663051.46537976</v>
      </c>
      <c r="U112" s="87">
        <f ca="1" t="shared" si="38"/>
        <v>-5453797.49913029</v>
      </c>
    </row>
    <row r="113" ht="15" spans="1:21">
      <c r="A113" s="123"/>
      <c r="B113" s="120" t="s">
        <v>243</v>
      </c>
      <c r="C113" s="20" t="str">
        <f>'Data Request'!$C$6</f>
        <v>Naira</v>
      </c>
      <c r="D113" s="20" t="str">
        <f>'Data Request'!$C$7</f>
        <v>Million</v>
      </c>
      <c r="E113" s="59"/>
      <c r="F113" s="121"/>
      <c r="G113" s="122">
        <f>G114+G115</f>
        <v>10619.7580545195</v>
      </c>
      <c r="H113" s="122">
        <f>H114+H115</f>
        <v>18155.3841208789</v>
      </c>
      <c r="I113" s="122">
        <f>I114+I115</f>
        <v>50041.982957544</v>
      </c>
      <c r="J113" s="122">
        <f>J114+J115</f>
        <v>57296.36455197</v>
      </c>
      <c r="K113" s="122">
        <f>K114+K115</f>
        <v>75681.25857344</v>
      </c>
      <c r="L113" s="86">
        <f t="shared" ref="L113:U113" si="39">L92</f>
        <v>16824.47547091</v>
      </c>
      <c r="M113" s="86">
        <f ca="1" t="shared" si="39"/>
        <v>31042.34464944</v>
      </c>
      <c r="N113" s="86">
        <f ca="1" t="shared" si="39"/>
        <v>27943.54520161</v>
      </c>
      <c r="O113" s="86">
        <f ca="1" t="shared" si="39"/>
        <v>27790.95237036</v>
      </c>
      <c r="P113" s="86">
        <f ca="1" t="shared" si="39"/>
        <v>29278.2541719167</v>
      </c>
      <c r="Q113" s="86">
        <f ca="1" t="shared" si="39"/>
        <v>-1012160.93445269</v>
      </c>
      <c r="R113" s="86">
        <f ca="1" t="shared" si="39"/>
        <v>-3073090.19986909</v>
      </c>
      <c r="S113" s="86">
        <f ca="1" t="shared" si="39"/>
        <v>-2349687.51753497</v>
      </c>
      <c r="T113" s="86">
        <f ca="1" t="shared" si="39"/>
        <v>-1473845.93125472</v>
      </c>
      <c r="U113" s="86">
        <f ca="1" t="shared" si="39"/>
        <v>-791074.440687749</v>
      </c>
    </row>
    <row r="114" ht="15" spans="1:21">
      <c r="A114" s="123"/>
      <c r="B114" s="124" t="s">
        <v>162</v>
      </c>
      <c r="C114" s="20" t="str">
        <f>'Data Request'!$C$6</f>
        <v>Naira</v>
      </c>
      <c r="D114" s="20" t="str">
        <f>'Data Request'!$C$7</f>
        <v>Million</v>
      </c>
      <c r="E114" s="59"/>
      <c r="F114" s="56"/>
      <c r="G114" s="87">
        <f t="shared" ref="G114:U115" si="40">SUMIFS(G$158:G$237,$D$158:$D$237,$B114,$B$158:$B$237,"Amortization in LCU")+SUMIFS(G$277:G$531,$D$277:$D$531,$B114,$B$277:$B$531,"Amortization in LCU")</f>
        <v>37.36373529945</v>
      </c>
      <c r="H114" s="87">
        <f t="shared" si="40"/>
        <v>96.292739578935</v>
      </c>
      <c r="I114" s="87">
        <f t="shared" si="40"/>
        <v>116.29616419401</v>
      </c>
      <c r="J114" s="87">
        <f t="shared" si="40"/>
        <v>141.36879722</v>
      </c>
      <c r="K114" s="87">
        <f t="shared" si="40"/>
        <v>88.3709716</v>
      </c>
      <c r="L114" s="87">
        <f t="shared" si="40"/>
        <v>11473.41079809</v>
      </c>
      <c r="M114" s="87">
        <f ca="1" t="shared" si="40"/>
        <v>25590.28995084</v>
      </c>
      <c r="N114" s="87">
        <f ca="1" t="shared" si="40"/>
        <v>25590.28995084</v>
      </c>
      <c r="O114" s="87">
        <f ca="1" t="shared" si="40"/>
        <v>25590.28995084</v>
      </c>
      <c r="P114" s="87">
        <f ca="1" t="shared" si="40"/>
        <v>25590.28995084</v>
      </c>
      <c r="Q114" s="87">
        <f ca="1" t="shared" si="40"/>
        <v>25590.28995084</v>
      </c>
      <c r="R114" s="87">
        <f ca="1" t="shared" si="40"/>
        <v>290283.88995084</v>
      </c>
      <c r="S114" s="87">
        <f ca="1" t="shared" si="40"/>
        <v>990675.88995084</v>
      </c>
      <c r="T114" s="87">
        <f ca="1" t="shared" si="40"/>
        <v>1695615.88995084</v>
      </c>
      <c r="U114" s="87">
        <f ca="1" t="shared" si="40"/>
        <v>2377815.88995084</v>
      </c>
    </row>
    <row r="115" ht="15" spans="1:21">
      <c r="A115" s="123"/>
      <c r="B115" s="124" t="s">
        <v>163</v>
      </c>
      <c r="C115" s="20" t="str">
        <f>'Data Request'!$C$6</f>
        <v>Naira</v>
      </c>
      <c r="D115" s="20" t="str">
        <f>'Data Request'!$C$7</f>
        <v>Million</v>
      </c>
      <c r="E115" s="59"/>
      <c r="F115" s="56"/>
      <c r="G115" s="87">
        <f t="shared" si="40"/>
        <v>10582.39431922</v>
      </c>
      <c r="H115" s="87">
        <f t="shared" si="40"/>
        <v>18059.0913813</v>
      </c>
      <c r="I115" s="87">
        <f t="shared" si="40"/>
        <v>49925.68679335</v>
      </c>
      <c r="J115" s="87">
        <f t="shared" si="40"/>
        <v>57154.99575475</v>
      </c>
      <c r="K115" s="87">
        <f t="shared" si="40"/>
        <v>75592.88760184</v>
      </c>
      <c r="L115" s="87">
        <f t="shared" si="40"/>
        <v>5351.06467282</v>
      </c>
      <c r="M115" s="87">
        <f ca="1" t="shared" si="40"/>
        <v>5452.0546986</v>
      </c>
      <c r="N115" s="87">
        <f ca="1" t="shared" si="40"/>
        <v>2353.25525077</v>
      </c>
      <c r="O115" s="87">
        <f ca="1" t="shared" si="40"/>
        <v>2200.66241952</v>
      </c>
      <c r="P115" s="87">
        <f ca="1" t="shared" si="40"/>
        <v>3687.96422107667</v>
      </c>
      <c r="Q115" s="87">
        <f ca="1" t="shared" si="40"/>
        <v>-1037751.22440353</v>
      </c>
      <c r="R115" s="87">
        <f ca="1" t="shared" si="40"/>
        <v>-3363374.08981993</v>
      </c>
      <c r="S115" s="87">
        <f ca="1" t="shared" si="40"/>
        <v>-3340363.40748581</v>
      </c>
      <c r="T115" s="87">
        <f ca="1" t="shared" si="40"/>
        <v>-3169461.82120556</v>
      </c>
      <c r="U115" s="87">
        <f ca="1" t="shared" si="40"/>
        <v>-3168890.33063859</v>
      </c>
    </row>
    <row r="116" ht="15" spans="1:21">
      <c r="A116" s="123"/>
      <c r="B116" s="120" t="s">
        <v>244</v>
      </c>
      <c r="C116" s="20" t="str">
        <f>'Data Request'!$C$6</f>
        <v>Naira</v>
      </c>
      <c r="D116" s="20" t="str">
        <f>'Data Request'!$C$7</f>
        <v>Million</v>
      </c>
      <c r="E116" s="59"/>
      <c r="F116" s="121"/>
      <c r="G116" s="122">
        <f>G117+G118</f>
        <v>830.52890428305</v>
      </c>
      <c r="H116" s="122">
        <f>H117+H118</f>
        <v>3332.21106092562</v>
      </c>
      <c r="I116" s="122">
        <f>I117+I118</f>
        <v>4409.99511651299</v>
      </c>
      <c r="J116" s="122">
        <f>J117+J118</f>
        <v>5134.897237345</v>
      </c>
      <c r="K116" s="122">
        <f>K117+K118</f>
        <v>7478.83792445</v>
      </c>
      <c r="L116" s="86">
        <f>L95</f>
        <v>25478.04010885</v>
      </c>
      <c r="M116" s="86">
        <f ca="1" t="shared" ref="M116:U116" si="41">M95</f>
        <v>80026.2596407493</v>
      </c>
      <c r="N116" s="86">
        <f ca="1" t="shared" si="41"/>
        <v>124237.955970664</v>
      </c>
      <c r="O116" s="86">
        <f ca="1" t="shared" si="41"/>
        <v>172416.743339646</v>
      </c>
      <c r="P116" s="86">
        <f ca="1" t="shared" si="41"/>
        <v>224402.656739392</v>
      </c>
      <c r="Q116" s="86">
        <f ca="1" t="shared" si="41"/>
        <v>280301.398927391</v>
      </c>
      <c r="R116" s="86">
        <f ca="1" t="shared" si="41"/>
        <v>346481.626588287</v>
      </c>
      <c r="S116" s="86">
        <f ca="1" t="shared" si="41"/>
        <v>417557.019161614</v>
      </c>
      <c r="T116" s="86">
        <f ca="1" t="shared" si="41"/>
        <v>489004.222916469</v>
      </c>
      <c r="U116" s="86">
        <f ca="1" t="shared" si="41"/>
        <v>558397.415272553</v>
      </c>
    </row>
    <row r="117" ht="15" spans="1:21">
      <c r="A117" s="123"/>
      <c r="B117" s="124" t="s">
        <v>162</v>
      </c>
      <c r="C117" s="20" t="str">
        <f>'Data Request'!$C$6</f>
        <v>Naira</v>
      </c>
      <c r="D117" s="20" t="str">
        <f>'Data Request'!$C$7</f>
        <v>Million</v>
      </c>
      <c r="E117" s="59"/>
      <c r="F117" s="56"/>
      <c r="G117" s="87">
        <f t="shared" ref="G117:U118" si="42">SUMIFS(G$158:G$237,$D$158:$D$237,$B117,$B$158:$B$237,"Interests in LCU")+SUMIFS(G$277:G$531,$D$277:$D$531,$B117,$B$277:$B$531,"Interests in LCU")</f>
        <v>18.85203478305</v>
      </c>
      <c r="H117" s="87">
        <f t="shared" si="42"/>
        <v>51.793477535624</v>
      </c>
      <c r="I117" s="87">
        <f t="shared" si="42"/>
        <v>56.807963372988</v>
      </c>
      <c r="J117" s="87">
        <f t="shared" si="42"/>
        <v>55.478158165</v>
      </c>
      <c r="K117" s="87">
        <f t="shared" si="42"/>
        <v>28.4789036</v>
      </c>
      <c r="L117" s="87">
        <f t="shared" si="42"/>
        <v>16916.77591435</v>
      </c>
      <c r="M117" s="87">
        <f ca="1" t="shared" si="42"/>
        <v>155529.73158468</v>
      </c>
      <c r="N117" s="87">
        <f ca="1" t="shared" si="42"/>
        <v>470034.1918272</v>
      </c>
      <c r="O117" s="87">
        <f ca="1" t="shared" si="42"/>
        <v>786186.70941984</v>
      </c>
      <c r="P117" s="87">
        <f ca="1" t="shared" si="42"/>
        <v>1092017.48361672</v>
      </c>
      <c r="Q117" s="87">
        <f ca="1" t="shared" si="42"/>
        <v>1401815.39684988</v>
      </c>
      <c r="R117" s="87">
        <f ca="1" t="shared" si="42"/>
        <v>1764873.71735436</v>
      </c>
      <c r="S117" s="87">
        <f ca="1" t="shared" si="42"/>
        <v>2126622.21376788</v>
      </c>
      <c r="T117" s="87">
        <f ca="1" t="shared" si="42"/>
        <v>2447897.44870392</v>
      </c>
      <c r="U117" s="87">
        <f ca="1" t="shared" si="42"/>
        <v>2716834.06218888</v>
      </c>
    </row>
    <row r="118" ht="15" spans="1:21">
      <c r="A118" s="123"/>
      <c r="B118" s="124" t="s">
        <v>163</v>
      </c>
      <c r="C118" s="20" t="str">
        <f>'Data Request'!$C$6</f>
        <v>Naira</v>
      </c>
      <c r="D118" s="20" t="str">
        <f>'Data Request'!$C$7</f>
        <v>Million</v>
      </c>
      <c r="E118" s="59"/>
      <c r="F118" s="56"/>
      <c r="G118" s="87">
        <f t="shared" si="42"/>
        <v>811.6768695</v>
      </c>
      <c r="H118" s="87">
        <f t="shared" si="42"/>
        <v>3280.41758339</v>
      </c>
      <c r="I118" s="87">
        <f t="shared" si="42"/>
        <v>4353.18715314</v>
      </c>
      <c r="J118" s="87">
        <f t="shared" si="42"/>
        <v>5079.41907918</v>
      </c>
      <c r="K118" s="87">
        <f t="shared" si="42"/>
        <v>7450.35902085</v>
      </c>
      <c r="L118" s="87">
        <f t="shared" si="42"/>
        <v>8561.2641945</v>
      </c>
      <c r="M118" s="87">
        <f ca="1" t="shared" si="42"/>
        <v>-75503.4719439306</v>
      </c>
      <c r="N118" s="87">
        <f ca="1" t="shared" si="42"/>
        <v>-345796.235856536</v>
      </c>
      <c r="O118" s="87">
        <f ca="1" t="shared" si="42"/>
        <v>-613769.966080194</v>
      </c>
      <c r="P118" s="87">
        <f ca="1" t="shared" si="42"/>
        <v>-867614.826877328</v>
      </c>
      <c r="Q118" s="87">
        <f ca="1" t="shared" si="42"/>
        <v>-1121513.99792249</v>
      </c>
      <c r="R118" s="87">
        <f ca="1" t="shared" si="42"/>
        <v>-1418392.09076607</v>
      </c>
      <c r="S118" s="87">
        <f ca="1" t="shared" si="42"/>
        <v>-1709065.19460627</v>
      </c>
      <c r="T118" s="87">
        <f ca="1" t="shared" si="42"/>
        <v>-1958893.22578745</v>
      </c>
      <c r="U118" s="87">
        <f ca="1" t="shared" si="42"/>
        <v>-2158436.64691633</v>
      </c>
    </row>
    <row r="119" ht="15" spans="1:21">
      <c r="A119" s="123"/>
      <c r="B119" s="120" t="s">
        <v>245</v>
      </c>
      <c r="C119" s="20" t="str">
        <f>'Data Request'!$C$6</f>
        <v>Naira</v>
      </c>
      <c r="D119" s="20" t="str">
        <f>'Data Request'!$C$7</f>
        <v>Million</v>
      </c>
      <c r="E119" s="59"/>
      <c r="F119" s="121"/>
      <c r="G119" s="121"/>
      <c r="H119" s="121"/>
      <c r="I119" s="121"/>
      <c r="J119" s="121"/>
      <c r="K119" s="86"/>
      <c r="L119" s="86">
        <f t="shared" ref="L119:U121" si="43">L110-L113</f>
        <v>43002.2565288319</v>
      </c>
      <c r="M119" s="86">
        <f ca="1" t="shared" si="43"/>
        <v>111345.272757124</v>
      </c>
      <c r="N119" s="86">
        <f ca="1" t="shared" si="43"/>
        <v>153676.016443163</v>
      </c>
      <c r="O119" s="86">
        <f ca="1" t="shared" si="43"/>
        <v>210930.997615716</v>
      </c>
      <c r="P119" s="86">
        <f ca="1" t="shared" si="43"/>
        <v>255941.051147068</v>
      </c>
      <c r="Q119" s="86">
        <f ca="1" t="shared" si="43"/>
        <v>310907.136509506</v>
      </c>
      <c r="R119" s="86">
        <f ca="1" t="shared" si="43"/>
        <v>374551.908366503</v>
      </c>
      <c r="S119" s="86">
        <f ca="1" t="shared" si="43"/>
        <v>435228.838374542</v>
      </c>
      <c r="T119" s="86">
        <f ca="1" t="shared" si="43"/>
        <v>486138.465874965</v>
      </c>
      <c r="U119" s="86">
        <f ca="1" t="shared" si="43"/>
        <v>544736.941557456</v>
      </c>
    </row>
    <row r="120" ht="15" spans="1:21">
      <c r="A120" s="123"/>
      <c r="B120" s="124" t="s">
        <v>162</v>
      </c>
      <c r="C120" s="20" t="str">
        <f>'Data Request'!$C$6</f>
        <v>Naira</v>
      </c>
      <c r="D120" s="20" t="str">
        <f>'Data Request'!$C$7</f>
        <v>Million</v>
      </c>
      <c r="E120" s="59"/>
      <c r="F120" s="52"/>
      <c r="G120" s="52"/>
      <c r="H120" s="52"/>
      <c r="I120" s="52"/>
      <c r="J120" s="52"/>
      <c r="K120" s="87"/>
      <c r="L120" s="87">
        <f t="shared" si="43"/>
        <v>1091416.58920191</v>
      </c>
      <c r="M120" s="87">
        <f ca="1" t="shared" si="43"/>
        <v>3476369.71004916</v>
      </c>
      <c r="N120" s="87">
        <f ca="1" t="shared" si="43"/>
        <v>3499109.71004916</v>
      </c>
      <c r="O120" s="87">
        <f ca="1" t="shared" si="43"/>
        <v>3385409.71004916</v>
      </c>
      <c r="P120" s="87">
        <f ca="1" t="shared" si="43"/>
        <v>3430889.71004916</v>
      </c>
      <c r="Q120" s="87">
        <f ca="1" t="shared" si="43"/>
        <v>4022129.71004916</v>
      </c>
      <c r="R120" s="87">
        <f ca="1" t="shared" si="43"/>
        <v>4007576.11004916</v>
      </c>
      <c r="S120" s="87">
        <f ca="1" t="shared" si="43"/>
        <v>3557324.11004916</v>
      </c>
      <c r="T120" s="87">
        <f ca="1" t="shared" si="43"/>
        <v>2979728.11004916</v>
      </c>
      <c r="U120" s="87">
        <f ca="1" t="shared" si="43"/>
        <v>2829644.11004916</v>
      </c>
    </row>
    <row r="121" ht="15" spans="1:21">
      <c r="A121" s="123"/>
      <c r="B121" s="124" t="s">
        <v>163</v>
      </c>
      <c r="C121" s="20" t="str">
        <f>'Data Request'!$C$6</f>
        <v>Naira</v>
      </c>
      <c r="D121" s="20" t="str">
        <f>'Data Request'!$C$7</f>
        <v>Million</v>
      </c>
      <c r="E121" s="59"/>
      <c r="F121" s="52"/>
      <c r="G121" s="52"/>
      <c r="H121" s="52"/>
      <c r="I121" s="52"/>
      <c r="J121" s="52"/>
      <c r="K121" s="87"/>
      <c r="L121" s="87">
        <f t="shared" si="43"/>
        <v>-1048414.33267308</v>
      </c>
      <c r="M121" s="87">
        <f ca="1" t="shared" si="43"/>
        <v>-3365024.43729204</v>
      </c>
      <c r="N121" s="87">
        <f ca="1" t="shared" si="43"/>
        <v>-3345433.693606</v>
      </c>
      <c r="O121" s="87">
        <f ca="1" t="shared" si="43"/>
        <v>-3174478.71243344</v>
      </c>
      <c r="P121" s="87">
        <f ca="1" t="shared" si="43"/>
        <v>-3174948.65890209</v>
      </c>
      <c r="Q121" s="87">
        <f ca="1" t="shared" si="43"/>
        <v>-3711222.57353965</v>
      </c>
      <c r="R121" s="87">
        <f ca="1" t="shared" si="43"/>
        <v>-3633024.20168266</v>
      </c>
      <c r="S121" s="87">
        <f ca="1" t="shared" si="43"/>
        <v>-3122095.27167462</v>
      </c>
      <c r="T121" s="87">
        <f ca="1" t="shared" si="43"/>
        <v>-2493589.64417419</v>
      </c>
      <c r="U121" s="87">
        <f ca="1" t="shared" si="43"/>
        <v>-2284907.1684917</v>
      </c>
    </row>
    <row r="122" ht="15" spans="1:21">
      <c r="A122" s="123"/>
      <c r="B122" s="120" t="s">
        <v>323</v>
      </c>
      <c r="C122" s="20" t="str">
        <f>'Data Request'!$C$6</f>
        <v>Naira</v>
      </c>
      <c r="D122" s="20" t="str">
        <f>'Data Request'!$C$7</f>
        <v>Million</v>
      </c>
      <c r="E122" s="59"/>
      <c r="F122" s="121"/>
      <c r="G122" s="121"/>
      <c r="H122" s="121"/>
      <c r="I122" s="121"/>
      <c r="J122" s="121"/>
      <c r="K122" s="86"/>
      <c r="L122" s="86">
        <f t="shared" ref="L122:U122" si="44">L107-K107</f>
        <v>43032.5195177019</v>
      </c>
      <c r="M122" s="86">
        <f ca="1" t="shared" si="44"/>
        <v>329671.872381588</v>
      </c>
      <c r="N122" s="86">
        <f ca="1" t="shared" si="44"/>
        <v>153676.016443163</v>
      </c>
      <c r="O122" s="86">
        <f ca="1" t="shared" si="44"/>
        <v>210930.997615717</v>
      </c>
      <c r="P122" s="86">
        <f ca="1" t="shared" si="44"/>
        <v>255941.051147065</v>
      </c>
      <c r="Q122" s="86">
        <f ca="1" t="shared" si="44"/>
        <v>310907.136509506</v>
      </c>
      <c r="R122" s="86">
        <f ca="1" t="shared" si="44"/>
        <v>374551.908366505</v>
      </c>
      <c r="S122" s="86">
        <f ca="1" t="shared" si="44"/>
        <v>435228.838374541</v>
      </c>
      <c r="T122" s="86">
        <f ca="1" t="shared" si="44"/>
        <v>486138.465874967</v>
      </c>
      <c r="U122" s="86">
        <f ca="1" t="shared" si="44"/>
        <v>544736.941557455</v>
      </c>
    </row>
    <row r="123" ht="15" spans="1:21">
      <c r="A123" s="123"/>
      <c r="B123" s="120" t="s">
        <v>324</v>
      </c>
      <c r="C123" s="20" t="str">
        <f>'Data Request'!$C$6</f>
        <v>Naira</v>
      </c>
      <c r="D123" s="20" t="str">
        <f>'Data Request'!$C$7</f>
        <v>Million</v>
      </c>
      <c r="E123" s="62"/>
      <c r="F123" s="121"/>
      <c r="G123" s="121"/>
      <c r="H123" s="121"/>
      <c r="I123" s="121"/>
      <c r="J123" s="121"/>
      <c r="K123" s="86"/>
      <c r="L123" s="86">
        <f t="shared" ref="L123:U123" si="45">L122-L119</f>
        <v>30.2629888699594</v>
      </c>
      <c r="M123" s="86">
        <f ca="1" t="shared" si="45"/>
        <v>218326.599624464</v>
      </c>
      <c r="N123" s="86">
        <f ca="1" t="shared" si="45"/>
        <v>0</v>
      </c>
      <c r="O123" s="86">
        <f ca="1" t="shared" si="45"/>
        <v>1.25146470963955e-9</v>
      </c>
      <c r="P123" s="86">
        <f ca="1" t="shared" si="45"/>
        <v>-2.70665623247623e-9</v>
      </c>
      <c r="Q123" s="86">
        <f ca="1" t="shared" si="45"/>
        <v>6.98491930961609e-10</v>
      </c>
      <c r="R123" s="86">
        <f ca="1" t="shared" si="45"/>
        <v>2.3283064365387e-9</v>
      </c>
      <c r="S123" s="86">
        <f ca="1" t="shared" si="45"/>
        <v>-1.16415321826935e-9</v>
      </c>
      <c r="T123" s="86">
        <f ca="1" t="shared" si="45"/>
        <v>1.62981450557709e-9</v>
      </c>
      <c r="U123" s="86">
        <f ca="1" t="shared" si="45"/>
        <v>0</v>
      </c>
    </row>
    <row r="124" ht="15" spans="1:21">
      <c r="A124" s="61"/>
      <c r="B124" s="57"/>
      <c r="C124" s="62"/>
      <c r="D124" s="62"/>
      <c r="E124" s="62"/>
      <c r="F124" s="63"/>
      <c r="G124" s="63"/>
      <c r="H124" s="63"/>
      <c r="I124" s="63"/>
      <c r="J124" s="63"/>
      <c r="K124" s="94"/>
      <c r="L124" s="94"/>
      <c r="M124" s="94"/>
      <c r="N124" s="94"/>
      <c r="O124" s="94"/>
      <c r="P124" s="94"/>
      <c r="Q124" s="94"/>
      <c r="R124" s="94"/>
      <c r="S124" s="89"/>
      <c r="T124" s="89"/>
      <c r="U124" s="89"/>
    </row>
    <row r="125" ht="15" spans="1:21">
      <c r="A125" s="119"/>
      <c r="B125" s="119" t="s">
        <v>325</v>
      </c>
      <c r="C125" s="62"/>
      <c r="D125" s="62"/>
      <c r="E125" s="62"/>
      <c r="F125" s="63"/>
      <c r="G125" s="63"/>
      <c r="H125" s="63"/>
      <c r="I125" s="63"/>
      <c r="J125" s="63"/>
      <c r="K125" s="94"/>
      <c r="L125" s="94"/>
      <c r="M125" s="94"/>
      <c r="N125" s="94"/>
      <c r="O125" s="94"/>
      <c r="P125" s="94"/>
      <c r="Q125" s="94"/>
      <c r="R125" s="94"/>
      <c r="S125" s="89"/>
      <c r="T125" s="89"/>
      <c r="U125" s="89"/>
    </row>
    <row r="126" ht="15" spans="1:21">
      <c r="A126" s="119"/>
      <c r="B126" s="120" t="s">
        <v>241</v>
      </c>
      <c r="C126" s="20" t="str">
        <f>'Data Request'!$C$6</f>
        <v>Naira</v>
      </c>
      <c r="D126" s="20" t="str">
        <f>'Data Request'!$C$7</f>
        <v>Million</v>
      </c>
      <c r="E126" s="59"/>
      <c r="F126" s="121"/>
      <c r="G126" s="122">
        <f>G107</f>
        <v>48644.8881503252</v>
      </c>
      <c r="H126" s="122">
        <f>H107</f>
        <v>79470.0161754744</v>
      </c>
      <c r="I126" s="122">
        <f>I107</f>
        <v>112459.323187438</v>
      </c>
      <c r="J126" s="122">
        <f>J107</f>
        <v>113636.86082904</v>
      </c>
      <c r="K126" s="122">
        <f>K107</f>
        <v>81600.28445008</v>
      </c>
      <c r="L126" s="86">
        <f>K126+(-L50+L53)+L54-L56+K108/K8*(L8-K8)</f>
        <v>124632.803967782</v>
      </c>
      <c r="M126" s="86">
        <f ca="1" t="shared" ref="M126:U126" si="46">L126+(-M50+M53)+M54-M56+L108/L8*(M8-L8)</f>
        <v>454304.67634937</v>
      </c>
      <c r="N126" s="86">
        <f ca="1" t="shared" si="46"/>
        <v>607980.692792533</v>
      </c>
      <c r="O126" s="86">
        <f ca="1" t="shared" si="46"/>
        <v>818911.690408248</v>
      </c>
      <c r="P126" s="86">
        <f ca="1" t="shared" si="46"/>
        <v>1074852.74155532</v>
      </c>
      <c r="Q126" s="86">
        <f ca="1" t="shared" si="46"/>
        <v>1385759.87806482</v>
      </c>
      <c r="R126" s="86">
        <f ca="1" t="shared" si="46"/>
        <v>1760311.78643132</v>
      </c>
      <c r="S126" s="86">
        <f ca="1" t="shared" si="46"/>
        <v>2195540.62480587</v>
      </c>
      <c r="T126" s="86">
        <f ca="1" t="shared" si="46"/>
        <v>2681679.09068083</v>
      </c>
      <c r="U126" s="86">
        <f ca="1" t="shared" si="46"/>
        <v>3226416.03223829</v>
      </c>
    </row>
    <row r="127" ht="15" spans="1:21">
      <c r="A127" s="61"/>
      <c r="B127" s="57"/>
      <c r="C127" s="62"/>
      <c r="D127" s="62"/>
      <c r="E127" s="62"/>
      <c r="F127" s="63"/>
      <c r="G127" s="63"/>
      <c r="H127" s="63"/>
      <c r="I127" s="63"/>
      <c r="J127" s="63"/>
      <c r="K127" s="94"/>
      <c r="L127" s="94"/>
      <c r="M127" s="94"/>
      <c r="N127" s="94"/>
      <c r="O127" s="94"/>
      <c r="P127" s="94"/>
      <c r="Q127" s="94"/>
      <c r="R127" s="94"/>
      <c r="S127" s="89"/>
      <c r="T127" s="89"/>
      <c r="U127" s="89"/>
    </row>
    <row r="128" ht="15" spans="1:21">
      <c r="A128" s="61"/>
      <c r="B128" s="116"/>
      <c r="C128" s="116"/>
      <c r="D128" s="116"/>
      <c r="E128" s="116"/>
      <c r="F128" s="116"/>
      <c r="G128" s="116"/>
      <c r="H128" s="116"/>
      <c r="I128" s="116"/>
      <c r="J128" s="116"/>
      <c r="K128" s="116"/>
      <c r="L128" s="116"/>
      <c r="M128" s="116"/>
      <c r="N128" s="116"/>
      <c r="O128" s="116"/>
      <c r="P128" s="116"/>
      <c r="Q128" s="116"/>
      <c r="R128" s="116"/>
      <c r="S128" s="103"/>
      <c r="T128" s="103"/>
      <c r="U128" s="103"/>
    </row>
    <row r="129" ht="15" spans="1:21">
      <c r="A129" s="127"/>
      <c r="B129" s="127" t="s">
        <v>326</v>
      </c>
      <c r="C129" s="128"/>
      <c r="D129" s="128"/>
      <c r="E129" s="128"/>
      <c r="F129" s="129"/>
      <c r="G129" s="129"/>
      <c r="H129" s="129"/>
      <c r="I129" s="129"/>
      <c r="J129" s="129"/>
      <c r="K129" s="128"/>
      <c r="L129" s="128"/>
      <c r="M129" s="128"/>
      <c r="N129" s="128"/>
      <c r="O129" s="128"/>
      <c r="P129" s="128"/>
      <c r="Q129" s="128"/>
      <c r="R129" s="128"/>
      <c r="S129" s="107"/>
      <c r="T129" s="107"/>
      <c r="U129" s="107"/>
    </row>
    <row r="130" ht="15" spans="1:21">
      <c r="A130" s="130"/>
      <c r="B130" s="131" t="str">
        <f>"Existing debt at end-"&amp;K130</f>
        <v>Existing debt at end-2019</v>
      </c>
      <c r="C130" s="132"/>
      <c r="D130" s="132"/>
      <c r="E130" s="133"/>
      <c r="F130" s="132"/>
      <c r="G130" s="134">
        <f t="shared" ref="G130:U130" si="47">G78</f>
        <v>2015</v>
      </c>
      <c r="H130" s="134">
        <f t="shared" si="47"/>
        <v>2016</v>
      </c>
      <c r="I130" s="134">
        <f t="shared" si="47"/>
        <v>2017</v>
      </c>
      <c r="J130" s="134">
        <f t="shared" si="47"/>
        <v>2018</v>
      </c>
      <c r="K130" s="134">
        <f t="shared" si="47"/>
        <v>2019</v>
      </c>
      <c r="L130" s="134">
        <f t="shared" si="47"/>
        <v>2020</v>
      </c>
      <c r="M130" s="134">
        <f t="shared" si="47"/>
        <v>2021</v>
      </c>
      <c r="N130" s="134">
        <f t="shared" si="47"/>
        <v>2022</v>
      </c>
      <c r="O130" s="134">
        <f t="shared" si="47"/>
        <v>2023</v>
      </c>
      <c r="P130" s="134">
        <f t="shared" si="47"/>
        <v>2024</v>
      </c>
      <c r="Q130" s="134">
        <f t="shared" si="47"/>
        <v>2025</v>
      </c>
      <c r="R130" s="134">
        <f t="shared" si="47"/>
        <v>2026</v>
      </c>
      <c r="S130" s="134">
        <f t="shared" si="47"/>
        <v>2027</v>
      </c>
      <c r="T130" s="134">
        <f t="shared" si="47"/>
        <v>2028</v>
      </c>
      <c r="U130" s="134">
        <f t="shared" si="47"/>
        <v>2029</v>
      </c>
    </row>
    <row r="131" ht="15" spans="1:21">
      <c r="A131" s="130"/>
      <c r="B131" s="131"/>
      <c r="C131" s="132"/>
      <c r="D131" s="132"/>
      <c r="E131" s="133"/>
      <c r="F131" s="132"/>
      <c r="G131" s="132"/>
      <c r="H131" s="132"/>
      <c r="I131" s="132"/>
      <c r="J131" s="132"/>
      <c r="K131" s="160"/>
      <c r="L131" s="133"/>
      <c r="M131" s="133"/>
      <c r="N131" s="133"/>
      <c r="O131" s="133"/>
      <c r="P131" s="133"/>
      <c r="Q131" s="133"/>
      <c r="R131" s="133"/>
      <c r="S131" s="133"/>
      <c r="T131" s="133"/>
      <c r="U131" s="133"/>
    </row>
    <row r="132" ht="15" spans="1:21">
      <c r="A132" s="130"/>
      <c r="B132" s="135"/>
      <c r="C132" s="135"/>
      <c r="D132" s="135"/>
      <c r="E132" s="136"/>
      <c r="F132" s="135"/>
      <c r="G132" s="135"/>
      <c r="H132" s="135"/>
      <c r="I132" s="135"/>
      <c r="J132" s="135"/>
      <c r="K132" s="128"/>
      <c r="L132" s="136"/>
      <c r="M132" s="136"/>
      <c r="N132" s="136"/>
      <c r="O132" s="136"/>
      <c r="P132" s="136"/>
      <c r="Q132" s="136"/>
      <c r="R132" s="136"/>
      <c r="S132" s="136"/>
      <c r="T132" s="136"/>
      <c r="U132" s="136"/>
    </row>
    <row r="133" ht="15" spans="1:21">
      <c r="A133" s="130"/>
      <c r="B133" s="137" t="s">
        <v>327</v>
      </c>
      <c r="C133" s="138"/>
      <c r="D133" s="138"/>
      <c r="E133" s="138"/>
      <c r="F133" s="139"/>
      <c r="G133" s="139"/>
      <c r="H133" s="139"/>
      <c r="I133" s="139"/>
      <c r="J133" s="139"/>
      <c r="K133" s="161"/>
      <c r="L133" s="162"/>
      <c r="M133" s="162"/>
      <c r="N133" s="162"/>
      <c r="O133" s="162"/>
      <c r="P133" s="162"/>
      <c r="Q133" s="162"/>
      <c r="R133" s="162"/>
      <c r="S133" s="162"/>
      <c r="T133" s="162"/>
      <c r="U133" s="162"/>
    </row>
    <row r="134" ht="15" spans="1:21">
      <c r="A134" s="130"/>
      <c r="B134" s="61" t="str">
        <f>B$133&amp;" for debts denominated in "&amp;D134</f>
        <v>Principal amortization payments for debts denominated in LCU</v>
      </c>
      <c r="C134" s="108" t="str">
        <f>"million "&amp;D134</f>
        <v>million LCU</v>
      </c>
      <c r="D134" s="140" t="str">
        <f>$B$81</f>
        <v>LCU</v>
      </c>
      <c r="E134" s="141" t="s">
        <v>328</v>
      </c>
      <c r="F134" s="128"/>
      <c r="G134" s="142">
        <f t="shared" ref="G134:U138" si="48">SUMIFS(G$158:G$237,$B$158:$B$237,$E134,$D$158:$D$237,$D134)</f>
        <v>10582.39431922</v>
      </c>
      <c r="H134" s="142">
        <f t="shared" si="48"/>
        <v>18059.0913813</v>
      </c>
      <c r="I134" s="142">
        <f t="shared" si="48"/>
        <v>49925.68679335</v>
      </c>
      <c r="J134" s="142">
        <f t="shared" si="48"/>
        <v>57154.99575475</v>
      </c>
      <c r="K134" s="142">
        <f t="shared" si="48"/>
        <v>75592.88760184</v>
      </c>
      <c r="L134" s="142">
        <f t="shared" si="48"/>
        <v>5351.06467282</v>
      </c>
      <c r="M134" s="142">
        <f t="shared" si="48"/>
        <v>5452.0546986</v>
      </c>
      <c r="N134" s="142">
        <f t="shared" si="48"/>
        <v>2353.25525077</v>
      </c>
      <c r="O134" s="142">
        <f t="shared" si="48"/>
        <v>1918.28641952</v>
      </c>
      <c r="P134" s="142">
        <f t="shared" si="48"/>
        <v>1892.54555441</v>
      </c>
      <c r="Q134" s="142">
        <f t="shared" si="48"/>
        <v>1927.75293006</v>
      </c>
      <c r="R134" s="142">
        <f t="shared" si="48"/>
        <v>2096.37810684</v>
      </c>
      <c r="S134" s="142">
        <f t="shared" si="48"/>
        <v>2281.03086942</v>
      </c>
      <c r="T134" s="142">
        <f t="shared" si="48"/>
        <v>2482.89547503</v>
      </c>
      <c r="U134" s="142">
        <f t="shared" si="48"/>
        <v>2703.69737576</v>
      </c>
    </row>
    <row r="135" ht="15" spans="1:21">
      <c r="A135" s="130"/>
      <c r="B135" s="61" t="str">
        <f>B$133&amp;" for debts denominated in "&amp;D135</f>
        <v>Principal amortization payments for debts denominated in USD</v>
      </c>
      <c r="C135" s="108" t="str">
        <f>"million "&amp;D135</f>
        <v>million USD</v>
      </c>
      <c r="D135" s="140" t="str">
        <f>$B$82</f>
        <v>USD</v>
      </c>
      <c r="E135" s="141" t="s">
        <v>328</v>
      </c>
      <c r="F135" s="128"/>
      <c r="G135" s="142">
        <f t="shared" si="48"/>
        <v>0.1901593</v>
      </c>
      <c r="H135" s="142">
        <f t="shared" si="48"/>
        <v>0.38031855</v>
      </c>
      <c r="I135" s="142">
        <f t="shared" si="48"/>
        <v>0.38031855</v>
      </c>
      <c r="J135" s="142">
        <f t="shared" si="48"/>
        <v>0.46123588</v>
      </c>
      <c r="K135" s="142">
        <f t="shared" si="48"/>
        <v>0.2710766</v>
      </c>
      <c r="L135" s="142">
        <f t="shared" si="48"/>
        <v>30.27285171</v>
      </c>
      <c r="M135" s="142">
        <f t="shared" si="48"/>
        <v>56.2671283</v>
      </c>
      <c r="N135" s="142">
        <f t="shared" si="48"/>
        <v>56.2671283</v>
      </c>
      <c r="O135" s="142">
        <f t="shared" si="48"/>
        <v>56.2671283</v>
      </c>
      <c r="P135" s="142">
        <f t="shared" si="48"/>
        <v>56.2671283</v>
      </c>
      <c r="Q135" s="142">
        <f t="shared" si="48"/>
        <v>56.2671283</v>
      </c>
      <c r="R135" s="142">
        <f t="shared" si="48"/>
        <v>56.2671283</v>
      </c>
      <c r="S135" s="142">
        <f t="shared" si="48"/>
        <v>56.2671283</v>
      </c>
      <c r="T135" s="142">
        <f t="shared" si="48"/>
        <v>56.2671283</v>
      </c>
      <c r="U135" s="142">
        <f t="shared" si="48"/>
        <v>56.2671283</v>
      </c>
    </row>
    <row r="136" ht="15" spans="1:21">
      <c r="A136" s="130"/>
      <c r="B136" s="61" t="str">
        <f>B$133&amp;" for debts denominated in "&amp;D136</f>
        <v>Principal amortization payments for debts denominated in EUR</v>
      </c>
      <c r="C136" s="108" t="str">
        <f>"million "&amp;D136</f>
        <v>million EUR</v>
      </c>
      <c r="D136" s="140" t="str">
        <f>$B$83</f>
        <v>EUR</v>
      </c>
      <c r="E136" s="141" t="s">
        <v>328</v>
      </c>
      <c r="F136" s="128"/>
      <c r="G136" s="142">
        <f t="shared" si="48"/>
        <v>0</v>
      </c>
      <c r="H136" s="142">
        <f t="shared" si="48"/>
        <v>0</v>
      </c>
      <c r="I136" s="142">
        <f t="shared" si="48"/>
        <v>0</v>
      </c>
      <c r="J136" s="142">
        <f t="shared" si="48"/>
        <v>0</v>
      </c>
      <c r="K136" s="142">
        <f t="shared" si="48"/>
        <v>0</v>
      </c>
      <c r="L136" s="142">
        <f t="shared" si="48"/>
        <v>0</v>
      </c>
      <c r="M136" s="142">
        <f t="shared" si="48"/>
        <v>0</v>
      </c>
      <c r="N136" s="142">
        <f t="shared" si="48"/>
        <v>0</v>
      </c>
      <c r="O136" s="142">
        <f t="shared" si="48"/>
        <v>0</v>
      </c>
      <c r="P136" s="142">
        <f t="shared" si="48"/>
        <v>0</v>
      </c>
      <c r="Q136" s="142">
        <f t="shared" si="48"/>
        <v>0</v>
      </c>
      <c r="R136" s="142">
        <f t="shared" si="48"/>
        <v>0</v>
      </c>
      <c r="S136" s="142">
        <f t="shared" si="48"/>
        <v>0</v>
      </c>
      <c r="T136" s="142">
        <f t="shared" si="48"/>
        <v>0</v>
      </c>
      <c r="U136" s="142">
        <f t="shared" si="48"/>
        <v>0</v>
      </c>
    </row>
    <row r="137" ht="15" spans="1:21">
      <c r="A137" s="130"/>
      <c r="B137" s="61" t="str">
        <f>B$133&amp;" for debts denominated in "&amp;D137</f>
        <v>Principal amortization payments for debts denominated in GBP</v>
      </c>
      <c r="C137" s="108" t="str">
        <f>"million "&amp;D137</f>
        <v>million GBP</v>
      </c>
      <c r="D137" s="140" t="str">
        <f>$B$84</f>
        <v>GBP</v>
      </c>
      <c r="E137" s="141" t="s">
        <v>328</v>
      </c>
      <c r="F137" s="128"/>
      <c r="G137" s="142">
        <f t="shared" si="48"/>
        <v>0</v>
      </c>
      <c r="H137" s="142">
        <f t="shared" si="48"/>
        <v>0</v>
      </c>
      <c r="I137" s="142">
        <f t="shared" si="48"/>
        <v>0</v>
      </c>
      <c r="J137" s="142">
        <f t="shared" si="48"/>
        <v>0</v>
      </c>
      <c r="K137" s="142">
        <f t="shared" si="48"/>
        <v>0</v>
      </c>
      <c r="L137" s="142">
        <f t="shared" si="48"/>
        <v>0</v>
      </c>
      <c r="M137" s="142">
        <f t="shared" si="48"/>
        <v>0</v>
      </c>
      <c r="N137" s="142">
        <f t="shared" si="48"/>
        <v>0</v>
      </c>
      <c r="O137" s="142">
        <f t="shared" si="48"/>
        <v>0</v>
      </c>
      <c r="P137" s="142">
        <f t="shared" si="48"/>
        <v>0</v>
      </c>
      <c r="Q137" s="142">
        <f t="shared" si="48"/>
        <v>0</v>
      </c>
      <c r="R137" s="142">
        <f t="shared" si="48"/>
        <v>0</v>
      </c>
      <c r="S137" s="142">
        <f t="shared" si="48"/>
        <v>0</v>
      </c>
      <c r="T137" s="142">
        <f t="shared" si="48"/>
        <v>0</v>
      </c>
      <c r="U137" s="142">
        <f t="shared" si="48"/>
        <v>0</v>
      </c>
    </row>
    <row r="138" ht="15" spans="1:21">
      <c r="A138" s="130"/>
      <c r="B138" s="61" t="str">
        <f>B$133&amp;" for debts denominated in "&amp;D138</f>
        <v>Principal amortization payments for debts denominated in CHY</v>
      </c>
      <c r="C138" s="108" t="str">
        <f>"million "&amp;D138</f>
        <v>million CHY</v>
      </c>
      <c r="D138" s="140" t="str">
        <f>$B$85</f>
        <v>CHY</v>
      </c>
      <c r="E138" s="141" t="s">
        <v>328</v>
      </c>
      <c r="F138" s="128"/>
      <c r="G138" s="143">
        <f t="shared" si="48"/>
        <v>0</v>
      </c>
      <c r="H138" s="143">
        <f t="shared" si="48"/>
        <v>0</v>
      </c>
      <c r="I138" s="143">
        <f t="shared" si="48"/>
        <v>0</v>
      </c>
      <c r="J138" s="143">
        <f t="shared" si="48"/>
        <v>0</v>
      </c>
      <c r="K138" s="143">
        <f t="shared" si="48"/>
        <v>0</v>
      </c>
      <c r="L138" s="143">
        <f t="shared" si="48"/>
        <v>0</v>
      </c>
      <c r="M138" s="143">
        <f t="shared" si="48"/>
        <v>0</v>
      </c>
      <c r="N138" s="143">
        <f t="shared" si="48"/>
        <v>0</v>
      </c>
      <c r="O138" s="143">
        <f t="shared" si="48"/>
        <v>0</v>
      </c>
      <c r="P138" s="143">
        <f t="shared" si="48"/>
        <v>0</v>
      </c>
      <c r="Q138" s="143">
        <f t="shared" si="48"/>
        <v>0</v>
      </c>
      <c r="R138" s="143">
        <f t="shared" si="48"/>
        <v>0</v>
      </c>
      <c r="S138" s="143">
        <f t="shared" si="48"/>
        <v>0</v>
      </c>
      <c r="T138" s="143">
        <f t="shared" si="48"/>
        <v>0</v>
      </c>
      <c r="U138" s="143">
        <f t="shared" si="48"/>
        <v>0</v>
      </c>
    </row>
    <row r="139" ht="15" spans="1:21">
      <c r="A139" s="130"/>
      <c r="B139" s="144" t="str">
        <f>B$133&amp;" TOTAL in LCU"</f>
        <v>Principal amortization payments TOTAL in LCU</v>
      </c>
      <c r="C139" s="108" t="s">
        <v>329</v>
      </c>
      <c r="D139" s="145"/>
      <c r="E139" s="128"/>
      <c r="F139" s="128"/>
      <c r="G139" s="86">
        <f t="shared" ref="G139:U139" si="49">SUMPRODUCT(G134:G138,G$81:G$85)</f>
        <v>10619.7580545195</v>
      </c>
      <c r="H139" s="86">
        <f t="shared" si="49"/>
        <v>18155.3841208789</v>
      </c>
      <c r="I139" s="86">
        <f t="shared" si="49"/>
        <v>50041.982957544</v>
      </c>
      <c r="J139" s="86">
        <f t="shared" si="49"/>
        <v>57296.36455197</v>
      </c>
      <c r="K139" s="86">
        <f t="shared" si="49"/>
        <v>75681.25857344</v>
      </c>
      <c r="L139" s="86">
        <f t="shared" si="49"/>
        <v>16824.47547091</v>
      </c>
      <c r="M139" s="86">
        <f t="shared" si="49"/>
        <v>31042.34464944</v>
      </c>
      <c r="N139" s="86">
        <f t="shared" si="49"/>
        <v>27943.54520161</v>
      </c>
      <c r="O139" s="86">
        <f t="shared" si="49"/>
        <v>27508.57637036</v>
      </c>
      <c r="P139" s="86">
        <f t="shared" si="49"/>
        <v>27482.83550525</v>
      </c>
      <c r="Q139" s="86">
        <f t="shared" si="49"/>
        <v>27518.0428809</v>
      </c>
      <c r="R139" s="86">
        <f t="shared" si="49"/>
        <v>27686.66805768</v>
      </c>
      <c r="S139" s="86">
        <f t="shared" si="49"/>
        <v>27871.32082026</v>
      </c>
      <c r="T139" s="86">
        <f t="shared" si="49"/>
        <v>28073.18542587</v>
      </c>
      <c r="U139" s="86">
        <f t="shared" si="49"/>
        <v>28293.9873266</v>
      </c>
    </row>
    <row r="140" ht="15" spans="1:21">
      <c r="A140" s="130"/>
      <c r="B140" s="141"/>
      <c r="C140" s="145"/>
      <c r="D140" s="145"/>
      <c r="E140" s="128"/>
      <c r="F140" s="128"/>
      <c r="G140" s="135"/>
      <c r="H140" s="135"/>
      <c r="I140" s="135"/>
      <c r="J140" s="135"/>
      <c r="K140" s="163"/>
      <c r="L140" s="164"/>
      <c r="M140" s="143"/>
      <c r="N140" s="143"/>
      <c r="O140" s="143"/>
      <c r="P140" s="143"/>
      <c r="Q140" s="143"/>
      <c r="R140" s="143"/>
      <c r="S140" s="143"/>
      <c r="T140" s="143"/>
      <c r="U140" s="143"/>
    </row>
    <row r="141" ht="15" spans="1:21">
      <c r="A141" s="130"/>
      <c r="B141" s="137" t="s">
        <v>330</v>
      </c>
      <c r="C141" s="138"/>
      <c r="D141" s="138"/>
      <c r="E141" s="138"/>
      <c r="F141" s="139"/>
      <c r="G141" s="139"/>
      <c r="H141" s="139"/>
      <c r="I141" s="139"/>
      <c r="J141" s="139"/>
      <c r="K141" s="165"/>
      <c r="L141" s="166"/>
      <c r="M141" s="166"/>
      <c r="N141" s="166"/>
      <c r="O141" s="166"/>
      <c r="P141" s="166"/>
      <c r="Q141" s="166"/>
      <c r="R141" s="166"/>
      <c r="S141" s="166"/>
      <c r="T141" s="166"/>
      <c r="U141" s="166"/>
    </row>
    <row r="142" ht="15" spans="1:21">
      <c r="A142" s="130"/>
      <c r="B142" s="61" t="str">
        <f>B$141&amp;" for debts denominated in "&amp;D142</f>
        <v>Interest payments for debts denominated in LCU</v>
      </c>
      <c r="C142" s="108" t="str">
        <f>"million "&amp;D142</f>
        <v>million LCU</v>
      </c>
      <c r="D142" s="140" t="str">
        <f>$B$81</f>
        <v>LCU</v>
      </c>
      <c r="E142" s="141" t="s">
        <v>234</v>
      </c>
      <c r="F142" s="128"/>
      <c r="G142" s="142">
        <f t="shared" ref="G142:U146" si="50">SUMIFS(G$158:G$237,$B$158:$B$237,$E142,$D$158:$D$237,$D142)</f>
        <v>811.6768695</v>
      </c>
      <c r="H142" s="142">
        <f t="shared" si="50"/>
        <v>3280.41758339</v>
      </c>
      <c r="I142" s="142">
        <f t="shared" si="50"/>
        <v>4353.18715314</v>
      </c>
      <c r="J142" s="142">
        <f t="shared" si="50"/>
        <v>5079.41907918</v>
      </c>
      <c r="K142" s="142">
        <f t="shared" si="50"/>
        <v>7450.35902085</v>
      </c>
      <c r="L142" s="142">
        <f t="shared" si="50"/>
        <v>8561.2641945</v>
      </c>
      <c r="M142" s="142">
        <f t="shared" si="50"/>
        <v>7893.47821609</v>
      </c>
      <c r="N142" s="142">
        <f t="shared" si="50"/>
        <v>6178.39363096</v>
      </c>
      <c r="O142" s="142">
        <f t="shared" si="50"/>
        <v>5501.45847572</v>
      </c>
      <c r="P142" s="142">
        <f t="shared" si="50"/>
        <v>5320.2555197</v>
      </c>
      <c r="Q142" s="142">
        <f t="shared" si="50"/>
        <v>5126.52772902</v>
      </c>
      <c r="R142" s="142">
        <f t="shared" si="50"/>
        <v>4914.97472087</v>
      </c>
      <c r="S142" s="142">
        <f t="shared" si="50"/>
        <v>4683.22719341</v>
      </c>
      <c r="T142" s="142">
        <f t="shared" si="50"/>
        <v>4429.33527664</v>
      </c>
      <c r="U142" s="142">
        <f t="shared" si="50"/>
        <v>4151.78737703</v>
      </c>
    </row>
    <row r="143" ht="15" spans="1:21">
      <c r="A143" s="130"/>
      <c r="B143" s="61" t="str">
        <f>B$141&amp;" for debts denominated in "&amp;D143</f>
        <v>Interest payments for debts denominated in USD</v>
      </c>
      <c r="C143" s="108" t="str">
        <f>"million "&amp;D143</f>
        <v>million USD</v>
      </c>
      <c r="D143" s="140" t="str">
        <f>$B$82</f>
        <v>USD</v>
      </c>
      <c r="E143" s="141" t="s">
        <v>234</v>
      </c>
      <c r="F143" s="128"/>
      <c r="G143" s="142">
        <f t="shared" si="50"/>
        <v>0.0959457</v>
      </c>
      <c r="H143" s="142">
        <f t="shared" si="50"/>
        <v>0.20456392</v>
      </c>
      <c r="I143" s="142">
        <f t="shared" si="50"/>
        <v>0.18577674</v>
      </c>
      <c r="J143" s="142">
        <f t="shared" si="50"/>
        <v>0.18100541</v>
      </c>
      <c r="K143" s="142">
        <f t="shared" si="50"/>
        <v>0.0873586</v>
      </c>
      <c r="L143" s="142">
        <f t="shared" si="50"/>
        <v>44.63529265</v>
      </c>
      <c r="M143" s="142">
        <f t="shared" si="50"/>
        <v>80.0739041</v>
      </c>
      <c r="N143" s="142">
        <f t="shared" si="50"/>
        <v>78.596464</v>
      </c>
      <c r="O143" s="142">
        <f t="shared" si="50"/>
        <v>76.2427208</v>
      </c>
      <c r="P143" s="142">
        <f t="shared" si="50"/>
        <v>73.6938514</v>
      </c>
      <c r="Q143" s="142">
        <f t="shared" si="50"/>
        <v>70.8678031</v>
      </c>
      <c r="R143" s="142">
        <f t="shared" si="50"/>
        <v>68.1490707</v>
      </c>
      <c r="S143" s="142">
        <f t="shared" si="50"/>
        <v>65.4303381</v>
      </c>
      <c r="T143" s="142">
        <f t="shared" si="50"/>
        <v>62.8202654</v>
      </c>
      <c r="U143" s="142">
        <f t="shared" si="50"/>
        <v>59.4296706</v>
      </c>
    </row>
    <row r="144" ht="15" spans="1:21">
      <c r="A144" s="130"/>
      <c r="B144" s="61" t="str">
        <f>B$141&amp;" for debts denominated in "&amp;D144</f>
        <v>Interest payments for debts denominated in EUR</v>
      </c>
      <c r="C144" s="108" t="str">
        <f>"million "&amp;D144</f>
        <v>million EUR</v>
      </c>
      <c r="D144" s="140" t="str">
        <f>$B$83</f>
        <v>EUR</v>
      </c>
      <c r="E144" s="141" t="s">
        <v>234</v>
      </c>
      <c r="F144" s="128"/>
      <c r="G144" s="142">
        <f t="shared" si="50"/>
        <v>0</v>
      </c>
      <c r="H144" s="142">
        <f t="shared" si="50"/>
        <v>0</v>
      </c>
      <c r="I144" s="142">
        <f t="shared" si="50"/>
        <v>0</v>
      </c>
      <c r="J144" s="142">
        <f t="shared" si="50"/>
        <v>0</v>
      </c>
      <c r="K144" s="142">
        <f t="shared" si="50"/>
        <v>0</v>
      </c>
      <c r="L144" s="142">
        <f t="shared" si="50"/>
        <v>0</v>
      </c>
      <c r="M144" s="142">
        <f t="shared" si="50"/>
        <v>0</v>
      </c>
      <c r="N144" s="142">
        <f t="shared" si="50"/>
        <v>0</v>
      </c>
      <c r="O144" s="142">
        <f t="shared" si="50"/>
        <v>0</v>
      </c>
      <c r="P144" s="142">
        <f t="shared" si="50"/>
        <v>0</v>
      </c>
      <c r="Q144" s="142">
        <f t="shared" si="50"/>
        <v>0</v>
      </c>
      <c r="R144" s="142">
        <f t="shared" si="50"/>
        <v>0</v>
      </c>
      <c r="S144" s="142">
        <f t="shared" si="50"/>
        <v>0</v>
      </c>
      <c r="T144" s="142">
        <f t="shared" si="50"/>
        <v>0</v>
      </c>
      <c r="U144" s="142">
        <f t="shared" si="50"/>
        <v>0</v>
      </c>
    </row>
    <row r="145" ht="15" spans="1:21">
      <c r="A145" s="130"/>
      <c r="B145" s="61" t="str">
        <f>B$141&amp;" for debts denominated in "&amp;D145</f>
        <v>Interest payments for debts denominated in GBP</v>
      </c>
      <c r="C145" s="108" t="str">
        <f>"million "&amp;D145</f>
        <v>million GBP</v>
      </c>
      <c r="D145" s="140" t="str">
        <f>$B$84</f>
        <v>GBP</v>
      </c>
      <c r="E145" s="141" t="s">
        <v>234</v>
      </c>
      <c r="F145" s="128"/>
      <c r="G145" s="142">
        <f t="shared" si="50"/>
        <v>0</v>
      </c>
      <c r="H145" s="142">
        <f t="shared" si="50"/>
        <v>0</v>
      </c>
      <c r="I145" s="142">
        <f t="shared" si="50"/>
        <v>0</v>
      </c>
      <c r="J145" s="142">
        <f t="shared" si="50"/>
        <v>0</v>
      </c>
      <c r="K145" s="142">
        <f t="shared" si="50"/>
        <v>0</v>
      </c>
      <c r="L145" s="142">
        <f t="shared" si="50"/>
        <v>0</v>
      </c>
      <c r="M145" s="142">
        <f t="shared" si="50"/>
        <v>0</v>
      </c>
      <c r="N145" s="142">
        <f t="shared" si="50"/>
        <v>0</v>
      </c>
      <c r="O145" s="142">
        <f t="shared" si="50"/>
        <v>0</v>
      </c>
      <c r="P145" s="142">
        <f t="shared" si="50"/>
        <v>0</v>
      </c>
      <c r="Q145" s="142">
        <f t="shared" si="50"/>
        <v>0</v>
      </c>
      <c r="R145" s="142">
        <f t="shared" si="50"/>
        <v>0</v>
      </c>
      <c r="S145" s="142">
        <f t="shared" si="50"/>
        <v>0</v>
      </c>
      <c r="T145" s="142">
        <f t="shared" si="50"/>
        <v>0</v>
      </c>
      <c r="U145" s="142">
        <f t="shared" si="50"/>
        <v>0</v>
      </c>
    </row>
    <row r="146" ht="15" spans="1:21">
      <c r="A146" s="130"/>
      <c r="B146" s="61" t="str">
        <f>B$141&amp;" for debts denominated in "&amp;D146</f>
        <v>Interest payments for debts denominated in CHY</v>
      </c>
      <c r="C146" s="108" t="str">
        <f>"million "&amp;D146</f>
        <v>million CHY</v>
      </c>
      <c r="D146" s="140" t="str">
        <f>$B$85</f>
        <v>CHY</v>
      </c>
      <c r="E146" s="141" t="s">
        <v>234</v>
      </c>
      <c r="F146" s="128"/>
      <c r="G146" s="143">
        <f t="shared" si="50"/>
        <v>0</v>
      </c>
      <c r="H146" s="143">
        <f t="shared" si="50"/>
        <v>0</v>
      </c>
      <c r="I146" s="143">
        <f t="shared" si="50"/>
        <v>0</v>
      </c>
      <c r="J146" s="143">
        <f t="shared" si="50"/>
        <v>0</v>
      </c>
      <c r="K146" s="143">
        <f t="shared" si="50"/>
        <v>0</v>
      </c>
      <c r="L146" s="143">
        <f t="shared" si="50"/>
        <v>0</v>
      </c>
      <c r="M146" s="143">
        <f t="shared" si="50"/>
        <v>0</v>
      </c>
      <c r="N146" s="143">
        <f t="shared" si="50"/>
        <v>0</v>
      </c>
      <c r="O146" s="143">
        <f t="shared" si="50"/>
        <v>0</v>
      </c>
      <c r="P146" s="143">
        <f t="shared" si="50"/>
        <v>0</v>
      </c>
      <c r="Q146" s="143">
        <f t="shared" si="50"/>
        <v>0</v>
      </c>
      <c r="R146" s="143">
        <f t="shared" si="50"/>
        <v>0</v>
      </c>
      <c r="S146" s="143">
        <f t="shared" si="50"/>
        <v>0</v>
      </c>
      <c r="T146" s="143">
        <f t="shared" si="50"/>
        <v>0</v>
      </c>
      <c r="U146" s="143">
        <f t="shared" si="50"/>
        <v>0</v>
      </c>
    </row>
    <row r="147" ht="15" spans="1:21">
      <c r="A147" s="130"/>
      <c r="B147" s="144" t="str">
        <f>B$141&amp;" TOTAL in LCU"</f>
        <v>Interest payments TOTAL in LCU</v>
      </c>
      <c r="C147" s="108" t="s">
        <v>329</v>
      </c>
      <c r="D147" s="145"/>
      <c r="E147" s="128"/>
      <c r="F147" s="128"/>
      <c r="G147" s="86">
        <f t="shared" ref="G147:U147" si="51">SUMPRODUCT(G142:G146,G$81:G$85)</f>
        <v>830.52890428305</v>
      </c>
      <c r="H147" s="86">
        <f t="shared" si="51"/>
        <v>3332.21106092562</v>
      </c>
      <c r="I147" s="86">
        <f t="shared" si="51"/>
        <v>4409.99511651299</v>
      </c>
      <c r="J147" s="86">
        <f t="shared" si="51"/>
        <v>5134.897237345</v>
      </c>
      <c r="K147" s="86">
        <f t="shared" si="51"/>
        <v>7478.83792445</v>
      </c>
      <c r="L147" s="86">
        <f t="shared" si="51"/>
        <v>25478.04010885</v>
      </c>
      <c r="M147" s="86">
        <f t="shared" si="51"/>
        <v>44311.08980077</v>
      </c>
      <c r="N147" s="86">
        <f t="shared" si="51"/>
        <v>41924.06545816</v>
      </c>
      <c r="O147" s="86">
        <f t="shared" si="51"/>
        <v>40176.64789556</v>
      </c>
      <c r="P147" s="86">
        <f t="shared" si="51"/>
        <v>38836.21913642</v>
      </c>
      <c r="Q147" s="86">
        <f t="shared" si="51"/>
        <v>37357.2045789</v>
      </c>
      <c r="R147" s="86">
        <f t="shared" si="51"/>
        <v>35909.17207523</v>
      </c>
      <c r="S147" s="86">
        <f t="shared" si="51"/>
        <v>34440.94496129</v>
      </c>
      <c r="T147" s="86">
        <f t="shared" si="51"/>
        <v>32999.99198056</v>
      </c>
      <c r="U147" s="86">
        <f t="shared" si="51"/>
        <v>31180.40156591</v>
      </c>
    </row>
    <row r="148" ht="15" spans="1:21">
      <c r="A148" s="130"/>
      <c r="B148" s="141"/>
      <c r="C148" s="135"/>
      <c r="D148" s="145"/>
      <c r="E148" s="128"/>
      <c r="F148" s="128"/>
      <c r="G148" s="135"/>
      <c r="H148" s="135"/>
      <c r="I148" s="135"/>
      <c r="J148" s="135"/>
      <c r="K148" s="163"/>
      <c r="L148" s="164"/>
      <c r="M148" s="143"/>
      <c r="N148" s="143"/>
      <c r="O148" s="143"/>
      <c r="P148" s="143"/>
      <c r="Q148" s="143"/>
      <c r="R148" s="143"/>
      <c r="S148" s="143"/>
      <c r="T148" s="143"/>
      <c r="U148" s="143"/>
    </row>
    <row r="149" ht="15" spans="1:21">
      <c r="A149" s="130"/>
      <c r="B149" s="137" t="s">
        <v>331</v>
      </c>
      <c r="C149" s="138"/>
      <c r="D149" s="138"/>
      <c r="E149" s="138"/>
      <c r="F149" s="139"/>
      <c r="G149" s="139"/>
      <c r="H149" s="139"/>
      <c r="I149" s="139"/>
      <c r="J149" s="139"/>
      <c r="K149" s="165"/>
      <c r="L149" s="166"/>
      <c r="M149" s="166"/>
      <c r="N149" s="166"/>
      <c r="O149" s="166"/>
      <c r="P149" s="166"/>
      <c r="Q149" s="166"/>
      <c r="R149" s="166"/>
      <c r="S149" s="166"/>
      <c r="T149" s="166"/>
      <c r="U149" s="166"/>
    </row>
    <row r="150" ht="15" spans="1:21">
      <c r="A150" s="130"/>
      <c r="B150" s="61" t="str">
        <f>B$149&amp;" for debts denominated in "&amp;D150</f>
        <v>Debt stock for debts denominated in LCU</v>
      </c>
      <c r="C150" s="108" t="str">
        <f>"million "&amp;D150</f>
        <v>million LCU</v>
      </c>
      <c r="D150" s="140" t="str">
        <f>$B$81</f>
        <v>LCU</v>
      </c>
      <c r="E150" s="141" t="s">
        <v>331</v>
      </c>
      <c r="F150" s="128"/>
      <c r="G150" s="142">
        <f t="shared" ref="G150:U154" si="52">SUMIFS(G$158:G$237,$B$158:$B$237,$E150,$D$158:$D$237,$D150)</f>
        <v>42036.63322704</v>
      </c>
      <c r="H150" s="142">
        <f t="shared" si="52"/>
        <v>71381.25844939</v>
      </c>
      <c r="I150" s="142">
        <f t="shared" si="52"/>
        <v>102359.19306966</v>
      </c>
      <c r="J150" s="142">
        <f t="shared" si="52"/>
        <v>103956.3162917</v>
      </c>
      <c r="K150" s="142">
        <f t="shared" si="52"/>
        <v>81414.13851854</v>
      </c>
      <c r="L150" s="142">
        <f t="shared" si="52"/>
        <v>76063.07384572</v>
      </c>
      <c r="M150" s="142">
        <f t="shared" si="52"/>
        <v>70611.01914712</v>
      </c>
      <c r="N150" s="142">
        <f t="shared" si="52"/>
        <v>68257.76389635</v>
      </c>
      <c r="O150" s="142">
        <f t="shared" si="52"/>
        <v>66339.47747683</v>
      </c>
      <c r="P150" s="142">
        <f t="shared" si="52"/>
        <v>64446.93192242</v>
      </c>
      <c r="Q150" s="142">
        <f t="shared" si="52"/>
        <v>62519.17899236</v>
      </c>
      <c r="R150" s="142">
        <f t="shared" si="52"/>
        <v>60422.80088552</v>
      </c>
      <c r="S150" s="142">
        <f t="shared" si="52"/>
        <v>58141.7700161</v>
      </c>
      <c r="T150" s="142">
        <f t="shared" si="52"/>
        <v>55658.87454107</v>
      </c>
      <c r="U150" s="142">
        <f t="shared" si="52"/>
        <v>52955.17716531</v>
      </c>
    </row>
    <row r="151" ht="15" spans="1:21">
      <c r="A151" s="130"/>
      <c r="B151" s="61" t="str">
        <f>B$149&amp;" for debts denominated in "&amp;D151</f>
        <v>Debt stock for debts denominated in USD</v>
      </c>
      <c r="C151" s="108" t="str">
        <f>"million "&amp;D151</f>
        <v>million USD</v>
      </c>
      <c r="D151" s="140" t="str">
        <f>$B$82</f>
        <v>USD</v>
      </c>
      <c r="E151" s="141" t="s">
        <v>331</v>
      </c>
      <c r="F151" s="128"/>
      <c r="G151" s="142">
        <f t="shared" si="52"/>
        <v>33.63210665</v>
      </c>
      <c r="H151" s="142">
        <f t="shared" si="52"/>
        <v>31.94742016</v>
      </c>
      <c r="I151" s="142">
        <f t="shared" si="52"/>
        <v>33.03003902</v>
      </c>
      <c r="J151" s="142">
        <f t="shared" si="52"/>
        <v>31.58415836</v>
      </c>
      <c r="K151" s="142">
        <f t="shared" si="52"/>
        <v>0.57099979</v>
      </c>
      <c r="L151" s="142">
        <f t="shared" si="52"/>
        <v>-29.70185192</v>
      </c>
      <c r="M151" s="142">
        <f t="shared" si="52"/>
        <v>-85.96898022</v>
      </c>
      <c r="N151" s="142">
        <f t="shared" si="52"/>
        <v>-142.23610852</v>
      </c>
      <c r="O151" s="142">
        <f t="shared" si="52"/>
        <v>-198.50323682</v>
      </c>
      <c r="P151" s="142">
        <f t="shared" si="52"/>
        <v>-254.77036512</v>
      </c>
      <c r="Q151" s="142">
        <f t="shared" si="52"/>
        <v>-311.03749342</v>
      </c>
      <c r="R151" s="142">
        <f t="shared" si="52"/>
        <v>-367.30462172</v>
      </c>
      <c r="S151" s="142">
        <f t="shared" si="52"/>
        <v>-423.57175002</v>
      </c>
      <c r="T151" s="142">
        <f t="shared" si="52"/>
        <v>-479.83887832</v>
      </c>
      <c r="U151" s="142">
        <f t="shared" si="52"/>
        <v>-536.10600662</v>
      </c>
    </row>
    <row r="152" ht="15" spans="1:21">
      <c r="A152" s="130"/>
      <c r="B152" s="61" t="str">
        <f>B$149&amp;" for debts denominated in "&amp;D152</f>
        <v>Debt stock for debts denominated in EUR</v>
      </c>
      <c r="C152" s="108" t="str">
        <f>"million "&amp;D152</f>
        <v>million EUR</v>
      </c>
      <c r="D152" s="140" t="str">
        <f>$B$83</f>
        <v>EUR</v>
      </c>
      <c r="E152" s="141" t="s">
        <v>331</v>
      </c>
      <c r="F152" s="128"/>
      <c r="G152" s="142">
        <f t="shared" si="52"/>
        <v>0</v>
      </c>
      <c r="H152" s="142">
        <f t="shared" si="52"/>
        <v>0</v>
      </c>
      <c r="I152" s="142">
        <f t="shared" si="52"/>
        <v>0</v>
      </c>
      <c r="J152" s="142">
        <f t="shared" si="52"/>
        <v>0</v>
      </c>
      <c r="K152" s="142">
        <f t="shared" si="52"/>
        <v>0</v>
      </c>
      <c r="L152" s="142">
        <f t="shared" si="52"/>
        <v>0</v>
      </c>
      <c r="M152" s="142">
        <f t="shared" si="52"/>
        <v>0</v>
      </c>
      <c r="N152" s="142">
        <f t="shared" si="52"/>
        <v>0</v>
      </c>
      <c r="O152" s="142">
        <f t="shared" si="52"/>
        <v>0</v>
      </c>
      <c r="P152" s="142">
        <f t="shared" si="52"/>
        <v>0</v>
      </c>
      <c r="Q152" s="142">
        <f t="shared" si="52"/>
        <v>0</v>
      </c>
      <c r="R152" s="142">
        <f t="shared" si="52"/>
        <v>0</v>
      </c>
      <c r="S152" s="142">
        <f t="shared" si="52"/>
        <v>0</v>
      </c>
      <c r="T152" s="142">
        <f t="shared" si="52"/>
        <v>0</v>
      </c>
      <c r="U152" s="142">
        <f t="shared" si="52"/>
        <v>0</v>
      </c>
    </row>
    <row r="153" ht="15" spans="1:21">
      <c r="A153" s="130"/>
      <c r="B153" s="61" t="str">
        <f>B$149&amp;" for debts denominated in "&amp;D153</f>
        <v>Debt stock for debts denominated in GBP</v>
      </c>
      <c r="C153" s="108" t="str">
        <f>"million "&amp;D153</f>
        <v>million GBP</v>
      </c>
      <c r="D153" s="140" t="str">
        <f>$B$84</f>
        <v>GBP</v>
      </c>
      <c r="E153" s="141" t="s">
        <v>331</v>
      </c>
      <c r="F153" s="128"/>
      <c r="G153" s="142">
        <f t="shared" si="52"/>
        <v>0</v>
      </c>
      <c r="H153" s="142">
        <f t="shared" si="52"/>
        <v>0</v>
      </c>
      <c r="I153" s="142">
        <f t="shared" si="52"/>
        <v>0</v>
      </c>
      <c r="J153" s="142">
        <f t="shared" si="52"/>
        <v>0</v>
      </c>
      <c r="K153" s="142">
        <f t="shared" si="52"/>
        <v>0</v>
      </c>
      <c r="L153" s="142">
        <f t="shared" si="52"/>
        <v>0</v>
      </c>
      <c r="M153" s="142">
        <f t="shared" si="52"/>
        <v>0</v>
      </c>
      <c r="N153" s="142">
        <f t="shared" si="52"/>
        <v>0</v>
      </c>
      <c r="O153" s="142">
        <f t="shared" si="52"/>
        <v>0</v>
      </c>
      <c r="P153" s="142">
        <f t="shared" si="52"/>
        <v>0</v>
      </c>
      <c r="Q153" s="142">
        <f t="shared" si="52"/>
        <v>0</v>
      </c>
      <c r="R153" s="142">
        <f t="shared" si="52"/>
        <v>0</v>
      </c>
      <c r="S153" s="142">
        <f t="shared" si="52"/>
        <v>0</v>
      </c>
      <c r="T153" s="142">
        <f t="shared" si="52"/>
        <v>0</v>
      </c>
      <c r="U153" s="142">
        <f t="shared" si="52"/>
        <v>0</v>
      </c>
    </row>
    <row r="154" ht="15" spans="1:21">
      <c r="A154" s="130"/>
      <c r="B154" s="61" t="str">
        <f>B$149&amp;" for debts denominated in "&amp;D154</f>
        <v>Debt stock for debts denominated in CHY</v>
      </c>
      <c r="C154" s="108" t="str">
        <f>"million "&amp;D154</f>
        <v>million CHY</v>
      </c>
      <c r="D154" s="140" t="str">
        <f>$B$85</f>
        <v>CHY</v>
      </c>
      <c r="E154" s="141" t="s">
        <v>331</v>
      </c>
      <c r="F154" s="128"/>
      <c r="G154" s="143">
        <f t="shared" si="52"/>
        <v>0</v>
      </c>
      <c r="H154" s="143">
        <f t="shared" si="52"/>
        <v>0</v>
      </c>
      <c r="I154" s="143">
        <f t="shared" si="52"/>
        <v>0</v>
      </c>
      <c r="J154" s="143">
        <f t="shared" si="52"/>
        <v>0</v>
      </c>
      <c r="K154" s="143">
        <f t="shared" si="52"/>
        <v>0</v>
      </c>
      <c r="L154" s="143">
        <f t="shared" si="52"/>
        <v>0</v>
      </c>
      <c r="M154" s="143">
        <f t="shared" si="52"/>
        <v>0</v>
      </c>
      <c r="N154" s="143">
        <f t="shared" si="52"/>
        <v>0</v>
      </c>
      <c r="O154" s="143">
        <f t="shared" si="52"/>
        <v>0</v>
      </c>
      <c r="P154" s="143">
        <f t="shared" si="52"/>
        <v>0</v>
      </c>
      <c r="Q154" s="143">
        <f t="shared" si="52"/>
        <v>0</v>
      </c>
      <c r="R154" s="143">
        <f t="shared" si="52"/>
        <v>0</v>
      </c>
      <c r="S154" s="143">
        <f t="shared" si="52"/>
        <v>0</v>
      </c>
      <c r="T154" s="143">
        <f t="shared" si="52"/>
        <v>0</v>
      </c>
      <c r="U154" s="143">
        <f t="shared" si="52"/>
        <v>0</v>
      </c>
    </row>
    <row r="155" ht="15" spans="1:21">
      <c r="A155" s="130"/>
      <c r="B155" s="144" t="str">
        <f>B$149&amp;" TOTAL in LCU"</f>
        <v>Debt stock TOTAL in LCU</v>
      </c>
      <c r="C155" s="108" t="s">
        <v>329</v>
      </c>
      <c r="D155" s="145"/>
      <c r="E155" s="128"/>
      <c r="F155" s="128"/>
      <c r="G155" s="86">
        <f t="shared" ref="G155:U155" si="53">SUMPRODUCT(G150:G154,G$81:G$85)</f>
        <v>48644.8881503252</v>
      </c>
      <c r="H155" s="86">
        <f t="shared" si="53"/>
        <v>79470.0161754744</v>
      </c>
      <c r="I155" s="86">
        <f t="shared" si="53"/>
        <v>112459.323187438</v>
      </c>
      <c r="J155" s="86">
        <f t="shared" si="53"/>
        <v>113636.86082904</v>
      </c>
      <c r="K155" s="86">
        <f t="shared" si="53"/>
        <v>81600.28445008</v>
      </c>
      <c r="L155" s="86">
        <f t="shared" si="53"/>
        <v>64806.07196804</v>
      </c>
      <c r="M155" s="86">
        <f t="shared" si="53"/>
        <v>31512.326943064</v>
      </c>
      <c r="N155" s="86">
        <f t="shared" si="53"/>
        <v>3568.781741454</v>
      </c>
      <c r="O155" s="86">
        <f t="shared" si="53"/>
        <v>-23939.794628906</v>
      </c>
      <c r="P155" s="86">
        <f t="shared" si="53"/>
        <v>-51422.630134156</v>
      </c>
      <c r="Q155" s="86">
        <f t="shared" si="53"/>
        <v>-78940.673015056</v>
      </c>
      <c r="R155" s="86">
        <f t="shared" si="53"/>
        <v>-106627.341072736</v>
      </c>
      <c r="S155" s="86">
        <f t="shared" si="53"/>
        <v>-134498.661892996</v>
      </c>
      <c r="T155" s="86">
        <f t="shared" si="53"/>
        <v>-162571.847318866</v>
      </c>
      <c r="U155" s="86">
        <f t="shared" si="53"/>
        <v>-190865.834645466</v>
      </c>
    </row>
    <row r="156" ht="15" spans="1:21">
      <c r="A156" s="130"/>
      <c r="B156" s="135"/>
      <c r="C156" s="135"/>
      <c r="D156" s="145"/>
      <c r="E156" s="128"/>
      <c r="F156" s="128"/>
      <c r="G156" s="135"/>
      <c r="H156" s="135"/>
      <c r="I156" s="135"/>
      <c r="J156" s="167"/>
      <c r="K156" s="90"/>
      <c r="L156" s="164"/>
      <c r="M156" s="143"/>
      <c r="N156" s="143"/>
      <c r="O156" s="143"/>
      <c r="P156" s="143"/>
      <c r="Q156" s="143"/>
      <c r="R156" s="143"/>
      <c r="S156" s="143"/>
      <c r="T156" s="143"/>
      <c r="U156" s="143"/>
    </row>
    <row r="157" ht="15" spans="1:21">
      <c r="A157" s="130"/>
      <c r="B157" s="146" t="s">
        <v>332</v>
      </c>
      <c r="C157" s="147"/>
      <c r="D157" s="148"/>
      <c r="E157" s="148"/>
      <c r="F157" s="149"/>
      <c r="G157" s="149"/>
      <c r="H157" s="149"/>
      <c r="I157" s="149"/>
      <c r="J157" s="149"/>
      <c r="K157" s="168"/>
      <c r="L157" s="169"/>
      <c r="M157" s="169"/>
      <c r="N157" s="169"/>
      <c r="O157" s="169"/>
      <c r="P157" s="169"/>
      <c r="Q157" s="169"/>
      <c r="R157" s="169"/>
      <c r="S157" s="169"/>
      <c r="T157" s="169"/>
      <c r="U157" s="169"/>
    </row>
    <row r="158" ht="15" spans="1:21">
      <c r="A158" s="130"/>
      <c r="B158" s="150" t="s">
        <v>298</v>
      </c>
      <c r="C158" s="107"/>
      <c r="D158" s="151"/>
      <c r="E158" s="152"/>
      <c r="F158" s="135"/>
      <c r="G158" s="135"/>
      <c r="H158" s="135"/>
      <c r="I158" s="135"/>
      <c r="J158" s="135"/>
      <c r="K158" s="170"/>
      <c r="L158" s="171"/>
      <c r="M158" s="171"/>
      <c r="N158" s="171"/>
      <c r="O158" s="171"/>
      <c r="P158" s="171"/>
      <c r="Q158" s="171"/>
      <c r="R158" s="171"/>
      <c r="S158" s="171"/>
      <c r="T158" s="171"/>
      <c r="U158" s="171"/>
    </row>
    <row r="159" ht="15" spans="1:21">
      <c r="A159" s="130"/>
      <c r="B159" s="153" t="s">
        <v>331</v>
      </c>
      <c r="C159" s="107" t="str">
        <f>"million "&amp;D159</f>
        <v>million LCU</v>
      </c>
      <c r="D159" s="154" t="s">
        <v>311</v>
      </c>
      <c r="E159" s="128"/>
      <c r="F159" s="129"/>
      <c r="G159" s="111">
        <f>DataInput!G36</f>
        <v>42036.63322704</v>
      </c>
      <c r="H159" s="111">
        <f>DataInput!H36</f>
        <v>71381.25844939</v>
      </c>
      <c r="I159" s="111">
        <f>DataInput!I36</f>
        <v>102359.19306966</v>
      </c>
      <c r="J159" s="111">
        <f>DataInput!J36</f>
        <v>103956.3162917</v>
      </c>
      <c r="K159" s="111">
        <f>DataInput!K36</f>
        <v>81414.13851854</v>
      </c>
      <c r="L159" s="90">
        <f t="shared" ref="L159:U159" si="54">K159-L160</f>
        <v>76063.07384572</v>
      </c>
      <c r="M159" s="90">
        <f t="shared" si="54"/>
        <v>70611.01914712</v>
      </c>
      <c r="N159" s="90">
        <f t="shared" si="54"/>
        <v>68257.76389635</v>
      </c>
      <c r="O159" s="90">
        <f t="shared" si="54"/>
        <v>66339.47747683</v>
      </c>
      <c r="P159" s="90">
        <f t="shared" si="54"/>
        <v>64446.93192242</v>
      </c>
      <c r="Q159" s="90">
        <f t="shared" si="54"/>
        <v>62519.17899236</v>
      </c>
      <c r="R159" s="90">
        <f t="shared" si="54"/>
        <v>60422.80088552</v>
      </c>
      <c r="S159" s="90">
        <f t="shared" si="54"/>
        <v>58141.7700161</v>
      </c>
      <c r="T159" s="90">
        <f t="shared" si="54"/>
        <v>55658.87454107</v>
      </c>
      <c r="U159" s="90">
        <f t="shared" si="54"/>
        <v>52955.17716531</v>
      </c>
    </row>
    <row r="160" ht="15" spans="1:21">
      <c r="A160" s="130"/>
      <c r="B160" s="153" t="s">
        <v>328</v>
      </c>
      <c r="C160" s="107" t="str">
        <f>"million "&amp;D160</f>
        <v>million LCU</v>
      </c>
      <c r="D160" s="141" t="str">
        <f>D159</f>
        <v>LCU</v>
      </c>
      <c r="E160" s="128"/>
      <c r="F160" s="129"/>
      <c r="G160" s="155">
        <f>DataInput!G68</f>
        <v>10582.39431922</v>
      </c>
      <c r="H160" s="155">
        <f>DataInput!H68</f>
        <v>18059.0913813</v>
      </c>
      <c r="I160" s="155">
        <f>DataInput!I68</f>
        <v>49925.68679335</v>
      </c>
      <c r="J160" s="155">
        <f>DataInput!J68</f>
        <v>57154.99575475</v>
      </c>
      <c r="K160" s="155">
        <f>DataInput!K68</f>
        <v>75592.88760184</v>
      </c>
      <c r="L160" s="155">
        <f>DataInput!L68</f>
        <v>5351.06467282</v>
      </c>
      <c r="M160" s="155">
        <f>DataInput!M68</f>
        <v>5452.0546986</v>
      </c>
      <c r="N160" s="155">
        <f>DataInput!N68</f>
        <v>2353.25525077</v>
      </c>
      <c r="O160" s="155">
        <f>DataInput!O68</f>
        <v>1918.28641952</v>
      </c>
      <c r="P160" s="155">
        <f>DataInput!P68</f>
        <v>1892.54555441</v>
      </c>
      <c r="Q160" s="155">
        <f>DataInput!Q68</f>
        <v>1927.75293006</v>
      </c>
      <c r="R160" s="155">
        <f>DataInput!R68</f>
        <v>2096.37810684</v>
      </c>
      <c r="S160" s="155">
        <f>DataInput!S68</f>
        <v>2281.03086942</v>
      </c>
      <c r="T160" s="155">
        <f>DataInput!T68</f>
        <v>2482.89547503</v>
      </c>
      <c r="U160" s="155">
        <f>DataInput!U68</f>
        <v>2703.69737576</v>
      </c>
    </row>
    <row r="161" ht="15" spans="1:21">
      <c r="A161" s="130"/>
      <c r="B161" s="153" t="s">
        <v>234</v>
      </c>
      <c r="C161" s="107" t="str">
        <f>"million "&amp;D161</f>
        <v>million LCU</v>
      </c>
      <c r="D161" s="141" t="str">
        <f>D160</f>
        <v>LCU</v>
      </c>
      <c r="E161" s="128"/>
      <c r="F161" s="129"/>
      <c r="G161" s="155">
        <f>DataInput!G100</f>
        <v>811.6768695</v>
      </c>
      <c r="H161" s="155">
        <f>DataInput!H100</f>
        <v>3280.41758339</v>
      </c>
      <c r="I161" s="155">
        <f>DataInput!I100</f>
        <v>4353.18715314</v>
      </c>
      <c r="J161" s="155">
        <f>DataInput!J100</f>
        <v>5079.41907918</v>
      </c>
      <c r="K161" s="155">
        <f>DataInput!K100</f>
        <v>7450.35902085</v>
      </c>
      <c r="L161" s="155">
        <f>DataInput!L100</f>
        <v>8561.2641945</v>
      </c>
      <c r="M161" s="155">
        <f>DataInput!M100</f>
        <v>7893.47821609</v>
      </c>
      <c r="N161" s="155">
        <f>DataInput!N100</f>
        <v>6178.39363096</v>
      </c>
      <c r="O161" s="155">
        <f>DataInput!O100</f>
        <v>5501.45847572</v>
      </c>
      <c r="P161" s="155">
        <f>DataInput!P100</f>
        <v>5320.2555197</v>
      </c>
      <c r="Q161" s="155">
        <f>DataInput!Q100</f>
        <v>5126.52772902</v>
      </c>
      <c r="R161" s="155">
        <f>DataInput!R100</f>
        <v>4914.97472087</v>
      </c>
      <c r="S161" s="155">
        <f>DataInput!S100</f>
        <v>4683.22719341</v>
      </c>
      <c r="T161" s="155">
        <f>DataInput!T100</f>
        <v>4429.33527664</v>
      </c>
      <c r="U161" s="155">
        <f>DataInput!U100</f>
        <v>4151.78737703</v>
      </c>
    </row>
    <row r="162" ht="15" spans="1:21">
      <c r="A162" s="130"/>
      <c r="B162" s="153" t="s">
        <v>333</v>
      </c>
      <c r="C162" s="107" t="str">
        <f>"LCU per unit of "&amp;D162</f>
        <v>LCU per unit of LCU</v>
      </c>
      <c r="D162" s="141" t="str">
        <f>D161</f>
        <v>LCU</v>
      </c>
      <c r="E162" s="128"/>
      <c r="F162" s="145"/>
      <c r="G162" s="143">
        <f>INDEX($G$81:$U$85,MATCH($D162,$B$81:$B$85,0),MATCH(G$78,$G$78:$U$78,0))</f>
        <v>1</v>
      </c>
      <c r="H162" s="143">
        <f t="shared" ref="H162:U162" si="55">INDEX($G$81:$U$85,MATCH($D162,$B$81:$B$85,0),MATCH(H$78,$G$78:$U$78,0))</f>
        <v>1</v>
      </c>
      <c r="I162" s="143">
        <f t="shared" si="55"/>
        <v>1</v>
      </c>
      <c r="J162" s="143">
        <f t="shared" si="55"/>
        <v>1</v>
      </c>
      <c r="K162" s="143">
        <f t="shared" si="55"/>
        <v>1</v>
      </c>
      <c r="L162" s="143">
        <f t="shared" si="55"/>
        <v>1</v>
      </c>
      <c r="M162" s="143">
        <f t="shared" si="55"/>
        <v>1</v>
      </c>
      <c r="N162" s="143">
        <f t="shared" si="55"/>
        <v>1</v>
      </c>
      <c r="O162" s="143">
        <f t="shared" si="55"/>
        <v>1</v>
      </c>
      <c r="P162" s="143">
        <f t="shared" si="55"/>
        <v>1</v>
      </c>
      <c r="Q162" s="143">
        <f t="shared" si="55"/>
        <v>1</v>
      </c>
      <c r="R162" s="143">
        <f t="shared" si="55"/>
        <v>1</v>
      </c>
      <c r="S162" s="143">
        <f t="shared" si="55"/>
        <v>1</v>
      </c>
      <c r="T162" s="143">
        <f t="shared" si="55"/>
        <v>1</v>
      </c>
      <c r="U162" s="143">
        <f t="shared" si="55"/>
        <v>1</v>
      </c>
    </row>
    <row r="163" ht="15" spans="1:21">
      <c r="A163" s="130"/>
      <c r="B163" s="153" t="s">
        <v>334</v>
      </c>
      <c r="C163" s="107" t="s">
        <v>329</v>
      </c>
      <c r="D163" s="156" t="s">
        <v>163</v>
      </c>
      <c r="E163" s="128"/>
      <c r="F163" s="129"/>
      <c r="G163" s="90">
        <f t="shared" ref="G163:U163" si="56">G159*G162</f>
        <v>42036.63322704</v>
      </c>
      <c r="H163" s="90">
        <f t="shared" si="56"/>
        <v>71381.25844939</v>
      </c>
      <c r="I163" s="90">
        <f t="shared" si="56"/>
        <v>102359.19306966</v>
      </c>
      <c r="J163" s="90">
        <f t="shared" si="56"/>
        <v>103956.3162917</v>
      </c>
      <c r="K163" s="90">
        <f t="shared" si="56"/>
        <v>81414.13851854</v>
      </c>
      <c r="L163" s="90">
        <f t="shared" si="56"/>
        <v>76063.07384572</v>
      </c>
      <c r="M163" s="90">
        <f t="shared" si="56"/>
        <v>70611.01914712</v>
      </c>
      <c r="N163" s="90">
        <f t="shared" si="56"/>
        <v>68257.76389635</v>
      </c>
      <c r="O163" s="90">
        <f t="shared" si="56"/>
        <v>66339.47747683</v>
      </c>
      <c r="P163" s="90">
        <f t="shared" si="56"/>
        <v>64446.93192242</v>
      </c>
      <c r="Q163" s="90">
        <f t="shared" si="56"/>
        <v>62519.17899236</v>
      </c>
      <c r="R163" s="90">
        <f t="shared" si="56"/>
        <v>60422.80088552</v>
      </c>
      <c r="S163" s="90">
        <f t="shared" si="56"/>
        <v>58141.7700161</v>
      </c>
      <c r="T163" s="90">
        <f t="shared" si="56"/>
        <v>55658.87454107</v>
      </c>
      <c r="U163" s="90">
        <f t="shared" si="56"/>
        <v>52955.17716531</v>
      </c>
    </row>
    <row r="164" ht="15" spans="1:21">
      <c r="A164" s="130"/>
      <c r="B164" s="153" t="s">
        <v>335</v>
      </c>
      <c r="C164" s="107" t="s">
        <v>329</v>
      </c>
      <c r="D164" s="141" t="str">
        <f>D163</f>
        <v>Domestic</v>
      </c>
      <c r="E164" s="128"/>
      <c r="F164" s="129"/>
      <c r="G164" s="90">
        <f t="shared" ref="G164:U164" si="57">G160*G162</f>
        <v>10582.39431922</v>
      </c>
      <c r="H164" s="90">
        <f t="shared" si="57"/>
        <v>18059.0913813</v>
      </c>
      <c r="I164" s="90">
        <f t="shared" si="57"/>
        <v>49925.68679335</v>
      </c>
      <c r="J164" s="90">
        <f t="shared" si="57"/>
        <v>57154.99575475</v>
      </c>
      <c r="K164" s="90">
        <f t="shared" si="57"/>
        <v>75592.88760184</v>
      </c>
      <c r="L164" s="90">
        <f t="shared" si="57"/>
        <v>5351.06467282</v>
      </c>
      <c r="M164" s="90">
        <f t="shared" si="57"/>
        <v>5452.0546986</v>
      </c>
      <c r="N164" s="90">
        <f t="shared" si="57"/>
        <v>2353.25525077</v>
      </c>
      <c r="O164" s="90">
        <f t="shared" si="57"/>
        <v>1918.28641952</v>
      </c>
      <c r="P164" s="90">
        <f t="shared" si="57"/>
        <v>1892.54555441</v>
      </c>
      <c r="Q164" s="90">
        <f t="shared" si="57"/>
        <v>1927.75293006</v>
      </c>
      <c r="R164" s="90">
        <f t="shared" si="57"/>
        <v>2096.37810684</v>
      </c>
      <c r="S164" s="90">
        <f t="shared" si="57"/>
        <v>2281.03086942</v>
      </c>
      <c r="T164" s="90">
        <f t="shared" si="57"/>
        <v>2482.89547503</v>
      </c>
      <c r="U164" s="90">
        <f t="shared" si="57"/>
        <v>2703.69737576</v>
      </c>
    </row>
    <row r="165" ht="15" spans="1:21">
      <c r="A165" s="130"/>
      <c r="B165" s="153" t="s">
        <v>336</v>
      </c>
      <c r="C165" s="107" t="s">
        <v>329</v>
      </c>
      <c r="D165" s="141" t="str">
        <f>D164</f>
        <v>Domestic</v>
      </c>
      <c r="E165" s="128"/>
      <c r="F165" s="129"/>
      <c r="G165" s="90">
        <f t="shared" ref="G165:U165" si="58">G161*G162</f>
        <v>811.6768695</v>
      </c>
      <c r="H165" s="90">
        <f t="shared" si="58"/>
        <v>3280.41758339</v>
      </c>
      <c r="I165" s="90">
        <f t="shared" si="58"/>
        <v>4353.18715314</v>
      </c>
      <c r="J165" s="90">
        <f t="shared" si="58"/>
        <v>5079.41907918</v>
      </c>
      <c r="K165" s="90">
        <f t="shared" si="58"/>
        <v>7450.35902085</v>
      </c>
      <c r="L165" s="90">
        <f t="shared" si="58"/>
        <v>8561.2641945</v>
      </c>
      <c r="M165" s="90">
        <f t="shared" si="58"/>
        <v>7893.47821609</v>
      </c>
      <c r="N165" s="90">
        <f t="shared" si="58"/>
        <v>6178.39363096</v>
      </c>
      <c r="O165" s="90">
        <f t="shared" si="58"/>
        <v>5501.45847572</v>
      </c>
      <c r="P165" s="90">
        <f t="shared" si="58"/>
        <v>5320.2555197</v>
      </c>
      <c r="Q165" s="90">
        <f t="shared" si="58"/>
        <v>5126.52772902</v>
      </c>
      <c r="R165" s="90">
        <f t="shared" si="58"/>
        <v>4914.97472087</v>
      </c>
      <c r="S165" s="90">
        <f t="shared" si="58"/>
        <v>4683.22719341</v>
      </c>
      <c r="T165" s="90">
        <f t="shared" si="58"/>
        <v>4429.33527664</v>
      </c>
      <c r="U165" s="90">
        <f t="shared" si="58"/>
        <v>4151.78737703</v>
      </c>
    </row>
    <row r="166" ht="15" spans="1:21">
      <c r="A166" s="130"/>
      <c r="B166" s="150" t="s">
        <v>299</v>
      </c>
      <c r="C166" s="107"/>
      <c r="D166" s="157"/>
      <c r="E166" s="152"/>
      <c r="F166" s="135"/>
      <c r="G166" s="135"/>
      <c r="H166" s="135"/>
      <c r="I166" s="135"/>
      <c r="J166" s="135"/>
      <c r="K166" s="90"/>
      <c r="L166" s="164"/>
      <c r="M166" s="164"/>
      <c r="N166" s="164"/>
      <c r="O166" s="164"/>
      <c r="P166" s="164"/>
      <c r="Q166" s="164"/>
      <c r="R166" s="164"/>
      <c r="S166" s="164"/>
      <c r="T166" s="164"/>
      <c r="U166" s="164"/>
    </row>
    <row r="167" ht="15" spans="1:21">
      <c r="A167" s="130"/>
      <c r="B167" s="153" t="s">
        <v>331</v>
      </c>
      <c r="C167" s="107" t="str">
        <f>"million "&amp;D167</f>
        <v>million USD</v>
      </c>
      <c r="D167" s="156" t="s">
        <v>312</v>
      </c>
      <c r="E167" s="128"/>
      <c r="F167" s="129"/>
      <c r="G167" s="111">
        <f>DataInput!G23</f>
        <v>33.63210665</v>
      </c>
      <c r="H167" s="111">
        <f>DataInput!H23</f>
        <v>31.94742016</v>
      </c>
      <c r="I167" s="111">
        <f>DataInput!I23</f>
        <v>33.03003902</v>
      </c>
      <c r="J167" s="111">
        <f>DataInput!J23</f>
        <v>31.58415836</v>
      </c>
      <c r="K167" s="111">
        <f>DataInput!K23</f>
        <v>0.57099979</v>
      </c>
      <c r="L167" s="90">
        <f t="shared" ref="L167:U167" si="59">K167-L168</f>
        <v>-29.70185192</v>
      </c>
      <c r="M167" s="90">
        <f t="shared" si="59"/>
        <v>-85.96898022</v>
      </c>
      <c r="N167" s="90">
        <f t="shared" si="59"/>
        <v>-142.23610852</v>
      </c>
      <c r="O167" s="90">
        <f t="shared" si="59"/>
        <v>-198.50323682</v>
      </c>
      <c r="P167" s="90">
        <f t="shared" si="59"/>
        <v>-254.77036512</v>
      </c>
      <c r="Q167" s="90">
        <f t="shared" si="59"/>
        <v>-311.03749342</v>
      </c>
      <c r="R167" s="90">
        <f t="shared" si="59"/>
        <v>-367.30462172</v>
      </c>
      <c r="S167" s="90">
        <f t="shared" si="59"/>
        <v>-423.57175002</v>
      </c>
      <c r="T167" s="90">
        <f t="shared" si="59"/>
        <v>-479.83887832</v>
      </c>
      <c r="U167" s="90">
        <f t="shared" si="59"/>
        <v>-536.10600662</v>
      </c>
    </row>
    <row r="168" ht="15" spans="1:21">
      <c r="A168" s="130"/>
      <c r="B168" s="153" t="s">
        <v>328</v>
      </c>
      <c r="C168" s="107" t="str">
        <f>"million "&amp;D168</f>
        <v>million USD</v>
      </c>
      <c r="D168" s="141" t="str">
        <f>D167</f>
        <v>USD</v>
      </c>
      <c r="E168" s="128"/>
      <c r="F168" s="129"/>
      <c r="G168" s="155">
        <f>DataInput!G55</f>
        <v>0.1901593</v>
      </c>
      <c r="H168" s="155">
        <f>DataInput!H55</f>
        <v>0.38031855</v>
      </c>
      <c r="I168" s="155">
        <f>DataInput!I55</f>
        <v>0.38031855</v>
      </c>
      <c r="J168" s="155">
        <f>DataInput!J55</f>
        <v>0.46123588</v>
      </c>
      <c r="K168" s="155">
        <f>DataInput!K55</f>
        <v>0.2710766</v>
      </c>
      <c r="L168" s="155">
        <f>DataInput!L55</f>
        <v>30.27285171</v>
      </c>
      <c r="M168" s="155">
        <f>DataInput!M55</f>
        <v>56.2671283</v>
      </c>
      <c r="N168" s="155">
        <f>DataInput!N55</f>
        <v>56.2671283</v>
      </c>
      <c r="O168" s="155">
        <f>DataInput!O55</f>
        <v>56.2671283</v>
      </c>
      <c r="P168" s="155">
        <f>DataInput!P55</f>
        <v>56.2671283</v>
      </c>
      <c r="Q168" s="155">
        <f>DataInput!Q55</f>
        <v>56.2671283</v>
      </c>
      <c r="R168" s="155">
        <f>DataInput!R55</f>
        <v>56.2671283</v>
      </c>
      <c r="S168" s="155">
        <f>DataInput!S55</f>
        <v>56.2671283</v>
      </c>
      <c r="T168" s="155">
        <f>DataInput!T55</f>
        <v>56.2671283</v>
      </c>
      <c r="U168" s="155">
        <f>DataInput!U55</f>
        <v>56.2671283</v>
      </c>
    </row>
    <row r="169" ht="15" spans="1:21">
      <c r="A169" s="130"/>
      <c r="B169" s="153" t="s">
        <v>234</v>
      </c>
      <c r="C169" s="107" t="str">
        <f>"million "&amp;D169</f>
        <v>million USD</v>
      </c>
      <c r="D169" s="141" t="str">
        <f>D168</f>
        <v>USD</v>
      </c>
      <c r="E169" s="128"/>
      <c r="F169" s="129"/>
      <c r="G169" s="155">
        <f>DataInput!G87</f>
        <v>0.0959457</v>
      </c>
      <c r="H169" s="155">
        <f>DataInput!H87</f>
        <v>0.20456392</v>
      </c>
      <c r="I169" s="155">
        <f>DataInput!I87</f>
        <v>0.18577674</v>
      </c>
      <c r="J169" s="155">
        <f>DataInput!J87</f>
        <v>0.18100541</v>
      </c>
      <c r="K169" s="155">
        <f>DataInput!K87</f>
        <v>0.0873586</v>
      </c>
      <c r="L169" s="155">
        <f>DataInput!L87</f>
        <v>44.63529265</v>
      </c>
      <c r="M169" s="155">
        <f>DataInput!M87</f>
        <v>80.0739041</v>
      </c>
      <c r="N169" s="155">
        <f>DataInput!N87</f>
        <v>78.596464</v>
      </c>
      <c r="O169" s="155">
        <f>DataInput!O87</f>
        <v>76.2427208</v>
      </c>
      <c r="P169" s="155">
        <f>DataInput!P87</f>
        <v>73.6938514</v>
      </c>
      <c r="Q169" s="155">
        <f>DataInput!Q87</f>
        <v>70.8678031</v>
      </c>
      <c r="R169" s="155">
        <f>DataInput!R87</f>
        <v>68.1490707</v>
      </c>
      <c r="S169" s="155">
        <f>DataInput!S87</f>
        <v>65.4303381</v>
      </c>
      <c r="T169" s="155">
        <f>DataInput!T87</f>
        <v>62.8202654</v>
      </c>
      <c r="U169" s="155">
        <f>DataInput!U87</f>
        <v>59.4296706</v>
      </c>
    </row>
    <row r="170" ht="15" spans="1:21">
      <c r="A170" s="130"/>
      <c r="B170" s="153" t="s">
        <v>333</v>
      </c>
      <c r="C170" s="107" t="str">
        <f>"LCU per unit of "&amp;D170</f>
        <v>LCU per unit of USD</v>
      </c>
      <c r="D170" s="141" t="str">
        <f>D169</f>
        <v>USD</v>
      </c>
      <c r="E170" s="128"/>
      <c r="F170" s="145"/>
      <c r="G170" s="143">
        <f>INDEX($G$81:$U$85,MATCH($D170,$B$81:$B$85,0),MATCH(G$78,$G$78:$U$78,0))</f>
        <v>196.4865</v>
      </c>
      <c r="H170" s="143">
        <f t="shared" ref="H170:U170" si="60">INDEX($G$81:$U$85,MATCH($D170,$B$81:$B$85,0),MATCH(H$78,$G$78:$U$78,0))</f>
        <v>253.1897</v>
      </c>
      <c r="I170" s="143">
        <f t="shared" si="60"/>
        <v>305.7862</v>
      </c>
      <c r="J170" s="143">
        <f t="shared" si="60"/>
        <v>306.5</v>
      </c>
      <c r="K170" s="143">
        <f t="shared" si="60"/>
        <v>326</v>
      </c>
      <c r="L170" s="143">
        <f t="shared" si="60"/>
        <v>379</v>
      </c>
      <c r="M170" s="143">
        <f t="shared" si="60"/>
        <v>454.8</v>
      </c>
      <c r="N170" s="143">
        <f t="shared" si="60"/>
        <v>454.8</v>
      </c>
      <c r="O170" s="143">
        <f t="shared" si="60"/>
        <v>454.8</v>
      </c>
      <c r="P170" s="143">
        <f t="shared" si="60"/>
        <v>454.8</v>
      </c>
      <c r="Q170" s="143">
        <f t="shared" si="60"/>
        <v>454.8</v>
      </c>
      <c r="R170" s="143">
        <f t="shared" si="60"/>
        <v>454.8</v>
      </c>
      <c r="S170" s="143">
        <f t="shared" si="60"/>
        <v>454.8</v>
      </c>
      <c r="T170" s="143">
        <f t="shared" si="60"/>
        <v>454.8</v>
      </c>
      <c r="U170" s="143">
        <f t="shared" si="60"/>
        <v>454.8</v>
      </c>
    </row>
    <row r="171" ht="15" spans="1:21">
      <c r="A171" s="130"/>
      <c r="B171" s="153" t="s">
        <v>334</v>
      </c>
      <c r="C171" s="107" t="s">
        <v>329</v>
      </c>
      <c r="D171" s="156" t="s">
        <v>162</v>
      </c>
      <c r="E171" s="128"/>
      <c r="F171" s="129"/>
      <c r="G171" s="90">
        <f t="shared" ref="G171:U171" si="61">G167*G170</f>
        <v>6608.25492328522</v>
      </c>
      <c r="H171" s="90">
        <f t="shared" si="61"/>
        <v>8088.75772608435</v>
      </c>
      <c r="I171" s="90">
        <f t="shared" si="61"/>
        <v>10100.1301177775</v>
      </c>
      <c r="J171" s="90">
        <f t="shared" si="61"/>
        <v>9680.54453734</v>
      </c>
      <c r="K171" s="90">
        <f t="shared" si="61"/>
        <v>186.14593154</v>
      </c>
      <c r="L171" s="90">
        <f t="shared" si="61"/>
        <v>-11257.00187768</v>
      </c>
      <c r="M171" s="90">
        <f t="shared" si="61"/>
        <v>-39098.692204056</v>
      </c>
      <c r="N171" s="90">
        <f t="shared" si="61"/>
        <v>-64688.982154896</v>
      </c>
      <c r="O171" s="90">
        <f t="shared" si="61"/>
        <v>-90279.272105736</v>
      </c>
      <c r="P171" s="90">
        <f t="shared" si="61"/>
        <v>-115869.562056576</v>
      </c>
      <c r="Q171" s="90">
        <f t="shared" si="61"/>
        <v>-141459.852007416</v>
      </c>
      <c r="R171" s="90">
        <f t="shared" si="61"/>
        <v>-167050.141958256</v>
      </c>
      <c r="S171" s="90">
        <f t="shared" si="61"/>
        <v>-192640.431909096</v>
      </c>
      <c r="T171" s="90">
        <f t="shared" si="61"/>
        <v>-218230.721859936</v>
      </c>
      <c r="U171" s="90">
        <f t="shared" si="61"/>
        <v>-243821.011810776</v>
      </c>
    </row>
    <row r="172" ht="15" spans="1:21">
      <c r="A172" s="130"/>
      <c r="B172" s="153" t="s">
        <v>335</v>
      </c>
      <c r="C172" s="107" t="s">
        <v>329</v>
      </c>
      <c r="D172" s="141" t="str">
        <f>D171</f>
        <v>External</v>
      </c>
      <c r="E172" s="128"/>
      <c r="F172" s="129"/>
      <c r="G172" s="90">
        <f t="shared" ref="G172:U172" si="62">G168*G170</f>
        <v>37.36373529945</v>
      </c>
      <c r="H172" s="90">
        <f t="shared" si="62"/>
        <v>96.292739578935</v>
      </c>
      <c r="I172" s="90">
        <f t="shared" si="62"/>
        <v>116.29616419401</v>
      </c>
      <c r="J172" s="90">
        <f t="shared" si="62"/>
        <v>141.36879722</v>
      </c>
      <c r="K172" s="90">
        <f t="shared" si="62"/>
        <v>88.3709716</v>
      </c>
      <c r="L172" s="90">
        <f t="shared" si="62"/>
        <v>11473.41079809</v>
      </c>
      <c r="M172" s="90">
        <f t="shared" si="62"/>
        <v>25590.28995084</v>
      </c>
      <c r="N172" s="90">
        <f t="shared" si="62"/>
        <v>25590.28995084</v>
      </c>
      <c r="O172" s="90">
        <f t="shared" si="62"/>
        <v>25590.28995084</v>
      </c>
      <c r="P172" s="90">
        <f t="shared" si="62"/>
        <v>25590.28995084</v>
      </c>
      <c r="Q172" s="90">
        <f t="shared" si="62"/>
        <v>25590.28995084</v>
      </c>
      <c r="R172" s="90">
        <f t="shared" si="62"/>
        <v>25590.28995084</v>
      </c>
      <c r="S172" s="90">
        <f t="shared" si="62"/>
        <v>25590.28995084</v>
      </c>
      <c r="T172" s="90">
        <f t="shared" si="62"/>
        <v>25590.28995084</v>
      </c>
      <c r="U172" s="90">
        <f t="shared" si="62"/>
        <v>25590.28995084</v>
      </c>
    </row>
    <row r="173" ht="15" spans="1:21">
      <c r="A173" s="130"/>
      <c r="B173" s="153" t="s">
        <v>336</v>
      </c>
      <c r="C173" s="107" t="s">
        <v>329</v>
      </c>
      <c r="D173" s="141" t="str">
        <f>D172</f>
        <v>External</v>
      </c>
      <c r="E173" s="128"/>
      <c r="F173" s="129"/>
      <c r="G173" s="90">
        <f t="shared" ref="G173:U173" si="63">G169*G170</f>
        <v>18.85203478305</v>
      </c>
      <c r="H173" s="90">
        <f t="shared" si="63"/>
        <v>51.793477535624</v>
      </c>
      <c r="I173" s="90">
        <f t="shared" si="63"/>
        <v>56.807963372988</v>
      </c>
      <c r="J173" s="90">
        <f t="shared" si="63"/>
        <v>55.478158165</v>
      </c>
      <c r="K173" s="90">
        <f t="shared" si="63"/>
        <v>28.4789036</v>
      </c>
      <c r="L173" s="90">
        <f t="shared" si="63"/>
        <v>16916.77591435</v>
      </c>
      <c r="M173" s="90">
        <f t="shared" si="63"/>
        <v>36417.61158468</v>
      </c>
      <c r="N173" s="90">
        <f t="shared" si="63"/>
        <v>35745.6718272</v>
      </c>
      <c r="O173" s="90">
        <f t="shared" si="63"/>
        <v>34675.18941984</v>
      </c>
      <c r="P173" s="90">
        <f t="shared" si="63"/>
        <v>33515.96361672</v>
      </c>
      <c r="Q173" s="90">
        <f t="shared" si="63"/>
        <v>32230.67684988</v>
      </c>
      <c r="R173" s="90">
        <f t="shared" si="63"/>
        <v>30994.19735436</v>
      </c>
      <c r="S173" s="90">
        <f t="shared" si="63"/>
        <v>29757.71776788</v>
      </c>
      <c r="T173" s="90">
        <f t="shared" si="63"/>
        <v>28570.65670392</v>
      </c>
      <c r="U173" s="90">
        <f t="shared" si="63"/>
        <v>27028.61418888</v>
      </c>
    </row>
    <row r="174" ht="15" spans="1:21">
      <c r="A174" s="130"/>
      <c r="B174" s="150" t="s">
        <v>300</v>
      </c>
      <c r="C174" s="107"/>
      <c r="D174" s="157"/>
      <c r="E174" s="152"/>
      <c r="F174" s="135"/>
      <c r="G174" s="135"/>
      <c r="H174" s="135"/>
      <c r="I174" s="135"/>
      <c r="J174" s="135"/>
      <c r="K174" s="90"/>
      <c r="L174" s="164"/>
      <c r="M174" s="164"/>
      <c r="N174" s="164"/>
      <c r="O174" s="164"/>
      <c r="P174" s="164"/>
      <c r="Q174" s="164"/>
      <c r="R174" s="164"/>
      <c r="S174" s="164"/>
      <c r="T174" s="164"/>
      <c r="U174" s="164"/>
    </row>
    <row r="175" ht="15" spans="1:21">
      <c r="A175" s="130"/>
      <c r="B175" s="153" t="s">
        <v>331</v>
      </c>
      <c r="C175" s="107" t="str">
        <f>"million "&amp;D175</f>
        <v>million LCU</v>
      </c>
      <c r="D175" s="158" t="s">
        <v>311</v>
      </c>
      <c r="E175" s="128"/>
      <c r="F175" s="129"/>
      <c r="G175" s="135"/>
      <c r="H175" s="135"/>
      <c r="I175" s="135"/>
      <c r="J175" s="135"/>
      <c r="K175" s="172">
        <v>0</v>
      </c>
      <c r="L175" s="90">
        <f t="shared" ref="L175:U175" si="64">K175-L176</f>
        <v>0</v>
      </c>
      <c r="M175" s="90">
        <f t="shared" si="64"/>
        <v>0</v>
      </c>
      <c r="N175" s="90">
        <f t="shared" si="64"/>
        <v>0</v>
      </c>
      <c r="O175" s="90">
        <f t="shared" si="64"/>
        <v>0</v>
      </c>
      <c r="P175" s="90">
        <f t="shared" si="64"/>
        <v>0</v>
      </c>
      <c r="Q175" s="90">
        <f t="shared" si="64"/>
        <v>0</v>
      </c>
      <c r="R175" s="90">
        <f t="shared" si="64"/>
        <v>0</v>
      </c>
      <c r="S175" s="90">
        <f t="shared" si="64"/>
        <v>0</v>
      </c>
      <c r="T175" s="90">
        <f t="shared" si="64"/>
        <v>0</v>
      </c>
      <c r="U175" s="90">
        <f t="shared" si="64"/>
        <v>0</v>
      </c>
    </row>
    <row r="176" ht="15" spans="1:21">
      <c r="A176" s="130"/>
      <c r="B176" s="153" t="s">
        <v>328</v>
      </c>
      <c r="C176" s="107" t="str">
        <f>"million "&amp;D176</f>
        <v>million LCU</v>
      </c>
      <c r="D176" s="141" t="str">
        <f>D175</f>
        <v>LCU</v>
      </c>
      <c r="E176" s="128"/>
      <c r="F176" s="129"/>
      <c r="G176" s="135"/>
      <c r="H176" s="135"/>
      <c r="I176" s="135"/>
      <c r="J176" s="135"/>
      <c r="K176" s="90"/>
      <c r="L176" s="173">
        <v>0</v>
      </c>
      <c r="M176" s="173">
        <v>0</v>
      </c>
      <c r="N176" s="173">
        <v>0</v>
      </c>
      <c r="O176" s="173">
        <v>0</v>
      </c>
      <c r="P176" s="173">
        <v>0</v>
      </c>
      <c r="Q176" s="173">
        <v>0</v>
      </c>
      <c r="R176" s="173">
        <v>0</v>
      </c>
      <c r="S176" s="173">
        <v>0</v>
      </c>
      <c r="T176" s="173">
        <v>0</v>
      </c>
      <c r="U176" s="173">
        <v>0</v>
      </c>
    </row>
    <row r="177" ht="15" spans="1:21">
      <c r="A177" s="130"/>
      <c r="B177" s="153" t="s">
        <v>234</v>
      </c>
      <c r="C177" s="107" t="str">
        <f>"million "&amp;D177</f>
        <v>million LCU</v>
      </c>
      <c r="D177" s="141" t="str">
        <f>D176</f>
        <v>LCU</v>
      </c>
      <c r="E177" s="128"/>
      <c r="F177" s="129"/>
      <c r="G177" s="135"/>
      <c r="H177" s="135"/>
      <c r="I177" s="135"/>
      <c r="J177" s="135"/>
      <c r="K177" s="90"/>
      <c r="L177" s="173">
        <v>0</v>
      </c>
      <c r="M177" s="173">
        <v>0</v>
      </c>
      <c r="N177" s="173">
        <v>0</v>
      </c>
      <c r="O177" s="173">
        <v>0</v>
      </c>
      <c r="P177" s="173">
        <v>0</v>
      </c>
      <c r="Q177" s="173">
        <v>0</v>
      </c>
      <c r="R177" s="173">
        <v>0</v>
      </c>
      <c r="S177" s="173">
        <v>0</v>
      </c>
      <c r="T177" s="173">
        <v>0</v>
      </c>
      <c r="U177" s="173">
        <v>0</v>
      </c>
    </row>
    <row r="178" ht="15" spans="1:21">
      <c r="A178" s="130"/>
      <c r="B178" s="153" t="s">
        <v>333</v>
      </c>
      <c r="C178" s="107" t="str">
        <f>"LCU per unit of "&amp;D178</f>
        <v>LCU per unit of LCU</v>
      </c>
      <c r="D178" s="141" t="str">
        <f>D177</f>
        <v>LCU</v>
      </c>
      <c r="E178" s="128"/>
      <c r="F178" s="145"/>
      <c r="G178" s="135"/>
      <c r="H178" s="135"/>
      <c r="I178" s="135"/>
      <c r="J178" s="135"/>
      <c r="K178" s="143">
        <f t="shared" ref="K178:U178" si="65">INDEX($K$81:$U$85,MATCH($D178,$B$81:$B$85,0),MATCH(K$78,$K$78:$U$78,0))</f>
        <v>1</v>
      </c>
      <c r="L178" s="143">
        <f t="shared" si="65"/>
        <v>1</v>
      </c>
      <c r="M178" s="143">
        <f t="shared" si="65"/>
        <v>1</v>
      </c>
      <c r="N178" s="143">
        <f t="shared" si="65"/>
        <v>1</v>
      </c>
      <c r="O178" s="143">
        <f t="shared" si="65"/>
        <v>1</v>
      </c>
      <c r="P178" s="143">
        <f t="shared" si="65"/>
        <v>1</v>
      </c>
      <c r="Q178" s="143">
        <f t="shared" si="65"/>
        <v>1</v>
      </c>
      <c r="R178" s="143">
        <f t="shared" si="65"/>
        <v>1</v>
      </c>
      <c r="S178" s="143">
        <f t="shared" si="65"/>
        <v>1</v>
      </c>
      <c r="T178" s="143">
        <f t="shared" si="65"/>
        <v>1</v>
      </c>
      <c r="U178" s="143">
        <f t="shared" si="65"/>
        <v>1</v>
      </c>
    </row>
    <row r="179" ht="15" spans="1:21">
      <c r="A179" s="130"/>
      <c r="B179" s="153" t="s">
        <v>334</v>
      </c>
      <c r="C179" s="107" t="s">
        <v>329</v>
      </c>
      <c r="D179" s="159" t="s">
        <v>163</v>
      </c>
      <c r="E179" s="128"/>
      <c r="F179" s="129"/>
      <c r="G179" s="135"/>
      <c r="H179" s="135"/>
      <c r="I179" s="135"/>
      <c r="J179" s="135"/>
      <c r="K179" s="90">
        <f t="shared" ref="K179:U179" si="66">K175*K178</f>
        <v>0</v>
      </c>
      <c r="L179" s="90">
        <f t="shared" si="66"/>
        <v>0</v>
      </c>
      <c r="M179" s="90">
        <f t="shared" si="66"/>
        <v>0</v>
      </c>
      <c r="N179" s="90">
        <f t="shared" si="66"/>
        <v>0</v>
      </c>
      <c r="O179" s="90">
        <f t="shared" si="66"/>
        <v>0</v>
      </c>
      <c r="P179" s="90">
        <f t="shared" si="66"/>
        <v>0</v>
      </c>
      <c r="Q179" s="90">
        <f t="shared" si="66"/>
        <v>0</v>
      </c>
      <c r="R179" s="90">
        <f t="shared" si="66"/>
        <v>0</v>
      </c>
      <c r="S179" s="90">
        <f t="shared" si="66"/>
        <v>0</v>
      </c>
      <c r="T179" s="90">
        <f t="shared" si="66"/>
        <v>0</v>
      </c>
      <c r="U179" s="90">
        <f t="shared" si="66"/>
        <v>0</v>
      </c>
    </row>
    <row r="180" ht="15" spans="1:21">
      <c r="A180" s="130"/>
      <c r="B180" s="153" t="s">
        <v>335</v>
      </c>
      <c r="C180" s="107" t="s">
        <v>329</v>
      </c>
      <c r="D180" s="141" t="str">
        <f>D179</f>
        <v>Domestic</v>
      </c>
      <c r="E180" s="128"/>
      <c r="F180" s="129"/>
      <c r="G180" s="135"/>
      <c r="H180" s="135"/>
      <c r="I180" s="135"/>
      <c r="J180" s="135"/>
      <c r="K180" s="90"/>
      <c r="L180" s="90">
        <f t="shared" ref="L180:U180" si="67">L176*L178</f>
        <v>0</v>
      </c>
      <c r="M180" s="90">
        <f t="shared" si="67"/>
        <v>0</v>
      </c>
      <c r="N180" s="90">
        <f t="shared" si="67"/>
        <v>0</v>
      </c>
      <c r="O180" s="90">
        <f t="shared" si="67"/>
        <v>0</v>
      </c>
      <c r="P180" s="90">
        <f t="shared" si="67"/>
        <v>0</v>
      </c>
      <c r="Q180" s="90">
        <f t="shared" si="67"/>
        <v>0</v>
      </c>
      <c r="R180" s="90">
        <f t="shared" si="67"/>
        <v>0</v>
      </c>
      <c r="S180" s="90">
        <f t="shared" si="67"/>
        <v>0</v>
      </c>
      <c r="T180" s="90">
        <f t="shared" si="67"/>
        <v>0</v>
      </c>
      <c r="U180" s="90">
        <f t="shared" si="67"/>
        <v>0</v>
      </c>
    </row>
    <row r="181" ht="15" spans="1:21">
      <c r="A181" s="130"/>
      <c r="B181" s="153" t="s">
        <v>336</v>
      </c>
      <c r="C181" s="107" t="s">
        <v>329</v>
      </c>
      <c r="D181" s="141" t="str">
        <f>D180</f>
        <v>Domestic</v>
      </c>
      <c r="E181" s="128"/>
      <c r="F181" s="129"/>
      <c r="G181" s="135"/>
      <c r="H181" s="135"/>
      <c r="I181" s="135"/>
      <c r="J181" s="135"/>
      <c r="K181" s="90"/>
      <c r="L181" s="90">
        <f t="shared" ref="L181:U181" si="68">L177*L178</f>
        <v>0</v>
      </c>
      <c r="M181" s="90">
        <f t="shared" si="68"/>
        <v>0</v>
      </c>
      <c r="N181" s="90">
        <f t="shared" si="68"/>
        <v>0</v>
      </c>
      <c r="O181" s="90">
        <f t="shared" si="68"/>
        <v>0</v>
      </c>
      <c r="P181" s="90">
        <f t="shared" si="68"/>
        <v>0</v>
      </c>
      <c r="Q181" s="90">
        <f t="shared" si="68"/>
        <v>0</v>
      </c>
      <c r="R181" s="90">
        <f t="shared" si="68"/>
        <v>0</v>
      </c>
      <c r="S181" s="90">
        <f t="shared" si="68"/>
        <v>0</v>
      </c>
      <c r="T181" s="90">
        <f t="shared" si="68"/>
        <v>0</v>
      </c>
      <c r="U181" s="90">
        <f t="shared" si="68"/>
        <v>0</v>
      </c>
    </row>
    <row r="182" ht="15" spans="1:21">
      <c r="A182" s="130"/>
      <c r="B182" s="150" t="s">
        <v>301</v>
      </c>
      <c r="C182" s="107"/>
      <c r="D182" s="157"/>
      <c r="E182" s="152"/>
      <c r="F182" s="135"/>
      <c r="G182" s="135"/>
      <c r="H182" s="135"/>
      <c r="I182" s="135"/>
      <c r="J182" s="135"/>
      <c r="K182" s="90"/>
      <c r="L182" s="164"/>
      <c r="M182" s="164"/>
      <c r="N182" s="164"/>
      <c r="O182" s="164"/>
      <c r="P182" s="164"/>
      <c r="Q182" s="164"/>
      <c r="R182" s="164"/>
      <c r="S182" s="164"/>
      <c r="T182" s="164"/>
      <c r="U182" s="164"/>
    </row>
    <row r="183" ht="15" spans="1:21">
      <c r="A183" s="130"/>
      <c r="B183" s="153" t="s">
        <v>331</v>
      </c>
      <c r="C183" s="107" t="str">
        <f>"million "&amp;D183</f>
        <v>million LCU</v>
      </c>
      <c r="D183" s="158" t="s">
        <v>311</v>
      </c>
      <c r="E183" s="128"/>
      <c r="F183" s="129"/>
      <c r="G183" s="135"/>
      <c r="H183" s="135"/>
      <c r="I183" s="135"/>
      <c r="J183" s="135"/>
      <c r="K183" s="172">
        <v>0</v>
      </c>
      <c r="L183" s="90">
        <f t="shared" ref="L183:U183" si="69">K183-L184</f>
        <v>0</v>
      </c>
      <c r="M183" s="90">
        <f t="shared" si="69"/>
        <v>0</v>
      </c>
      <c r="N183" s="90">
        <f t="shared" si="69"/>
        <v>0</v>
      </c>
      <c r="O183" s="90">
        <f t="shared" si="69"/>
        <v>0</v>
      </c>
      <c r="P183" s="90">
        <f t="shared" si="69"/>
        <v>0</v>
      </c>
      <c r="Q183" s="90">
        <f t="shared" si="69"/>
        <v>0</v>
      </c>
      <c r="R183" s="90">
        <f t="shared" si="69"/>
        <v>0</v>
      </c>
      <c r="S183" s="90">
        <f t="shared" si="69"/>
        <v>0</v>
      </c>
      <c r="T183" s="90">
        <f t="shared" si="69"/>
        <v>0</v>
      </c>
      <c r="U183" s="90">
        <f t="shared" si="69"/>
        <v>0</v>
      </c>
    </row>
    <row r="184" ht="15" spans="1:21">
      <c r="A184" s="130"/>
      <c r="B184" s="153" t="s">
        <v>328</v>
      </c>
      <c r="C184" s="107" t="str">
        <f>"million "&amp;D184</f>
        <v>million LCU</v>
      </c>
      <c r="D184" s="141" t="str">
        <f>D183</f>
        <v>LCU</v>
      </c>
      <c r="E184" s="128"/>
      <c r="F184" s="129"/>
      <c r="G184" s="135"/>
      <c r="H184" s="135"/>
      <c r="I184" s="135"/>
      <c r="J184" s="135"/>
      <c r="K184" s="90"/>
      <c r="L184" s="173">
        <v>0</v>
      </c>
      <c r="M184" s="173">
        <v>0</v>
      </c>
      <c r="N184" s="173">
        <v>0</v>
      </c>
      <c r="O184" s="173">
        <v>0</v>
      </c>
      <c r="P184" s="173">
        <v>0</v>
      </c>
      <c r="Q184" s="173">
        <v>0</v>
      </c>
      <c r="R184" s="173">
        <v>0</v>
      </c>
      <c r="S184" s="173">
        <v>0</v>
      </c>
      <c r="T184" s="173">
        <v>0</v>
      </c>
      <c r="U184" s="173">
        <v>0</v>
      </c>
    </row>
    <row r="185" ht="15" spans="1:21">
      <c r="A185" s="130"/>
      <c r="B185" s="153" t="s">
        <v>234</v>
      </c>
      <c r="C185" s="107" t="str">
        <f>"million "&amp;D185</f>
        <v>million LCU</v>
      </c>
      <c r="D185" s="141" t="str">
        <f>D184</f>
        <v>LCU</v>
      </c>
      <c r="E185" s="128"/>
      <c r="F185" s="129"/>
      <c r="G185" s="135"/>
      <c r="H185" s="135"/>
      <c r="I185" s="135"/>
      <c r="J185" s="135"/>
      <c r="K185" s="90"/>
      <c r="L185" s="173">
        <v>0</v>
      </c>
      <c r="M185" s="173">
        <v>0</v>
      </c>
      <c r="N185" s="173">
        <v>0</v>
      </c>
      <c r="O185" s="173">
        <v>0</v>
      </c>
      <c r="P185" s="173">
        <v>0</v>
      </c>
      <c r="Q185" s="173">
        <v>0</v>
      </c>
      <c r="R185" s="173">
        <v>0</v>
      </c>
      <c r="S185" s="173">
        <v>0</v>
      </c>
      <c r="T185" s="173">
        <v>0</v>
      </c>
      <c r="U185" s="173">
        <v>0</v>
      </c>
    </row>
    <row r="186" ht="15" spans="1:21">
      <c r="A186" s="130"/>
      <c r="B186" s="153" t="s">
        <v>333</v>
      </c>
      <c r="C186" s="107" t="str">
        <f>"LCU per unit of "&amp;D186</f>
        <v>LCU per unit of LCU</v>
      </c>
      <c r="D186" s="141" t="str">
        <f>D185</f>
        <v>LCU</v>
      </c>
      <c r="E186" s="128"/>
      <c r="F186" s="145"/>
      <c r="G186" s="135"/>
      <c r="H186" s="135"/>
      <c r="I186" s="135"/>
      <c r="J186" s="135"/>
      <c r="K186" s="143">
        <f t="shared" ref="K186:U186" si="70">INDEX($K$81:$U$85,MATCH($D186,$B$81:$B$85,0),MATCH(K$78,$K$78:$U$78,0))</f>
        <v>1</v>
      </c>
      <c r="L186" s="143">
        <f t="shared" si="70"/>
        <v>1</v>
      </c>
      <c r="M186" s="143">
        <f t="shared" si="70"/>
        <v>1</v>
      </c>
      <c r="N186" s="143">
        <f t="shared" si="70"/>
        <v>1</v>
      </c>
      <c r="O186" s="143">
        <f t="shared" si="70"/>
        <v>1</v>
      </c>
      <c r="P186" s="143">
        <f t="shared" si="70"/>
        <v>1</v>
      </c>
      <c r="Q186" s="143">
        <f t="shared" si="70"/>
        <v>1</v>
      </c>
      <c r="R186" s="143">
        <f t="shared" si="70"/>
        <v>1</v>
      </c>
      <c r="S186" s="143">
        <f t="shared" si="70"/>
        <v>1</v>
      </c>
      <c r="T186" s="143">
        <f t="shared" si="70"/>
        <v>1</v>
      </c>
      <c r="U186" s="143">
        <f t="shared" si="70"/>
        <v>1</v>
      </c>
    </row>
    <row r="187" ht="15" spans="1:21">
      <c r="A187" s="130"/>
      <c r="B187" s="153" t="s">
        <v>334</v>
      </c>
      <c r="C187" s="107" t="s">
        <v>329</v>
      </c>
      <c r="D187" s="159" t="s">
        <v>163</v>
      </c>
      <c r="E187" s="128"/>
      <c r="F187" s="129"/>
      <c r="G187" s="135"/>
      <c r="H187" s="135"/>
      <c r="I187" s="135"/>
      <c r="J187" s="135"/>
      <c r="K187" s="90">
        <f t="shared" ref="K187:U187" si="71">K183*K186</f>
        <v>0</v>
      </c>
      <c r="L187" s="90">
        <f t="shared" si="71"/>
        <v>0</v>
      </c>
      <c r="M187" s="90">
        <f t="shared" si="71"/>
        <v>0</v>
      </c>
      <c r="N187" s="90">
        <f t="shared" si="71"/>
        <v>0</v>
      </c>
      <c r="O187" s="90">
        <f t="shared" si="71"/>
        <v>0</v>
      </c>
      <c r="P187" s="90">
        <f t="shared" si="71"/>
        <v>0</v>
      </c>
      <c r="Q187" s="90">
        <f t="shared" si="71"/>
        <v>0</v>
      </c>
      <c r="R187" s="90">
        <f t="shared" si="71"/>
        <v>0</v>
      </c>
      <c r="S187" s="90">
        <f t="shared" si="71"/>
        <v>0</v>
      </c>
      <c r="T187" s="90">
        <f t="shared" si="71"/>
        <v>0</v>
      </c>
      <c r="U187" s="90">
        <f t="shared" si="71"/>
        <v>0</v>
      </c>
    </row>
    <row r="188" ht="15" spans="1:21">
      <c r="A188" s="130"/>
      <c r="B188" s="153" t="s">
        <v>335</v>
      </c>
      <c r="C188" s="107" t="s">
        <v>329</v>
      </c>
      <c r="D188" s="141" t="str">
        <f>D187</f>
        <v>Domestic</v>
      </c>
      <c r="E188" s="128"/>
      <c r="F188" s="129"/>
      <c r="G188" s="135"/>
      <c r="H188" s="135"/>
      <c r="I188" s="135"/>
      <c r="J188" s="135"/>
      <c r="K188" s="90"/>
      <c r="L188" s="90">
        <f t="shared" ref="L188:U188" si="72">L184*L186</f>
        <v>0</v>
      </c>
      <c r="M188" s="90">
        <f t="shared" si="72"/>
        <v>0</v>
      </c>
      <c r="N188" s="90">
        <f t="shared" si="72"/>
        <v>0</v>
      </c>
      <c r="O188" s="90">
        <f t="shared" si="72"/>
        <v>0</v>
      </c>
      <c r="P188" s="90">
        <f t="shared" si="72"/>
        <v>0</v>
      </c>
      <c r="Q188" s="90">
        <f t="shared" si="72"/>
        <v>0</v>
      </c>
      <c r="R188" s="90">
        <f t="shared" si="72"/>
        <v>0</v>
      </c>
      <c r="S188" s="90">
        <f t="shared" si="72"/>
        <v>0</v>
      </c>
      <c r="T188" s="90">
        <f t="shared" si="72"/>
        <v>0</v>
      </c>
      <c r="U188" s="90">
        <f t="shared" si="72"/>
        <v>0</v>
      </c>
    </row>
    <row r="189" ht="15" spans="1:21">
      <c r="A189" s="130"/>
      <c r="B189" s="153" t="s">
        <v>336</v>
      </c>
      <c r="C189" s="107" t="s">
        <v>329</v>
      </c>
      <c r="D189" s="141" t="str">
        <f>D188</f>
        <v>Domestic</v>
      </c>
      <c r="E189" s="128"/>
      <c r="F189" s="129"/>
      <c r="G189" s="135"/>
      <c r="H189" s="135"/>
      <c r="I189" s="135"/>
      <c r="J189" s="135"/>
      <c r="K189" s="90"/>
      <c r="L189" s="90">
        <f t="shared" ref="L189:U189" si="73">L185*L186</f>
        <v>0</v>
      </c>
      <c r="M189" s="90">
        <f t="shared" si="73"/>
        <v>0</v>
      </c>
      <c r="N189" s="90">
        <f t="shared" si="73"/>
        <v>0</v>
      </c>
      <c r="O189" s="90">
        <f t="shared" si="73"/>
        <v>0</v>
      </c>
      <c r="P189" s="90">
        <f t="shared" si="73"/>
        <v>0</v>
      </c>
      <c r="Q189" s="90">
        <f t="shared" si="73"/>
        <v>0</v>
      </c>
      <c r="R189" s="90">
        <f t="shared" si="73"/>
        <v>0</v>
      </c>
      <c r="S189" s="90">
        <f t="shared" si="73"/>
        <v>0</v>
      </c>
      <c r="T189" s="90">
        <f t="shared" si="73"/>
        <v>0</v>
      </c>
      <c r="U189" s="90">
        <f t="shared" si="73"/>
        <v>0</v>
      </c>
    </row>
    <row r="190" ht="15" spans="1:21">
      <c r="A190" s="130"/>
      <c r="B190" s="150" t="s">
        <v>302</v>
      </c>
      <c r="C190" s="107"/>
      <c r="D190" s="157"/>
      <c r="E190" s="152"/>
      <c r="F190" s="135"/>
      <c r="G190" s="135"/>
      <c r="H190" s="135"/>
      <c r="I190" s="135"/>
      <c r="J190" s="135"/>
      <c r="K190" s="90"/>
      <c r="L190" s="164"/>
      <c r="M190" s="164"/>
      <c r="N190" s="164"/>
      <c r="O190" s="164"/>
      <c r="P190" s="164"/>
      <c r="Q190" s="164"/>
      <c r="R190" s="164"/>
      <c r="S190" s="164"/>
      <c r="T190" s="164"/>
      <c r="U190" s="164"/>
    </row>
    <row r="191" ht="15" spans="1:21">
      <c r="A191" s="130"/>
      <c r="B191" s="153" t="s">
        <v>331</v>
      </c>
      <c r="C191" s="107" t="str">
        <f>"million "&amp;D191</f>
        <v>million LCU</v>
      </c>
      <c r="D191" s="158" t="s">
        <v>311</v>
      </c>
      <c r="E191" s="128"/>
      <c r="F191" s="129"/>
      <c r="G191" s="135"/>
      <c r="H191" s="135"/>
      <c r="I191" s="135"/>
      <c r="J191" s="135"/>
      <c r="K191" s="172">
        <v>0</v>
      </c>
      <c r="L191" s="90">
        <f t="shared" ref="L191:U191" si="74">K191-L192</f>
        <v>0</v>
      </c>
      <c r="M191" s="90">
        <f t="shared" si="74"/>
        <v>0</v>
      </c>
      <c r="N191" s="90">
        <f t="shared" si="74"/>
        <v>0</v>
      </c>
      <c r="O191" s="90">
        <f t="shared" si="74"/>
        <v>0</v>
      </c>
      <c r="P191" s="90">
        <f t="shared" si="74"/>
        <v>0</v>
      </c>
      <c r="Q191" s="90">
        <f t="shared" si="74"/>
        <v>0</v>
      </c>
      <c r="R191" s="90">
        <f t="shared" si="74"/>
        <v>0</v>
      </c>
      <c r="S191" s="90">
        <f t="shared" si="74"/>
        <v>0</v>
      </c>
      <c r="T191" s="90">
        <f t="shared" si="74"/>
        <v>0</v>
      </c>
      <c r="U191" s="90">
        <f t="shared" si="74"/>
        <v>0</v>
      </c>
    </row>
    <row r="192" ht="15" spans="1:21">
      <c r="A192" s="130"/>
      <c r="B192" s="153" t="s">
        <v>328</v>
      </c>
      <c r="C192" s="107" t="str">
        <f>"million "&amp;D192</f>
        <v>million LCU</v>
      </c>
      <c r="D192" s="141" t="str">
        <f>D191</f>
        <v>LCU</v>
      </c>
      <c r="E192" s="128"/>
      <c r="F192" s="129"/>
      <c r="G192" s="135"/>
      <c r="H192" s="135"/>
      <c r="I192" s="135"/>
      <c r="J192" s="135"/>
      <c r="K192" s="90"/>
      <c r="L192" s="173">
        <v>0</v>
      </c>
      <c r="M192" s="173">
        <v>0</v>
      </c>
      <c r="N192" s="173">
        <v>0</v>
      </c>
      <c r="O192" s="173">
        <v>0</v>
      </c>
      <c r="P192" s="173">
        <v>0</v>
      </c>
      <c r="Q192" s="173">
        <v>0</v>
      </c>
      <c r="R192" s="173">
        <v>0</v>
      </c>
      <c r="S192" s="173">
        <v>0</v>
      </c>
      <c r="T192" s="173">
        <v>0</v>
      </c>
      <c r="U192" s="173">
        <v>0</v>
      </c>
    </row>
    <row r="193" ht="15" spans="1:21">
      <c r="A193" s="130"/>
      <c r="B193" s="153" t="s">
        <v>234</v>
      </c>
      <c r="C193" s="107" t="str">
        <f>"million "&amp;D193</f>
        <v>million LCU</v>
      </c>
      <c r="D193" s="141" t="str">
        <f>D192</f>
        <v>LCU</v>
      </c>
      <c r="E193" s="128"/>
      <c r="F193" s="129"/>
      <c r="G193" s="135"/>
      <c r="H193" s="135"/>
      <c r="I193" s="135"/>
      <c r="J193" s="135"/>
      <c r="K193" s="90"/>
      <c r="L193" s="173">
        <v>0</v>
      </c>
      <c r="M193" s="173">
        <v>0</v>
      </c>
      <c r="N193" s="173">
        <v>0</v>
      </c>
      <c r="O193" s="173">
        <v>0</v>
      </c>
      <c r="P193" s="173">
        <v>0</v>
      </c>
      <c r="Q193" s="173">
        <v>0</v>
      </c>
      <c r="R193" s="173">
        <v>0</v>
      </c>
      <c r="S193" s="173">
        <v>0</v>
      </c>
      <c r="T193" s="173">
        <v>0</v>
      </c>
      <c r="U193" s="173">
        <v>0</v>
      </c>
    </row>
    <row r="194" ht="15" spans="1:21">
      <c r="A194" s="130"/>
      <c r="B194" s="153" t="s">
        <v>333</v>
      </c>
      <c r="C194" s="107" t="str">
        <f>"LCU per unit of "&amp;D194</f>
        <v>LCU per unit of LCU</v>
      </c>
      <c r="D194" s="141" t="str">
        <f>D193</f>
        <v>LCU</v>
      </c>
      <c r="E194" s="128"/>
      <c r="F194" s="145"/>
      <c r="G194" s="135"/>
      <c r="H194" s="135"/>
      <c r="I194" s="135"/>
      <c r="J194" s="135"/>
      <c r="K194" s="143">
        <f t="shared" ref="K194:U194" si="75">INDEX($K$81:$U$85,MATCH($D194,$B$81:$B$85,0),MATCH(K$78,$K$78:$U$78,0))</f>
        <v>1</v>
      </c>
      <c r="L194" s="143">
        <f t="shared" si="75"/>
        <v>1</v>
      </c>
      <c r="M194" s="143">
        <f t="shared" si="75"/>
        <v>1</v>
      </c>
      <c r="N194" s="143">
        <f t="shared" si="75"/>
        <v>1</v>
      </c>
      <c r="O194" s="143">
        <f t="shared" si="75"/>
        <v>1</v>
      </c>
      <c r="P194" s="143">
        <f t="shared" si="75"/>
        <v>1</v>
      </c>
      <c r="Q194" s="143">
        <f t="shared" si="75"/>
        <v>1</v>
      </c>
      <c r="R194" s="143">
        <f t="shared" si="75"/>
        <v>1</v>
      </c>
      <c r="S194" s="143">
        <f t="shared" si="75"/>
        <v>1</v>
      </c>
      <c r="T194" s="143">
        <f t="shared" si="75"/>
        <v>1</v>
      </c>
      <c r="U194" s="143">
        <f t="shared" si="75"/>
        <v>1</v>
      </c>
    </row>
    <row r="195" ht="15" spans="1:21">
      <c r="A195" s="130"/>
      <c r="B195" s="153" t="s">
        <v>334</v>
      </c>
      <c r="C195" s="107" t="s">
        <v>329</v>
      </c>
      <c r="D195" s="159" t="s">
        <v>163</v>
      </c>
      <c r="E195" s="128"/>
      <c r="F195" s="129"/>
      <c r="G195" s="135"/>
      <c r="H195" s="135"/>
      <c r="I195" s="135"/>
      <c r="J195" s="135"/>
      <c r="K195" s="90">
        <f t="shared" ref="K195:U195" si="76">K191*K194</f>
        <v>0</v>
      </c>
      <c r="L195" s="90">
        <f t="shared" si="76"/>
        <v>0</v>
      </c>
      <c r="M195" s="90">
        <f t="shared" si="76"/>
        <v>0</v>
      </c>
      <c r="N195" s="90">
        <f t="shared" si="76"/>
        <v>0</v>
      </c>
      <c r="O195" s="90">
        <f t="shared" si="76"/>
        <v>0</v>
      </c>
      <c r="P195" s="90">
        <f t="shared" si="76"/>
        <v>0</v>
      </c>
      <c r="Q195" s="90">
        <f t="shared" si="76"/>
        <v>0</v>
      </c>
      <c r="R195" s="90">
        <f t="shared" si="76"/>
        <v>0</v>
      </c>
      <c r="S195" s="90">
        <f t="shared" si="76"/>
        <v>0</v>
      </c>
      <c r="T195" s="90">
        <f t="shared" si="76"/>
        <v>0</v>
      </c>
      <c r="U195" s="90">
        <f t="shared" si="76"/>
        <v>0</v>
      </c>
    </row>
    <row r="196" ht="15" spans="1:21">
      <c r="A196" s="130"/>
      <c r="B196" s="153" t="s">
        <v>335</v>
      </c>
      <c r="C196" s="107" t="s">
        <v>329</v>
      </c>
      <c r="D196" s="141" t="str">
        <f>D195</f>
        <v>Domestic</v>
      </c>
      <c r="E196" s="128"/>
      <c r="F196" s="129"/>
      <c r="G196" s="135"/>
      <c r="H196" s="135"/>
      <c r="I196" s="135"/>
      <c r="J196" s="135"/>
      <c r="K196" s="90"/>
      <c r="L196" s="90">
        <f t="shared" ref="L196:U196" si="77">L192*L194</f>
        <v>0</v>
      </c>
      <c r="M196" s="90">
        <f t="shared" si="77"/>
        <v>0</v>
      </c>
      <c r="N196" s="90">
        <f t="shared" si="77"/>
        <v>0</v>
      </c>
      <c r="O196" s="90">
        <f t="shared" si="77"/>
        <v>0</v>
      </c>
      <c r="P196" s="90">
        <f t="shared" si="77"/>
        <v>0</v>
      </c>
      <c r="Q196" s="90">
        <f t="shared" si="77"/>
        <v>0</v>
      </c>
      <c r="R196" s="90">
        <f t="shared" si="77"/>
        <v>0</v>
      </c>
      <c r="S196" s="90">
        <f t="shared" si="77"/>
        <v>0</v>
      </c>
      <c r="T196" s="90">
        <f t="shared" si="77"/>
        <v>0</v>
      </c>
      <c r="U196" s="90">
        <f t="shared" si="77"/>
        <v>0</v>
      </c>
    </row>
    <row r="197" ht="15" spans="1:21">
      <c r="A197" s="130"/>
      <c r="B197" s="153" t="s">
        <v>336</v>
      </c>
      <c r="C197" s="107" t="s">
        <v>329</v>
      </c>
      <c r="D197" s="141" t="str">
        <f>D196</f>
        <v>Domestic</v>
      </c>
      <c r="E197" s="128"/>
      <c r="F197" s="129"/>
      <c r="G197" s="135"/>
      <c r="H197" s="135"/>
      <c r="I197" s="135"/>
      <c r="J197" s="135"/>
      <c r="K197" s="90"/>
      <c r="L197" s="90">
        <f t="shared" ref="L197:U197" si="78">L193*L194</f>
        <v>0</v>
      </c>
      <c r="M197" s="90">
        <f t="shared" si="78"/>
        <v>0</v>
      </c>
      <c r="N197" s="90">
        <f t="shared" si="78"/>
        <v>0</v>
      </c>
      <c r="O197" s="90">
        <f t="shared" si="78"/>
        <v>0</v>
      </c>
      <c r="P197" s="90">
        <f t="shared" si="78"/>
        <v>0</v>
      </c>
      <c r="Q197" s="90">
        <f t="shared" si="78"/>
        <v>0</v>
      </c>
      <c r="R197" s="90">
        <f t="shared" si="78"/>
        <v>0</v>
      </c>
      <c r="S197" s="90">
        <f t="shared" si="78"/>
        <v>0</v>
      </c>
      <c r="T197" s="90">
        <f t="shared" si="78"/>
        <v>0</v>
      </c>
      <c r="U197" s="90">
        <f t="shared" si="78"/>
        <v>0</v>
      </c>
    </row>
    <row r="198" ht="15" spans="1:21">
      <c r="A198" s="130"/>
      <c r="B198" s="150" t="s">
        <v>303</v>
      </c>
      <c r="C198" s="107"/>
      <c r="D198" s="157"/>
      <c r="E198" s="152"/>
      <c r="F198" s="135"/>
      <c r="G198" s="135"/>
      <c r="H198" s="135"/>
      <c r="I198" s="135"/>
      <c r="J198" s="135"/>
      <c r="K198" s="90"/>
      <c r="L198" s="164"/>
      <c r="M198" s="164"/>
      <c r="N198" s="164"/>
      <c r="O198" s="164"/>
      <c r="P198" s="164"/>
      <c r="Q198" s="164"/>
      <c r="R198" s="164"/>
      <c r="S198" s="164"/>
      <c r="T198" s="164"/>
      <c r="U198" s="164"/>
    </row>
    <row r="199" ht="15" spans="1:21">
      <c r="A199" s="130"/>
      <c r="B199" s="153" t="s">
        <v>331</v>
      </c>
      <c r="C199" s="107" t="str">
        <f>"million "&amp;D199</f>
        <v>million LCU</v>
      </c>
      <c r="D199" s="158" t="s">
        <v>311</v>
      </c>
      <c r="E199" s="128"/>
      <c r="F199" s="129"/>
      <c r="G199" s="135"/>
      <c r="H199" s="135"/>
      <c r="I199" s="135"/>
      <c r="J199" s="135"/>
      <c r="K199" s="172">
        <v>0</v>
      </c>
      <c r="L199" s="90">
        <f t="shared" ref="L199:U199" si="79">K199-L200</f>
        <v>0</v>
      </c>
      <c r="M199" s="90">
        <f t="shared" si="79"/>
        <v>0</v>
      </c>
      <c r="N199" s="90">
        <f t="shared" si="79"/>
        <v>0</v>
      </c>
      <c r="O199" s="90">
        <f t="shared" si="79"/>
        <v>0</v>
      </c>
      <c r="P199" s="90">
        <f t="shared" si="79"/>
        <v>0</v>
      </c>
      <c r="Q199" s="90">
        <f t="shared" si="79"/>
        <v>0</v>
      </c>
      <c r="R199" s="90">
        <f t="shared" si="79"/>
        <v>0</v>
      </c>
      <c r="S199" s="90">
        <f t="shared" si="79"/>
        <v>0</v>
      </c>
      <c r="T199" s="90">
        <f t="shared" si="79"/>
        <v>0</v>
      </c>
      <c r="U199" s="90">
        <f t="shared" si="79"/>
        <v>0</v>
      </c>
    </row>
    <row r="200" ht="15" spans="1:21">
      <c r="A200" s="130"/>
      <c r="B200" s="153" t="s">
        <v>328</v>
      </c>
      <c r="C200" s="107" t="str">
        <f>"million "&amp;D200</f>
        <v>million LCU</v>
      </c>
      <c r="D200" s="141" t="str">
        <f>D199</f>
        <v>LCU</v>
      </c>
      <c r="E200" s="128"/>
      <c r="F200" s="129"/>
      <c r="G200" s="135"/>
      <c r="H200" s="135"/>
      <c r="I200" s="135"/>
      <c r="J200" s="135"/>
      <c r="K200" s="90"/>
      <c r="L200" s="173">
        <v>0</v>
      </c>
      <c r="M200" s="173">
        <v>0</v>
      </c>
      <c r="N200" s="173">
        <v>0</v>
      </c>
      <c r="O200" s="173">
        <v>0</v>
      </c>
      <c r="P200" s="173">
        <v>0</v>
      </c>
      <c r="Q200" s="173">
        <v>0</v>
      </c>
      <c r="R200" s="173">
        <v>0</v>
      </c>
      <c r="S200" s="173">
        <v>0</v>
      </c>
      <c r="T200" s="173">
        <v>0</v>
      </c>
      <c r="U200" s="173">
        <v>0</v>
      </c>
    </row>
    <row r="201" ht="15" spans="1:21">
      <c r="A201" s="130"/>
      <c r="B201" s="153" t="s">
        <v>234</v>
      </c>
      <c r="C201" s="107" t="str">
        <f>"million "&amp;D201</f>
        <v>million LCU</v>
      </c>
      <c r="D201" s="141" t="str">
        <f>D200</f>
        <v>LCU</v>
      </c>
      <c r="E201" s="128"/>
      <c r="F201" s="129"/>
      <c r="G201" s="135"/>
      <c r="H201" s="135"/>
      <c r="I201" s="135"/>
      <c r="J201" s="135"/>
      <c r="K201" s="90"/>
      <c r="L201" s="173">
        <v>0</v>
      </c>
      <c r="M201" s="173">
        <v>0</v>
      </c>
      <c r="N201" s="173">
        <v>0</v>
      </c>
      <c r="O201" s="173">
        <v>0</v>
      </c>
      <c r="P201" s="173">
        <v>0</v>
      </c>
      <c r="Q201" s="173">
        <v>0</v>
      </c>
      <c r="R201" s="173">
        <v>0</v>
      </c>
      <c r="S201" s="173">
        <v>0</v>
      </c>
      <c r="T201" s="173">
        <v>0</v>
      </c>
      <c r="U201" s="173">
        <v>0</v>
      </c>
    </row>
    <row r="202" ht="15" spans="1:21">
      <c r="A202" s="130"/>
      <c r="B202" s="153" t="s">
        <v>333</v>
      </c>
      <c r="C202" s="107" t="str">
        <f>"LCU per unit of "&amp;D202</f>
        <v>LCU per unit of LCU</v>
      </c>
      <c r="D202" s="141" t="str">
        <f>D201</f>
        <v>LCU</v>
      </c>
      <c r="E202" s="128"/>
      <c r="F202" s="145"/>
      <c r="G202" s="135"/>
      <c r="H202" s="135"/>
      <c r="I202" s="135"/>
      <c r="J202" s="135"/>
      <c r="K202" s="143">
        <f t="shared" ref="K202:U202" si="80">INDEX($K$81:$U$85,MATCH($D202,$B$81:$B$85,0),MATCH(K$78,$K$78:$U$78,0))</f>
        <v>1</v>
      </c>
      <c r="L202" s="143">
        <f t="shared" si="80"/>
        <v>1</v>
      </c>
      <c r="M202" s="143">
        <f t="shared" si="80"/>
        <v>1</v>
      </c>
      <c r="N202" s="143">
        <f t="shared" si="80"/>
        <v>1</v>
      </c>
      <c r="O202" s="143">
        <f t="shared" si="80"/>
        <v>1</v>
      </c>
      <c r="P202" s="143">
        <f t="shared" si="80"/>
        <v>1</v>
      </c>
      <c r="Q202" s="143">
        <f t="shared" si="80"/>
        <v>1</v>
      </c>
      <c r="R202" s="143">
        <f t="shared" si="80"/>
        <v>1</v>
      </c>
      <c r="S202" s="143">
        <f t="shared" si="80"/>
        <v>1</v>
      </c>
      <c r="T202" s="143">
        <f t="shared" si="80"/>
        <v>1</v>
      </c>
      <c r="U202" s="143">
        <f t="shared" si="80"/>
        <v>1</v>
      </c>
    </row>
    <row r="203" ht="15" spans="1:21">
      <c r="A203" s="130"/>
      <c r="B203" s="153" t="s">
        <v>334</v>
      </c>
      <c r="C203" s="107" t="s">
        <v>329</v>
      </c>
      <c r="D203" s="159" t="s">
        <v>163</v>
      </c>
      <c r="E203" s="128"/>
      <c r="F203" s="129"/>
      <c r="G203" s="135"/>
      <c r="H203" s="135"/>
      <c r="I203" s="135"/>
      <c r="J203" s="135"/>
      <c r="K203" s="90">
        <f t="shared" ref="K203:U203" si="81">K199*K202</f>
        <v>0</v>
      </c>
      <c r="L203" s="90">
        <f t="shared" si="81"/>
        <v>0</v>
      </c>
      <c r="M203" s="90">
        <f t="shared" si="81"/>
        <v>0</v>
      </c>
      <c r="N203" s="90">
        <f t="shared" si="81"/>
        <v>0</v>
      </c>
      <c r="O203" s="90">
        <f t="shared" si="81"/>
        <v>0</v>
      </c>
      <c r="P203" s="90">
        <f t="shared" si="81"/>
        <v>0</v>
      </c>
      <c r="Q203" s="90">
        <f t="shared" si="81"/>
        <v>0</v>
      </c>
      <c r="R203" s="90">
        <f t="shared" si="81"/>
        <v>0</v>
      </c>
      <c r="S203" s="90">
        <f t="shared" si="81"/>
        <v>0</v>
      </c>
      <c r="T203" s="90">
        <f t="shared" si="81"/>
        <v>0</v>
      </c>
      <c r="U203" s="90">
        <f t="shared" si="81"/>
        <v>0</v>
      </c>
    </row>
    <row r="204" ht="15" spans="1:21">
      <c r="A204" s="130"/>
      <c r="B204" s="153" t="s">
        <v>335</v>
      </c>
      <c r="C204" s="107" t="s">
        <v>329</v>
      </c>
      <c r="D204" s="141" t="str">
        <f>D203</f>
        <v>Domestic</v>
      </c>
      <c r="E204" s="128"/>
      <c r="F204" s="129"/>
      <c r="G204" s="135"/>
      <c r="H204" s="135"/>
      <c r="I204" s="135"/>
      <c r="J204" s="135"/>
      <c r="K204" s="90"/>
      <c r="L204" s="90">
        <f t="shared" ref="L204:U204" si="82">L200*L202</f>
        <v>0</v>
      </c>
      <c r="M204" s="90">
        <f t="shared" si="82"/>
        <v>0</v>
      </c>
      <c r="N204" s="90">
        <f t="shared" si="82"/>
        <v>0</v>
      </c>
      <c r="O204" s="90">
        <f t="shared" si="82"/>
        <v>0</v>
      </c>
      <c r="P204" s="90">
        <f t="shared" si="82"/>
        <v>0</v>
      </c>
      <c r="Q204" s="90">
        <f t="shared" si="82"/>
        <v>0</v>
      </c>
      <c r="R204" s="90">
        <f t="shared" si="82"/>
        <v>0</v>
      </c>
      <c r="S204" s="90">
        <f t="shared" si="82"/>
        <v>0</v>
      </c>
      <c r="T204" s="90">
        <f t="shared" si="82"/>
        <v>0</v>
      </c>
      <c r="U204" s="90">
        <f t="shared" si="82"/>
        <v>0</v>
      </c>
    </row>
    <row r="205" ht="15" spans="1:21">
      <c r="A205" s="130"/>
      <c r="B205" s="153" t="s">
        <v>336</v>
      </c>
      <c r="C205" s="107" t="s">
        <v>329</v>
      </c>
      <c r="D205" s="141" t="str">
        <f>D204</f>
        <v>Domestic</v>
      </c>
      <c r="E205" s="128"/>
      <c r="F205" s="129"/>
      <c r="G205" s="135"/>
      <c r="H205" s="135"/>
      <c r="I205" s="135"/>
      <c r="J205" s="135"/>
      <c r="K205" s="90"/>
      <c r="L205" s="90">
        <f t="shared" ref="L205:U205" si="83">L201*L202</f>
        <v>0</v>
      </c>
      <c r="M205" s="90">
        <f t="shared" si="83"/>
        <v>0</v>
      </c>
      <c r="N205" s="90">
        <f t="shared" si="83"/>
        <v>0</v>
      </c>
      <c r="O205" s="90">
        <f t="shared" si="83"/>
        <v>0</v>
      </c>
      <c r="P205" s="90">
        <f t="shared" si="83"/>
        <v>0</v>
      </c>
      <c r="Q205" s="90">
        <f t="shared" si="83"/>
        <v>0</v>
      </c>
      <c r="R205" s="90">
        <f t="shared" si="83"/>
        <v>0</v>
      </c>
      <c r="S205" s="90">
        <f t="shared" si="83"/>
        <v>0</v>
      </c>
      <c r="T205" s="90">
        <f t="shared" si="83"/>
        <v>0</v>
      </c>
      <c r="U205" s="90">
        <f t="shared" si="83"/>
        <v>0</v>
      </c>
    </row>
    <row r="206" ht="15" spans="1:21">
      <c r="A206" s="130"/>
      <c r="B206" s="150" t="s">
        <v>304</v>
      </c>
      <c r="C206" s="107"/>
      <c r="D206" s="157"/>
      <c r="E206" s="152"/>
      <c r="F206" s="135"/>
      <c r="G206" s="135"/>
      <c r="H206" s="135"/>
      <c r="I206" s="135"/>
      <c r="J206" s="135"/>
      <c r="K206" s="90"/>
      <c r="L206" s="164"/>
      <c r="M206" s="164"/>
      <c r="N206" s="164"/>
      <c r="O206" s="164"/>
      <c r="P206" s="164"/>
      <c r="Q206" s="164"/>
      <c r="R206" s="164"/>
      <c r="S206" s="164"/>
      <c r="T206" s="164"/>
      <c r="U206" s="164"/>
    </row>
    <row r="207" ht="15" spans="1:21">
      <c r="A207" s="130"/>
      <c r="B207" s="153" t="s">
        <v>331</v>
      </c>
      <c r="C207" s="107" t="str">
        <f>"million "&amp;D207</f>
        <v>million LCU</v>
      </c>
      <c r="D207" s="158" t="s">
        <v>311</v>
      </c>
      <c r="E207" s="128"/>
      <c r="F207" s="129"/>
      <c r="G207" s="135"/>
      <c r="H207" s="135"/>
      <c r="I207" s="135"/>
      <c r="J207" s="135"/>
      <c r="K207" s="172">
        <v>0</v>
      </c>
      <c r="L207" s="90">
        <f t="shared" ref="L207:U207" si="84">K207-L208</f>
        <v>0</v>
      </c>
      <c r="M207" s="90">
        <f t="shared" si="84"/>
        <v>0</v>
      </c>
      <c r="N207" s="90">
        <f t="shared" si="84"/>
        <v>0</v>
      </c>
      <c r="O207" s="90">
        <f t="shared" si="84"/>
        <v>0</v>
      </c>
      <c r="P207" s="90">
        <f t="shared" si="84"/>
        <v>0</v>
      </c>
      <c r="Q207" s="90">
        <f t="shared" si="84"/>
        <v>0</v>
      </c>
      <c r="R207" s="90">
        <f t="shared" si="84"/>
        <v>0</v>
      </c>
      <c r="S207" s="90">
        <f t="shared" si="84"/>
        <v>0</v>
      </c>
      <c r="T207" s="90">
        <f t="shared" si="84"/>
        <v>0</v>
      </c>
      <c r="U207" s="90">
        <f t="shared" si="84"/>
        <v>0</v>
      </c>
    </row>
    <row r="208" ht="15" spans="1:21">
      <c r="A208" s="130"/>
      <c r="B208" s="153" t="s">
        <v>328</v>
      </c>
      <c r="C208" s="107" t="str">
        <f>"million "&amp;D208</f>
        <v>million LCU</v>
      </c>
      <c r="D208" s="141" t="str">
        <f>D207</f>
        <v>LCU</v>
      </c>
      <c r="E208" s="128"/>
      <c r="F208" s="129"/>
      <c r="G208" s="135"/>
      <c r="H208" s="135"/>
      <c r="I208" s="135"/>
      <c r="J208" s="135"/>
      <c r="K208" s="90"/>
      <c r="L208" s="173">
        <v>0</v>
      </c>
      <c r="M208" s="173">
        <v>0</v>
      </c>
      <c r="N208" s="173">
        <v>0</v>
      </c>
      <c r="O208" s="173">
        <v>0</v>
      </c>
      <c r="P208" s="173">
        <v>0</v>
      </c>
      <c r="Q208" s="173">
        <v>0</v>
      </c>
      <c r="R208" s="173">
        <v>0</v>
      </c>
      <c r="S208" s="173">
        <v>0</v>
      </c>
      <c r="T208" s="173">
        <v>0</v>
      </c>
      <c r="U208" s="173">
        <v>0</v>
      </c>
    </row>
    <row r="209" ht="15" spans="1:21">
      <c r="A209" s="130"/>
      <c r="B209" s="153" t="s">
        <v>234</v>
      </c>
      <c r="C209" s="107" t="str">
        <f>"million "&amp;D209</f>
        <v>million LCU</v>
      </c>
      <c r="D209" s="141" t="str">
        <f>D208</f>
        <v>LCU</v>
      </c>
      <c r="E209" s="128"/>
      <c r="F209" s="129"/>
      <c r="G209" s="135"/>
      <c r="H209" s="135"/>
      <c r="I209" s="135"/>
      <c r="J209" s="135"/>
      <c r="K209" s="90"/>
      <c r="L209" s="173">
        <v>0</v>
      </c>
      <c r="M209" s="173">
        <v>0</v>
      </c>
      <c r="N209" s="173">
        <v>0</v>
      </c>
      <c r="O209" s="173">
        <v>0</v>
      </c>
      <c r="P209" s="173">
        <v>0</v>
      </c>
      <c r="Q209" s="173">
        <v>0</v>
      </c>
      <c r="R209" s="173">
        <v>0</v>
      </c>
      <c r="S209" s="173">
        <v>0</v>
      </c>
      <c r="T209" s="173">
        <v>0</v>
      </c>
      <c r="U209" s="173">
        <v>0</v>
      </c>
    </row>
    <row r="210" ht="15" spans="1:21">
      <c r="A210" s="130"/>
      <c r="B210" s="153" t="s">
        <v>333</v>
      </c>
      <c r="C210" s="107" t="str">
        <f>"LCU per unit of "&amp;D210</f>
        <v>LCU per unit of LCU</v>
      </c>
      <c r="D210" s="141" t="str">
        <f>D209</f>
        <v>LCU</v>
      </c>
      <c r="E210" s="128"/>
      <c r="F210" s="145"/>
      <c r="G210" s="135"/>
      <c r="H210" s="135"/>
      <c r="I210" s="135"/>
      <c r="J210" s="135"/>
      <c r="K210" s="143">
        <f t="shared" ref="K210:U210" si="85">INDEX($K$81:$U$85,MATCH($D210,$B$81:$B$85,0),MATCH(K$78,$K$78:$U$78,0))</f>
        <v>1</v>
      </c>
      <c r="L210" s="143">
        <f t="shared" si="85"/>
        <v>1</v>
      </c>
      <c r="M210" s="143">
        <f t="shared" si="85"/>
        <v>1</v>
      </c>
      <c r="N210" s="143">
        <f t="shared" si="85"/>
        <v>1</v>
      </c>
      <c r="O210" s="143">
        <f t="shared" si="85"/>
        <v>1</v>
      </c>
      <c r="P210" s="143">
        <f t="shared" si="85"/>
        <v>1</v>
      </c>
      <c r="Q210" s="143">
        <f t="shared" si="85"/>
        <v>1</v>
      </c>
      <c r="R210" s="143">
        <f t="shared" si="85"/>
        <v>1</v>
      </c>
      <c r="S210" s="143">
        <f t="shared" si="85"/>
        <v>1</v>
      </c>
      <c r="T210" s="143">
        <f t="shared" si="85"/>
        <v>1</v>
      </c>
      <c r="U210" s="143">
        <f t="shared" si="85"/>
        <v>1</v>
      </c>
    </row>
    <row r="211" ht="15" spans="1:21">
      <c r="A211" s="130"/>
      <c r="B211" s="153" t="s">
        <v>334</v>
      </c>
      <c r="C211" s="107" t="s">
        <v>329</v>
      </c>
      <c r="D211" s="159" t="s">
        <v>163</v>
      </c>
      <c r="E211" s="128"/>
      <c r="F211" s="129"/>
      <c r="G211" s="135"/>
      <c r="H211" s="135"/>
      <c r="I211" s="135"/>
      <c r="J211" s="135"/>
      <c r="K211" s="90">
        <f t="shared" ref="K211:U211" si="86">K207*K210</f>
        <v>0</v>
      </c>
      <c r="L211" s="90">
        <f t="shared" si="86"/>
        <v>0</v>
      </c>
      <c r="M211" s="90">
        <f t="shared" si="86"/>
        <v>0</v>
      </c>
      <c r="N211" s="90">
        <f t="shared" si="86"/>
        <v>0</v>
      </c>
      <c r="O211" s="90">
        <f t="shared" si="86"/>
        <v>0</v>
      </c>
      <c r="P211" s="90">
        <f t="shared" si="86"/>
        <v>0</v>
      </c>
      <c r="Q211" s="90">
        <f t="shared" si="86"/>
        <v>0</v>
      </c>
      <c r="R211" s="90">
        <f t="shared" si="86"/>
        <v>0</v>
      </c>
      <c r="S211" s="90">
        <f t="shared" si="86"/>
        <v>0</v>
      </c>
      <c r="T211" s="90">
        <f t="shared" si="86"/>
        <v>0</v>
      </c>
      <c r="U211" s="90">
        <f t="shared" si="86"/>
        <v>0</v>
      </c>
    </row>
    <row r="212" ht="15" spans="1:21">
      <c r="A212" s="130"/>
      <c r="B212" s="153" t="s">
        <v>335</v>
      </c>
      <c r="C212" s="107" t="s">
        <v>329</v>
      </c>
      <c r="D212" s="141" t="str">
        <f>D211</f>
        <v>Domestic</v>
      </c>
      <c r="E212" s="128"/>
      <c r="F212" s="129"/>
      <c r="G212" s="135"/>
      <c r="H212" s="135"/>
      <c r="I212" s="135"/>
      <c r="J212" s="135"/>
      <c r="K212" s="90"/>
      <c r="L212" s="90">
        <f t="shared" ref="L212:U212" si="87">L208*L210</f>
        <v>0</v>
      </c>
      <c r="M212" s="90">
        <f t="shared" si="87"/>
        <v>0</v>
      </c>
      <c r="N212" s="90">
        <f t="shared" si="87"/>
        <v>0</v>
      </c>
      <c r="O212" s="90">
        <f t="shared" si="87"/>
        <v>0</v>
      </c>
      <c r="P212" s="90">
        <f t="shared" si="87"/>
        <v>0</v>
      </c>
      <c r="Q212" s="90">
        <f t="shared" si="87"/>
        <v>0</v>
      </c>
      <c r="R212" s="90">
        <f t="shared" si="87"/>
        <v>0</v>
      </c>
      <c r="S212" s="90">
        <f t="shared" si="87"/>
        <v>0</v>
      </c>
      <c r="T212" s="90">
        <f t="shared" si="87"/>
        <v>0</v>
      </c>
      <c r="U212" s="90">
        <f t="shared" si="87"/>
        <v>0</v>
      </c>
    </row>
    <row r="213" ht="15" spans="1:21">
      <c r="A213" s="130"/>
      <c r="B213" s="153" t="s">
        <v>336</v>
      </c>
      <c r="C213" s="107" t="s">
        <v>329</v>
      </c>
      <c r="D213" s="141" t="str">
        <f>D212</f>
        <v>Domestic</v>
      </c>
      <c r="E213" s="128"/>
      <c r="F213" s="129"/>
      <c r="G213" s="135"/>
      <c r="H213" s="135"/>
      <c r="I213" s="135"/>
      <c r="J213" s="135"/>
      <c r="K213" s="90"/>
      <c r="L213" s="90">
        <f t="shared" ref="L213:U213" si="88">L209*L210</f>
        <v>0</v>
      </c>
      <c r="M213" s="90">
        <f t="shared" si="88"/>
        <v>0</v>
      </c>
      <c r="N213" s="90">
        <f t="shared" si="88"/>
        <v>0</v>
      </c>
      <c r="O213" s="90">
        <f t="shared" si="88"/>
        <v>0</v>
      </c>
      <c r="P213" s="90">
        <f t="shared" si="88"/>
        <v>0</v>
      </c>
      <c r="Q213" s="90">
        <f t="shared" si="88"/>
        <v>0</v>
      </c>
      <c r="R213" s="90">
        <f t="shared" si="88"/>
        <v>0</v>
      </c>
      <c r="S213" s="90">
        <f t="shared" si="88"/>
        <v>0</v>
      </c>
      <c r="T213" s="90">
        <f t="shared" si="88"/>
        <v>0</v>
      </c>
      <c r="U213" s="90">
        <f t="shared" si="88"/>
        <v>0</v>
      </c>
    </row>
    <row r="214" ht="15" spans="1:21">
      <c r="A214" s="130"/>
      <c r="B214" s="150" t="s">
        <v>305</v>
      </c>
      <c r="C214" s="107"/>
      <c r="D214" s="157"/>
      <c r="E214" s="152"/>
      <c r="F214" s="135"/>
      <c r="G214" s="135"/>
      <c r="H214" s="135"/>
      <c r="I214" s="135"/>
      <c r="J214" s="135"/>
      <c r="K214" s="90"/>
      <c r="L214" s="164"/>
      <c r="M214" s="164"/>
      <c r="N214" s="164"/>
      <c r="O214" s="164"/>
      <c r="P214" s="164"/>
      <c r="Q214" s="164"/>
      <c r="R214" s="164"/>
      <c r="S214" s="164"/>
      <c r="T214" s="164"/>
      <c r="U214" s="164"/>
    </row>
    <row r="215" ht="15" spans="1:21">
      <c r="A215" s="130"/>
      <c r="B215" s="153" t="s">
        <v>331</v>
      </c>
      <c r="C215" s="107" t="str">
        <f>"million "&amp;D215</f>
        <v>million LCU</v>
      </c>
      <c r="D215" s="158" t="s">
        <v>311</v>
      </c>
      <c r="E215" s="128"/>
      <c r="F215" s="129"/>
      <c r="G215" s="135"/>
      <c r="H215" s="135"/>
      <c r="I215" s="135"/>
      <c r="J215" s="135"/>
      <c r="K215" s="172">
        <v>0</v>
      </c>
      <c r="L215" s="90">
        <f t="shared" ref="L215:U215" si="89">K215-L216</f>
        <v>0</v>
      </c>
      <c r="M215" s="90">
        <f t="shared" si="89"/>
        <v>0</v>
      </c>
      <c r="N215" s="90">
        <f t="shared" si="89"/>
        <v>0</v>
      </c>
      <c r="O215" s="90">
        <f t="shared" si="89"/>
        <v>0</v>
      </c>
      <c r="P215" s="90">
        <f t="shared" si="89"/>
        <v>0</v>
      </c>
      <c r="Q215" s="90">
        <f t="shared" si="89"/>
        <v>0</v>
      </c>
      <c r="R215" s="90">
        <f t="shared" si="89"/>
        <v>0</v>
      </c>
      <c r="S215" s="90">
        <f t="shared" si="89"/>
        <v>0</v>
      </c>
      <c r="T215" s="90">
        <f t="shared" si="89"/>
        <v>0</v>
      </c>
      <c r="U215" s="90">
        <f t="shared" si="89"/>
        <v>0</v>
      </c>
    </row>
    <row r="216" ht="15" spans="1:21">
      <c r="A216" s="130"/>
      <c r="B216" s="153" t="s">
        <v>328</v>
      </c>
      <c r="C216" s="107" t="str">
        <f>"million "&amp;D216</f>
        <v>million LCU</v>
      </c>
      <c r="D216" s="141" t="str">
        <f>D215</f>
        <v>LCU</v>
      </c>
      <c r="E216" s="128"/>
      <c r="F216" s="129"/>
      <c r="G216" s="135"/>
      <c r="H216" s="135"/>
      <c r="I216" s="135"/>
      <c r="J216" s="135"/>
      <c r="K216" s="90"/>
      <c r="L216" s="173">
        <v>0</v>
      </c>
      <c r="M216" s="173">
        <v>0</v>
      </c>
      <c r="N216" s="173">
        <v>0</v>
      </c>
      <c r="O216" s="173">
        <v>0</v>
      </c>
      <c r="P216" s="173">
        <v>0</v>
      </c>
      <c r="Q216" s="173">
        <v>0</v>
      </c>
      <c r="R216" s="173">
        <v>0</v>
      </c>
      <c r="S216" s="173">
        <v>0</v>
      </c>
      <c r="T216" s="173">
        <v>0</v>
      </c>
      <c r="U216" s="173">
        <v>0</v>
      </c>
    </row>
    <row r="217" ht="15" spans="1:21">
      <c r="A217" s="130"/>
      <c r="B217" s="153" t="s">
        <v>234</v>
      </c>
      <c r="C217" s="107" t="str">
        <f>"million "&amp;D217</f>
        <v>million LCU</v>
      </c>
      <c r="D217" s="141" t="str">
        <f>D216</f>
        <v>LCU</v>
      </c>
      <c r="E217" s="128"/>
      <c r="F217" s="129"/>
      <c r="G217" s="135"/>
      <c r="H217" s="135"/>
      <c r="I217" s="135"/>
      <c r="J217" s="135"/>
      <c r="K217" s="90"/>
      <c r="L217" s="173">
        <v>0</v>
      </c>
      <c r="M217" s="173">
        <v>0</v>
      </c>
      <c r="N217" s="173">
        <v>0</v>
      </c>
      <c r="O217" s="173">
        <v>0</v>
      </c>
      <c r="P217" s="173">
        <v>0</v>
      </c>
      <c r="Q217" s="173">
        <v>0</v>
      </c>
      <c r="R217" s="173">
        <v>0</v>
      </c>
      <c r="S217" s="173">
        <v>0</v>
      </c>
      <c r="T217" s="173">
        <v>0</v>
      </c>
      <c r="U217" s="173">
        <v>0</v>
      </c>
    </row>
    <row r="218" ht="15" spans="1:21">
      <c r="A218" s="130"/>
      <c r="B218" s="153" t="s">
        <v>333</v>
      </c>
      <c r="C218" s="107" t="str">
        <f>"LCU per unit of "&amp;D218</f>
        <v>LCU per unit of LCU</v>
      </c>
      <c r="D218" s="141" t="str">
        <f>D217</f>
        <v>LCU</v>
      </c>
      <c r="E218" s="128"/>
      <c r="F218" s="145"/>
      <c r="G218" s="135"/>
      <c r="H218" s="135"/>
      <c r="I218" s="135"/>
      <c r="J218" s="135"/>
      <c r="K218" s="143">
        <f t="shared" ref="K218:U218" si="90">INDEX($K$81:$U$85,MATCH($D218,$B$81:$B$85,0),MATCH(K$78,$K$78:$U$78,0))</f>
        <v>1</v>
      </c>
      <c r="L218" s="143">
        <f t="shared" si="90"/>
        <v>1</v>
      </c>
      <c r="M218" s="143">
        <f t="shared" si="90"/>
        <v>1</v>
      </c>
      <c r="N218" s="143">
        <f t="shared" si="90"/>
        <v>1</v>
      </c>
      <c r="O218" s="143">
        <f t="shared" si="90"/>
        <v>1</v>
      </c>
      <c r="P218" s="143">
        <f t="shared" si="90"/>
        <v>1</v>
      </c>
      <c r="Q218" s="143">
        <f t="shared" si="90"/>
        <v>1</v>
      </c>
      <c r="R218" s="143">
        <f t="shared" si="90"/>
        <v>1</v>
      </c>
      <c r="S218" s="143">
        <f t="shared" si="90"/>
        <v>1</v>
      </c>
      <c r="T218" s="143">
        <f t="shared" si="90"/>
        <v>1</v>
      </c>
      <c r="U218" s="143">
        <f t="shared" si="90"/>
        <v>1</v>
      </c>
    </row>
    <row r="219" ht="15" spans="1:21">
      <c r="A219" s="130"/>
      <c r="B219" s="153" t="s">
        <v>334</v>
      </c>
      <c r="C219" s="107" t="s">
        <v>329</v>
      </c>
      <c r="D219" s="159" t="s">
        <v>163</v>
      </c>
      <c r="E219" s="128"/>
      <c r="F219" s="129"/>
      <c r="G219" s="135"/>
      <c r="H219" s="135"/>
      <c r="I219" s="135"/>
      <c r="J219" s="135"/>
      <c r="K219" s="90">
        <f t="shared" ref="K219:U219" si="91">K215*K218</f>
        <v>0</v>
      </c>
      <c r="L219" s="90">
        <f t="shared" si="91"/>
        <v>0</v>
      </c>
      <c r="M219" s="90">
        <f t="shared" si="91"/>
        <v>0</v>
      </c>
      <c r="N219" s="90">
        <f t="shared" si="91"/>
        <v>0</v>
      </c>
      <c r="O219" s="90">
        <f t="shared" si="91"/>
        <v>0</v>
      </c>
      <c r="P219" s="90">
        <f t="shared" si="91"/>
        <v>0</v>
      </c>
      <c r="Q219" s="90">
        <f t="shared" si="91"/>
        <v>0</v>
      </c>
      <c r="R219" s="90">
        <f t="shared" si="91"/>
        <v>0</v>
      </c>
      <c r="S219" s="90">
        <f t="shared" si="91"/>
        <v>0</v>
      </c>
      <c r="T219" s="90">
        <f t="shared" si="91"/>
        <v>0</v>
      </c>
      <c r="U219" s="90">
        <f t="shared" si="91"/>
        <v>0</v>
      </c>
    </row>
    <row r="220" ht="15" spans="1:21">
      <c r="A220" s="130"/>
      <c r="B220" s="153" t="s">
        <v>335</v>
      </c>
      <c r="C220" s="107" t="s">
        <v>329</v>
      </c>
      <c r="D220" s="141" t="str">
        <f>D219</f>
        <v>Domestic</v>
      </c>
      <c r="E220" s="128"/>
      <c r="F220" s="129"/>
      <c r="G220" s="135"/>
      <c r="H220" s="135"/>
      <c r="I220" s="135"/>
      <c r="J220" s="135"/>
      <c r="K220" s="90"/>
      <c r="L220" s="90">
        <f t="shared" ref="L220:U220" si="92">L216*L218</f>
        <v>0</v>
      </c>
      <c r="M220" s="90">
        <f t="shared" si="92"/>
        <v>0</v>
      </c>
      <c r="N220" s="90">
        <f t="shared" si="92"/>
        <v>0</v>
      </c>
      <c r="O220" s="90">
        <f t="shared" si="92"/>
        <v>0</v>
      </c>
      <c r="P220" s="90">
        <f t="shared" si="92"/>
        <v>0</v>
      </c>
      <c r="Q220" s="90">
        <f t="shared" si="92"/>
        <v>0</v>
      </c>
      <c r="R220" s="90">
        <f t="shared" si="92"/>
        <v>0</v>
      </c>
      <c r="S220" s="90">
        <f t="shared" si="92"/>
        <v>0</v>
      </c>
      <c r="T220" s="90">
        <f t="shared" si="92"/>
        <v>0</v>
      </c>
      <c r="U220" s="90">
        <f t="shared" si="92"/>
        <v>0</v>
      </c>
    </row>
    <row r="221" ht="15" spans="1:21">
      <c r="A221" s="130"/>
      <c r="B221" s="153" t="s">
        <v>336</v>
      </c>
      <c r="C221" s="107" t="s">
        <v>329</v>
      </c>
      <c r="D221" s="141" t="str">
        <f>D220</f>
        <v>Domestic</v>
      </c>
      <c r="E221" s="128"/>
      <c r="F221" s="129"/>
      <c r="G221" s="135"/>
      <c r="H221" s="135"/>
      <c r="I221" s="135"/>
      <c r="J221" s="135"/>
      <c r="K221" s="90"/>
      <c r="L221" s="90">
        <f t="shared" ref="L221:U221" si="93">L217*L218</f>
        <v>0</v>
      </c>
      <c r="M221" s="90">
        <f t="shared" si="93"/>
        <v>0</v>
      </c>
      <c r="N221" s="90">
        <f t="shared" si="93"/>
        <v>0</v>
      </c>
      <c r="O221" s="90">
        <f t="shared" si="93"/>
        <v>0</v>
      </c>
      <c r="P221" s="90">
        <f t="shared" si="93"/>
        <v>0</v>
      </c>
      <c r="Q221" s="90">
        <f t="shared" si="93"/>
        <v>0</v>
      </c>
      <c r="R221" s="90">
        <f t="shared" si="93"/>
        <v>0</v>
      </c>
      <c r="S221" s="90">
        <f t="shared" si="93"/>
        <v>0</v>
      </c>
      <c r="T221" s="90">
        <f t="shared" si="93"/>
        <v>0</v>
      </c>
      <c r="U221" s="90">
        <f t="shared" si="93"/>
        <v>0</v>
      </c>
    </row>
    <row r="222" ht="15" spans="1:21">
      <c r="A222" s="130"/>
      <c r="B222" s="150" t="s">
        <v>337</v>
      </c>
      <c r="C222" s="107"/>
      <c r="D222" s="157"/>
      <c r="E222" s="152"/>
      <c r="F222" s="135"/>
      <c r="G222" s="135"/>
      <c r="H222" s="135"/>
      <c r="I222" s="135"/>
      <c r="J222" s="135"/>
      <c r="K222" s="90"/>
      <c r="L222" s="164"/>
      <c r="M222" s="164"/>
      <c r="N222" s="164"/>
      <c r="O222" s="164"/>
      <c r="P222" s="164"/>
      <c r="Q222" s="164"/>
      <c r="R222" s="164"/>
      <c r="S222" s="164"/>
      <c r="T222" s="164"/>
      <c r="U222" s="164"/>
    </row>
    <row r="223" ht="15" spans="1:21">
      <c r="A223" s="130"/>
      <c r="B223" s="153" t="s">
        <v>331</v>
      </c>
      <c r="C223" s="107" t="str">
        <f>"million "&amp;D223</f>
        <v>million LCU</v>
      </c>
      <c r="D223" s="158" t="s">
        <v>311</v>
      </c>
      <c r="E223" s="128"/>
      <c r="F223" s="129"/>
      <c r="G223" s="135"/>
      <c r="H223" s="135"/>
      <c r="I223" s="135"/>
      <c r="J223" s="135"/>
      <c r="K223" s="172">
        <v>0</v>
      </c>
      <c r="L223" s="90">
        <f t="shared" ref="L223:U223" si="94">K223-L224</f>
        <v>0</v>
      </c>
      <c r="M223" s="90">
        <f t="shared" si="94"/>
        <v>0</v>
      </c>
      <c r="N223" s="90">
        <f t="shared" si="94"/>
        <v>0</v>
      </c>
      <c r="O223" s="90">
        <f t="shared" si="94"/>
        <v>0</v>
      </c>
      <c r="P223" s="90">
        <f t="shared" si="94"/>
        <v>0</v>
      </c>
      <c r="Q223" s="90">
        <f t="shared" si="94"/>
        <v>0</v>
      </c>
      <c r="R223" s="90">
        <f t="shared" si="94"/>
        <v>0</v>
      </c>
      <c r="S223" s="90">
        <f t="shared" si="94"/>
        <v>0</v>
      </c>
      <c r="T223" s="90">
        <f t="shared" si="94"/>
        <v>0</v>
      </c>
      <c r="U223" s="90">
        <f t="shared" si="94"/>
        <v>0</v>
      </c>
    </row>
    <row r="224" ht="15" spans="1:21">
      <c r="A224" s="130"/>
      <c r="B224" s="153" t="s">
        <v>328</v>
      </c>
      <c r="C224" s="107" t="str">
        <f>"million "&amp;D224</f>
        <v>million LCU</v>
      </c>
      <c r="D224" s="141" t="str">
        <f>D223</f>
        <v>LCU</v>
      </c>
      <c r="E224" s="128"/>
      <c r="F224" s="129"/>
      <c r="G224" s="135"/>
      <c r="H224" s="135"/>
      <c r="I224" s="135"/>
      <c r="J224" s="135"/>
      <c r="K224" s="90"/>
      <c r="L224" s="173">
        <v>0</v>
      </c>
      <c r="M224" s="173">
        <v>0</v>
      </c>
      <c r="N224" s="173">
        <v>0</v>
      </c>
      <c r="O224" s="173">
        <v>0</v>
      </c>
      <c r="P224" s="173">
        <v>0</v>
      </c>
      <c r="Q224" s="173">
        <v>0</v>
      </c>
      <c r="R224" s="173">
        <v>0</v>
      </c>
      <c r="S224" s="173">
        <v>0</v>
      </c>
      <c r="T224" s="173">
        <v>0</v>
      </c>
      <c r="U224" s="173">
        <v>0</v>
      </c>
    </row>
    <row r="225" ht="15" spans="1:21">
      <c r="A225" s="130"/>
      <c r="B225" s="153" t="s">
        <v>234</v>
      </c>
      <c r="C225" s="107" t="str">
        <f>"million "&amp;D225</f>
        <v>million LCU</v>
      </c>
      <c r="D225" s="141" t="str">
        <f>D224</f>
        <v>LCU</v>
      </c>
      <c r="E225" s="128"/>
      <c r="F225" s="129"/>
      <c r="G225" s="135"/>
      <c r="H225" s="135"/>
      <c r="I225" s="135"/>
      <c r="J225" s="135"/>
      <c r="K225" s="90"/>
      <c r="L225" s="173">
        <v>0</v>
      </c>
      <c r="M225" s="173">
        <v>0</v>
      </c>
      <c r="N225" s="173">
        <v>0</v>
      </c>
      <c r="O225" s="173">
        <v>0</v>
      </c>
      <c r="P225" s="173">
        <v>0</v>
      </c>
      <c r="Q225" s="173">
        <v>0</v>
      </c>
      <c r="R225" s="173">
        <v>0</v>
      </c>
      <c r="S225" s="173">
        <v>0</v>
      </c>
      <c r="T225" s="173">
        <v>0</v>
      </c>
      <c r="U225" s="173">
        <v>0</v>
      </c>
    </row>
    <row r="226" ht="15" spans="1:21">
      <c r="A226" s="130"/>
      <c r="B226" s="153" t="s">
        <v>333</v>
      </c>
      <c r="C226" s="107" t="str">
        <f>"LCU per unit of "&amp;D226</f>
        <v>LCU per unit of LCU</v>
      </c>
      <c r="D226" s="141" t="str">
        <f>D225</f>
        <v>LCU</v>
      </c>
      <c r="E226" s="128"/>
      <c r="F226" s="145"/>
      <c r="G226" s="135"/>
      <c r="H226" s="135"/>
      <c r="I226" s="135"/>
      <c r="J226" s="135"/>
      <c r="K226" s="143">
        <f t="shared" ref="K226:U226" si="95">INDEX($K$81:$U$85,MATCH($D226,$B$81:$B$85,0),MATCH(K$78,$K$78:$U$78,0))</f>
        <v>1</v>
      </c>
      <c r="L226" s="143">
        <f t="shared" si="95"/>
        <v>1</v>
      </c>
      <c r="M226" s="143">
        <f t="shared" si="95"/>
        <v>1</v>
      </c>
      <c r="N226" s="143">
        <f t="shared" si="95"/>
        <v>1</v>
      </c>
      <c r="O226" s="143">
        <f t="shared" si="95"/>
        <v>1</v>
      </c>
      <c r="P226" s="143">
        <f t="shared" si="95"/>
        <v>1</v>
      </c>
      <c r="Q226" s="143">
        <f t="shared" si="95"/>
        <v>1</v>
      </c>
      <c r="R226" s="143">
        <f t="shared" si="95"/>
        <v>1</v>
      </c>
      <c r="S226" s="143">
        <f t="shared" si="95"/>
        <v>1</v>
      </c>
      <c r="T226" s="143">
        <f t="shared" si="95"/>
        <v>1</v>
      </c>
      <c r="U226" s="143">
        <f t="shared" si="95"/>
        <v>1</v>
      </c>
    </row>
    <row r="227" ht="15" spans="1:21">
      <c r="A227" s="130"/>
      <c r="B227" s="153" t="s">
        <v>334</v>
      </c>
      <c r="C227" s="107" t="s">
        <v>329</v>
      </c>
      <c r="D227" s="159" t="s">
        <v>163</v>
      </c>
      <c r="E227" s="128"/>
      <c r="F227" s="129"/>
      <c r="G227" s="135"/>
      <c r="H227" s="135"/>
      <c r="I227" s="135"/>
      <c r="J227" s="135"/>
      <c r="K227" s="90">
        <f t="shared" ref="K227:U227" si="96">K223*K226</f>
        <v>0</v>
      </c>
      <c r="L227" s="90">
        <f t="shared" si="96"/>
        <v>0</v>
      </c>
      <c r="M227" s="90">
        <f t="shared" si="96"/>
        <v>0</v>
      </c>
      <c r="N227" s="90">
        <f t="shared" si="96"/>
        <v>0</v>
      </c>
      <c r="O227" s="90">
        <f t="shared" si="96"/>
        <v>0</v>
      </c>
      <c r="P227" s="90">
        <f t="shared" si="96"/>
        <v>0</v>
      </c>
      <c r="Q227" s="90">
        <f t="shared" si="96"/>
        <v>0</v>
      </c>
      <c r="R227" s="90">
        <f t="shared" si="96"/>
        <v>0</v>
      </c>
      <c r="S227" s="90">
        <f t="shared" si="96"/>
        <v>0</v>
      </c>
      <c r="T227" s="90">
        <f t="shared" si="96"/>
        <v>0</v>
      </c>
      <c r="U227" s="90">
        <f t="shared" si="96"/>
        <v>0</v>
      </c>
    </row>
    <row r="228" ht="15" spans="1:21">
      <c r="A228" s="130"/>
      <c r="B228" s="153" t="s">
        <v>335</v>
      </c>
      <c r="C228" s="107" t="s">
        <v>329</v>
      </c>
      <c r="D228" s="141" t="str">
        <f>D227</f>
        <v>Domestic</v>
      </c>
      <c r="E228" s="128"/>
      <c r="F228" s="129"/>
      <c r="G228" s="135"/>
      <c r="H228" s="135"/>
      <c r="I228" s="135"/>
      <c r="J228" s="135"/>
      <c r="K228" s="90"/>
      <c r="L228" s="90">
        <f t="shared" ref="L228:U228" si="97">L224*L226</f>
        <v>0</v>
      </c>
      <c r="M228" s="90">
        <f t="shared" si="97"/>
        <v>0</v>
      </c>
      <c r="N228" s="90">
        <f t="shared" si="97"/>
        <v>0</v>
      </c>
      <c r="O228" s="90">
        <f t="shared" si="97"/>
        <v>0</v>
      </c>
      <c r="P228" s="90">
        <f t="shared" si="97"/>
        <v>0</v>
      </c>
      <c r="Q228" s="90">
        <f t="shared" si="97"/>
        <v>0</v>
      </c>
      <c r="R228" s="90">
        <f t="shared" si="97"/>
        <v>0</v>
      </c>
      <c r="S228" s="90">
        <f t="shared" si="97"/>
        <v>0</v>
      </c>
      <c r="T228" s="90">
        <f t="shared" si="97"/>
        <v>0</v>
      </c>
      <c r="U228" s="90">
        <f t="shared" si="97"/>
        <v>0</v>
      </c>
    </row>
    <row r="229" ht="15" spans="1:21">
      <c r="A229" s="130"/>
      <c r="B229" s="153" t="s">
        <v>336</v>
      </c>
      <c r="C229" s="107" t="s">
        <v>329</v>
      </c>
      <c r="D229" s="141" t="str">
        <f>D228</f>
        <v>Domestic</v>
      </c>
      <c r="E229" s="128"/>
      <c r="F229" s="129"/>
      <c r="G229" s="135"/>
      <c r="H229" s="135"/>
      <c r="I229" s="135"/>
      <c r="J229" s="135"/>
      <c r="K229" s="90"/>
      <c r="L229" s="90">
        <f t="shared" ref="L229:U229" si="98">L225*L226</f>
        <v>0</v>
      </c>
      <c r="M229" s="90">
        <f t="shared" si="98"/>
        <v>0</v>
      </c>
      <c r="N229" s="90">
        <f t="shared" si="98"/>
        <v>0</v>
      </c>
      <c r="O229" s="90">
        <f t="shared" si="98"/>
        <v>0</v>
      </c>
      <c r="P229" s="90">
        <f t="shared" si="98"/>
        <v>0</v>
      </c>
      <c r="Q229" s="90">
        <f t="shared" si="98"/>
        <v>0</v>
      </c>
      <c r="R229" s="90">
        <f t="shared" si="98"/>
        <v>0</v>
      </c>
      <c r="S229" s="90">
        <f t="shared" si="98"/>
        <v>0</v>
      </c>
      <c r="T229" s="90">
        <f t="shared" si="98"/>
        <v>0</v>
      </c>
      <c r="U229" s="90">
        <f t="shared" si="98"/>
        <v>0</v>
      </c>
    </row>
    <row r="230" ht="15" spans="1:21">
      <c r="A230" s="130"/>
      <c r="B230" s="150" t="s">
        <v>338</v>
      </c>
      <c r="C230" s="107"/>
      <c r="D230" s="157"/>
      <c r="E230" s="152"/>
      <c r="F230" s="135"/>
      <c r="G230" s="135"/>
      <c r="H230" s="135"/>
      <c r="I230" s="135"/>
      <c r="J230" s="135"/>
      <c r="K230" s="90"/>
      <c r="L230" s="164"/>
      <c r="M230" s="164"/>
      <c r="N230" s="164"/>
      <c r="O230" s="164"/>
      <c r="P230" s="164"/>
      <c r="Q230" s="164"/>
      <c r="R230" s="164"/>
      <c r="S230" s="164"/>
      <c r="T230" s="164"/>
      <c r="U230" s="164"/>
    </row>
    <row r="231" ht="15" spans="1:21">
      <c r="A231" s="130"/>
      <c r="B231" s="153" t="s">
        <v>331</v>
      </c>
      <c r="C231" s="107" t="str">
        <f>"million "&amp;D231</f>
        <v>million LCU</v>
      </c>
      <c r="D231" s="158" t="s">
        <v>311</v>
      </c>
      <c r="E231" s="128"/>
      <c r="F231" s="129"/>
      <c r="G231" s="135"/>
      <c r="H231" s="135"/>
      <c r="I231" s="135"/>
      <c r="J231" s="135"/>
      <c r="K231" s="172">
        <v>0</v>
      </c>
      <c r="L231" s="90">
        <f t="shared" ref="L231:U231" si="99">K231-L232</f>
        <v>0</v>
      </c>
      <c r="M231" s="90">
        <f t="shared" si="99"/>
        <v>0</v>
      </c>
      <c r="N231" s="90">
        <f t="shared" si="99"/>
        <v>0</v>
      </c>
      <c r="O231" s="90">
        <f t="shared" si="99"/>
        <v>0</v>
      </c>
      <c r="P231" s="90">
        <f t="shared" si="99"/>
        <v>0</v>
      </c>
      <c r="Q231" s="90">
        <f t="shared" si="99"/>
        <v>0</v>
      </c>
      <c r="R231" s="90">
        <f t="shared" si="99"/>
        <v>0</v>
      </c>
      <c r="S231" s="90">
        <f t="shared" si="99"/>
        <v>0</v>
      </c>
      <c r="T231" s="90">
        <f t="shared" si="99"/>
        <v>0</v>
      </c>
      <c r="U231" s="90">
        <f t="shared" si="99"/>
        <v>0</v>
      </c>
    </row>
    <row r="232" ht="15" spans="1:21">
      <c r="A232" s="130"/>
      <c r="B232" s="153" t="s">
        <v>328</v>
      </c>
      <c r="C232" s="107" t="str">
        <f>"million "&amp;D232</f>
        <v>million LCU</v>
      </c>
      <c r="D232" s="141" t="str">
        <f>D231</f>
        <v>LCU</v>
      </c>
      <c r="E232" s="128"/>
      <c r="F232" s="129"/>
      <c r="G232" s="135"/>
      <c r="H232" s="135"/>
      <c r="I232" s="135"/>
      <c r="J232" s="135"/>
      <c r="K232" s="90"/>
      <c r="L232" s="173">
        <v>0</v>
      </c>
      <c r="M232" s="173">
        <v>0</v>
      </c>
      <c r="N232" s="173">
        <v>0</v>
      </c>
      <c r="O232" s="173">
        <v>0</v>
      </c>
      <c r="P232" s="173">
        <v>0</v>
      </c>
      <c r="Q232" s="173">
        <v>0</v>
      </c>
      <c r="R232" s="173">
        <v>0</v>
      </c>
      <c r="S232" s="173">
        <v>0</v>
      </c>
      <c r="T232" s="173">
        <v>0</v>
      </c>
      <c r="U232" s="173">
        <v>0</v>
      </c>
    </row>
    <row r="233" ht="15" spans="1:21">
      <c r="A233" s="130"/>
      <c r="B233" s="153" t="s">
        <v>234</v>
      </c>
      <c r="C233" s="107" t="str">
        <f>"million "&amp;D233</f>
        <v>million LCU</v>
      </c>
      <c r="D233" s="141" t="str">
        <f>D232</f>
        <v>LCU</v>
      </c>
      <c r="E233" s="128"/>
      <c r="F233" s="129"/>
      <c r="G233" s="135"/>
      <c r="H233" s="135"/>
      <c r="I233" s="135"/>
      <c r="J233" s="135"/>
      <c r="K233" s="90"/>
      <c r="L233" s="173">
        <v>0</v>
      </c>
      <c r="M233" s="173">
        <v>0</v>
      </c>
      <c r="N233" s="173">
        <v>0</v>
      </c>
      <c r="O233" s="173">
        <v>0</v>
      </c>
      <c r="P233" s="173">
        <v>0</v>
      </c>
      <c r="Q233" s="173">
        <v>0</v>
      </c>
      <c r="R233" s="173">
        <v>0</v>
      </c>
      <c r="S233" s="173">
        <v>0</v>
      </c>
      <c r="T233" s="173">
        <v>0</v>
      </c>
      <c r="U233" s="173">
        <v>0</v>
      </c>
    </row>
    <row r="234" ht="15" spans="1:21">
      <c r="A234" s="130"/>
      <c r="B234" s="153" t="s">
        <v>333</v>
      </c>
      <c r="C234" s="107" t="str">
        <f>"LCU per unit of "&amp;D234</f>
        <v>LCU per unit of LCU</v>
      </c>
      <c r="D234" s="141" t="str">
        <f>D233</f>
        <v>LCU</v>
      </c>
      <c r="E234" s="128"/>
      <c r="F234" s="145"/>
      <c r="G234" s="135"/>
      <c r="H234" s="135"/>
      <c r="I234" s="135"/>
      <c r="J234" s="135"/>
      <c r="K234" s="143">
        <f t="shared" ref="K234:U234" si="100">INDEX($K$81:$U$85,MATCH($D234,$B$81:$B$85,0),MATCH(K$78,$K$78:$U$78,0))</f>
        <v>1</v>
      </c>
      <c r="L234" s="143">
        <f t="shared" si="100"/>
        <v>1</v>
      </c>
      <c r="M234" s="143">
        <f t="shared" si="100"/>
        <v>1</v>
      </c>
      <c r="N234" s="143">
        <f t="shared" si="100"/>
        <v>1</v>
      </c>
      <c r="O234" s="143">
        <f t="shared" si="100"/>
        <v>1</v>
      </c>
      <c r="P234" s="143">
        <f t="shared" si="100"/>
        <v>1</v>
      </c>
      <c r="Q234" s="143">
        <f t="shared" si="100"/>
        <v>1</v>
      </c>
      <c r="R234" s="143">
        <f t="shared" si="100"/>
        <v>1</v>
      </c>
      <c r="S234" s="143">
        <f t="shared" si="100"/>
        <v>1</v>
      </c>
      <c r="T234" s="143">
        <f t="shared" si="100"/>
        <v>1</v>
      </c>
      <c r="U234" s="143">
        <f t="shared" si="100"/>
        <v>1</v>
      </c>
    </row>
    <row r="235" ht="15" spans="1:21">
      <c r="A235" s="130"/>
      <c r="B235" s="153" t="s">
        <v>334</v>
      </c>
      <c r="C235" s="107" t="s">
        <v>329</v>
      </c>
      <c r="D235" s="159" t="s">
        <v>163</v>
      </c>
      <c r="E235" s="128"/>
      <c r="F235" s="129"/>
      <c r="G235" s="135"/>
      <c r="H235" s="135"/>
      <c r="I235" s="135"/>
      <c r="J235" s="135"/>
      <c r="K235" s="90">
        <f t="shared" ref="K235:U235" si="101">K231*K234</f>
        <v>0</v>
      </c>
      <c r="L235" s="90">
        <f t="shared" si="101"/>
        <v>0</v>
      </c>
      <c r="M235" s="90">
        <f t="shared" si="101"/>
        <v>0</v>
      </c>
      <c r="N235" s="90">
        <f t="shared" si="101"/>
        <v>0</v>
      </c>
      <c r="O235" s="90">
        <f t="shared" si="101"/>
        <v>0</v>
      </c>
      <c r="P235" s="90">
        <f t="shared" si="101"/>
        <v>0</v>
      </c>
      <c r="Q235" s="90">
        <f t="shared" si="101"/>
        <v>0</v>
      </c>
      <c r="R235" s="90">
        <f t="shared" si="101"/>
        <v>0</v>
      </c>
      <c r="S235" s="90">
        <f t="shared" si="101"/>
        <v>0</v>
      </c>
      <c r="T235" s="90">
        <f t="shared" si="101"/>
        <v>0</v>
      </c>
      <c r="U235" s="90">
        <f t="shared" si="101"/>
        <v>0</v>
      </c>
    </row>
    <row r="236" ht="15" spans="1:21">
      <c r="A236" s="130"/>
      <c r="B236" s="153" t="s">
        <v>335</v>
      </c>
      <c r="C236" s="107" t="s">
        <v>329</v>
      </c>
      <c r="D236" s="141" t="str">
        <f>D235</f>
        <v>Domestic</v>
      </c>
      <c r="E236" s="128"/>
      <c r="F236" s="129"/>
      <c r="G236" s="135"/>
      <c r="H236" s="135"/>
      <c r="I236" s="135"/>
      <c r="J236" s="135"/>
      <c r="K236" s="90"/>
      <c r="L236" s="90">
        <f t="shared" ref="L236:U236" si="102">L232*L234</f>
        <v>0</v>
      </c>
      <c r="M236" s="90">
        <f t="shared" si="102"/>
        <v>0</v>
      </c>
      <c r="N236" s="90">
        <f t="shared" si="102"/>
        <v>0</v>
      </c>
      <c r="O236" s="90">
        <f t="shared" si="102"/>
        <v>0</v>
      </c>
      <c r="P236" s="90">
        <f t="shared" si="102"/>
        <v>0</v>
      </c>
      <c r="Q236" s="90">
        <f t="shared" si="102"/>
        <v>0</v>
      </c>
      <c r="R236" s="90">
        <f t="shared" si="102"/>
        <v>0</v>
      </c>
      <c r="S236" s="90">
        <f t="shared" si="102"/>
        <v>0</v>
      </c>
      <c r="T236" s="90">
        <f t="shared" si="102"/>
        <v>0</v>
      </c>
      <c r="U236" s="90">
        <f t="shared" si="102"/>
        <v>0</v>
      </c>
    </row>
    <row r="237" ht="15" spans="1:21">
      <c r="A237" s="130"/>
      <c r="B237" s="153" t="s">
        <v>336</v>
      </c>
      <c r="C237" s="107" t="s">
        <v>329</v>
      </c>
      <c r="D237" s="141" t="str">
        <f>D236</f>
        <v>Domestic</v>
      </c>
      <c r="E237" s="128"/>
      <c r="F237" s="129"/>
      <c r="G237" s="135"/>
      <c r="H237" s="135"/>
      <c r="I237" s="135"/>
      <c r="J237" s="135"/>
      <c r="K237" s="90"/>
      <c r="L237" s="90">
        <f t="shared" ref="L237:U237" si="103">L233*L234</f>
        <v>0</v>
      </c>
      <c r="M237" s="90">
        <f t="shared" si="103"/>
        <v>0</v>
      </c>
      <c r="N237" s="90">
        <f t="shared" si="103"/>
        <v>0</v>
      </c>
      <c r="O237" s="90">
        <f t="shared" si="103"/>
        <v>0</v>
      </c>
      <c r="P237" s="90">
        <f t="shared" si="103"/>
        <v>0</v>
      </c>
      <c r="Q237" s="90">
        <f t="shared" si="103"/>
        <v>0</v>
      </c>
      <c r="R237" s="90">
        <f t="shared" si="103"/>
        <v>0</v>
      </c>
      <c r="S237" s="90">
        <f t="shared" si="103"/>
        <v>0</v>
      </c>
      <c r="T237" s="90">
        <f t="shared" si="103"/>
        <v>0</v>
      </c>
      <c r="U237" s="90">
        <f t="shared" si="103"/>
        <v>0</v>
      </c>
    </row>
    <row r="238" ht="15" spans="1:21">
      <c r="A238" s="61"/>
      <c r="B238" s="61"/>
      <c r="C238" s="128"/>
      <c r="D238" s="128"/>
      <c r="E238" s="128"/>
      <c r="F238" s="129"/>
      <c r="G238" s="129"/>
      <c r="H238" s="129"/>
      <c r="I238" s="129"/>
      <c r="J238" s="129"/>
      <c r="K238" s="128"/>
      <c r="L238" s="128"/>
      <c r="M238" s="128"/>
      <c r="N238" s="128"/>
      <c r="O238" s="128"/>
      <c r="P238" s="128"/>
      <c r="Q238" s="128"/>
      <c r="R238" s="128"/>
      <c r="S238" s="107"/>
      <c r="T238" s="107"/>
      <c r="U238" s="107"/>
    </row>
    <row r="239" ht="15" spans="1:21">
      <c r="A239" s="174"/>
      <c r="B239" s="174" t="s">
        <v>339</v>
      </c>
      <c r="C239" s="128"/>
      <c r="D239" s="128"/>
      <c r="E239" s="128"/>
      <c r="F239" s="129"/>
      <c r="G239" s="129"/>
      <c r="H239" s="129"/>
      <c r="I239" s="129"/>
      <c r="J239" s="129"/>
      <c r="K239" s="128"/>
      <c r="L239" s="128"/>
      <c r="M239" s="128"/>
      <c r="N239" s="128"/>
      <c r="O239" s="128"/>
      <c r="P239" s="128"/>
      <c r="Q239" s="128"/>
      <c r="R239" s="128"/>
      <c r="S239" s="107"/>
      <c r="T239" s="107"/>
      <c r="U239" s="107"/>
    </row>
    <row r="240" ht="15" spans="1:21">
      <c r="A240" s="175"/>
      <c r="B240" s="131" t="str">
        <f>"New debts issued from "&amp;L240</f>
        <v>New debts issued from 2020</v>
      </c>
      <c r="C240" s="132"/>
      <c r="D240" s="132"/>
      <c r="E240" s="133"/>
      <c r="F240" s="132"/>
      <c r="G240" s="176">
        <f t="shared" ref="G240:U240" si="104">G78</f>
        <v>2015</v>
      </c>
      <c r="H240" s="176">
        <f t="shared" si="104"/>
        <v>2016</v>
      </c>
      <c r="I240" s="176">
        <f t="shared" si="104"/>
        <v>2017</v>
      </c>
      <c r="J240" s="176">
        <f t="shared" si="104"/>
        <v>2018</v>
      </c>
      <c r="K240" s="176">
        <f t="shared" si="104"/>
        <v>2019</v>
      </c>
      <c r="L240" s="176">
        <f t="shared" si="104"/>
        <v>2020</v>
      </c>
      <c r="M240" s="176">
        <f t="shared" si="104"/>
        <v>2021</v>
      </c>
      <c r="N240" s="176">
        <f t="shared" si="104"/>
        <v>2022</v>
      </c>
      <c r="O240" s="176">
        <f t="shared" si="104"/>
        <v>2023</v>
      </c>
      <c r="P240" s="176">
        <f t="shared" si="104"/>
        <v>2024</v>
      </c>
      <c r="Q240" s="176">
        <f t="shared" si="104"/>
        <v>2025</v>
      </c>
      <c r="R240" s="176">
        <f t="shared" si="104"/>
        <v>2026</v>
      </c>
      <c r="S240" s="176">
        <f t="shared" si="104"/>
        <v>2027</v>
      </c>
      <c r="T240" s="176">
        <f t="shared" si="104"/>
        <v>2028</v>
      </c>
      <c r="U240" s="176">
        <f t="shared" si="104"/>
        <v>2029</v>
      </c>
    </row>
    <row r="241" ht="15" spans="1:21">
      <c r="A241" s="175"/>
      <c r="B241" s="131"/>
      <c r="C241" s="132"/>
      <c r="D241" s="132"/>
      <c r="E241" s="133"/>
      <c r="F241" s="132"/>
      <c r="G241" s="132"/>
      <c r="H241" s="132"/>
      <c r="I241" s="132"/>
      <c r="J241" s="132"/>
      <c r="K241" s="131"/>
      <c r="L241" s="133">
        <v>0</v>
      </c>
      <c r="M241" s="133">
        <f t="shared" ref="M241:U241" si="105">L241+1</f>
        <v>1</v>
      </c>
      <c r="N241" s="133">
        <f t="shared" si="105"/>
        <v>2</v>
      </c>
      <c r="O241" s="133">
        <f t="shared" si="105"/>
        <v>3</v>
      </c>
      <c r="P241" s="133">
        <f t="shared" si="105"/>
        <v>4</v>
      </c>
      <c r="Q241" s="133">
        <f t="shared" si="105"/>
        <v>5</v>
      </c>
      <c r="R241" s="133">
        <f t="shared" si="105"/>
        <v>6</v>
      </c>
      <c r="S241" s="133">
        <f t="shared" si="105"/>
        <v>7</v>
      </c>
      <c r="T241" s="133">
        <f t="shared" si="105"/>
        <v>8</v>
      </c>
      <c r="U241" s="133">
        <f t="shared" si="105"/>
        <v>9</v>
      </c>
    </row>
    <row r="242" ht="15" spans="1:21">
      <c r="A242" s="175"/>
      <c r="B242" s="135"/>
      <c r="C242" s="135"/>
      <c r="D242" s="135"/>
      <c r="E242" s="136"/>
      <c r="F242" s="135"/>
      <c r="G242" s="135"/>
      <c r="H242" s="135"/>
      <c r="I242" s="135"/>
      <c r="J242" s="135"/>
      <c r="K242" s="128"/>
      <c r="L242" s="136"/>
      <c r="M242" s="136"/>
      <c r="N242" s="136"/>
      <c r="O242" s="136"/>
      <c r="P242" s="136"/>
      <c r="Q242" s="136"/>
      <c r="R242" s="136"/>
      <c r="S242" s="136"/>
      <c r="T242" s="136"/>
      <c r="U242" s="136"/>
    </row>
    <row r="243" ht="15" spans="1:21">
      <c r="A243" s="175"/>
      <c r="B243" s="137" t="s">
        <v>340</v>
      </c>
      <c r="C243" s="138"/>
      <c r="D243" s="138"/>
      <c r="E243" s="138"/>
      <c r="F243" s="139"/>
      <c r="G243" s="139"/>
      <c r="H243" s="139"/>
      <c r="I243" s="139"/>
      <c r="J243" s="139"/>
      <c r="K243" s="161"/>
      <c r="L243" s="162"/>
      <c r="M243" s="162"/>
      <c r="N243" s="162"/>
      <c r="O243" s="162"/>
      <c r="P243" s="162"/>
      <c r="Q243" s="162"/>
      <c r="R243" s="162"/>
      <c r="S243" s="162"/>
      <c r="T243" s="162"/>
      <c r="U243" s="162"/>
    </row>
    <row r="244" ht="15" spans="1:21">
      <c r="A244" s="175"/>
      <c r="B244" s="53" t="str">
        <f>B$243&amp;" for debts denominated in "&amp;D244</f>
        <v>Gross borrowings for debts denominated in LCU</v>
      </c>
      <c r="C244" s="47" t="str">
        <f>"million "&amp;D244</f>
        <v>million LCU</v>
      </c>
      <c r="D244" s="54" t="str">
        <f>$B$81</f>
        <v>LCU</v>
      </c>
      <c r="E244" s="177" t="s">
        <v>341</v>
      </c>
      <c r="F244" s="62"/>
      <c r="G244" s="167"/>
      <c r="H244" s="167"/>
      <c r="I244" s="167"/>
      <c r="J244" s="167"/>
      <c r="K244" s="90"/>
      <c r="L244" s="143">
        <f t="shared" ref="L244:U248" si="106">SUMIFS(L$277:L$531,$B$277:$B$531,$E244,$D$277:$D$531,$D244)</f>
        <v>-1043063.26800026</v>
      </c>
      <c r="M244" s="143">
        <f ca="1" t="shared" si="106"/>
        <v>-3359572.38259344</v>
      </c>
      <c r="N244" s="143">
        <f ca="1" t="shared" si="106"/>
        <v>-3343080.43835523</v>
      </c>
      <c r="O244" s="143">
        <f ca="1" t="shared" si="106"/>
        <v>-3172278.05001392</v>
      </c>
      <c r="P244" s="143">
        <f ca="1" t="shared" si="106"/>
        <v>-3171260.69468102</v>
      </c>
      <c r="Q244" s="143">
        <f ca="1" t="shared" si="106"/>
        <v>-4748973.79794319</v>
      </c>
      <c r="R244" s="143">
        <f ca="1" t="shared" si="106"/>
        <v>-6996398.29150259</v>
      </c>
      <c r="S244" s="143">
        <f ca="1" t="shared" si="106"/>
        <v>-6462458.67916043</v>
      </c>
      <c r="T244" s="143">
        <f ca="1" t="shared" si="106"/>
        <v>-5663051.46537976</v>
      </c>
      <c r="U244" s="143">
        <f ca="1" t="shared" si="106"/>
        <v>-5453797.49913029</v>
      </c>
    </row>
    <row r="245" ht="15" spans="1:21">
      <c r="A245" s="175"/>
      <c r="B245" s="53" t="str">
        <f>B$243&amp;" for debts denominated in "&amp;D245</f>
        <v>Gross borrowings for debts denominated in USD</v>
      </c>
      <c r="C245" s="47" t="str">
        <f>"million "&amp;D245</f>
        <v>million USD</v>
      </c>
      <c r="D245" s="54" t="str">
        <f>$B$82</f>
        <v>USD</v>
      </c>
      <c r="E245" s="177" t="s">
        <v>341</v>
      </c>
      <c r="F245" s="62"/>
      <c r="G245" s="167"/>
      <c r="H245" s="167"/>
      <c r="I245" s="167"/>
      <c r="J245" s="167"/>
      <c r="K245" s="90"/>
      <c r="L245" s="143">
        <f t="shared" si="106"/>
        <v>2910</v>
      </c>
      <c r="M245" s="143">
        <f ca="1" t="shared" si="106"/>
        <v>7700</v>
      </c>
      <c r="N245" s="143">
        <f ca="1" t="shared" si="106"/>
        <v>7750</v>
      </c>
      <c r="O245" s="143">
        <f ca="1" t="shared" si="106"/>
        <v>7500</v>
      </c>
      <c r="P245" s="143">
        <f ca="1" t="shared" si="106"/>
        <v>7600</v>
      </c>
      <c r="Q245" s="143">
        <f ca="1" t="shared" si="106"/>
        <v>8900</v>
      </c>
      <c r="R245" s="143">
        <f ca="1" t="shared" si="106"/>
        <v>9450</v>
      </c>
      <c r="S245" s="143">
        <f ca="1" t="shared" si="106"/>
        <v>10000</v>
      </c>
      <c r="T245" s="143">
        <f ca="1" t="shared" si="106"/>
        <v>10280</v>
      </c>
      <c r="U245" s="143">
        <f ca="1" t="shared" si="106"/>
        <v>11450</v>
      </c>
    </row>
    <row r="246" ht="15" spans="1:21">
      <c r="A246" s="175"/>
      <c r="B246" s="53" t="str">
        <f>B$243&amp;" for debts denominated in "&amp;D246</f>
        <v>Gross borrowings for debts denominated in EUR</v>
      </c>
      <c r="C246" s="47" t="str">
        <f>"million "&amp;D246</f>
        <v>million EUR</v>
      </c>
      <c r="D246" s="54" t="str">
        <f>$B$83</f>
        <v>EUR</v>
      </c>
      <c r="E246" s="177" t="s">
        <v>341</v>
      </c>
      <c r="F246" s="62"/>
      <c r="G246" s="167"/>
      <c r="H246" s="167"/>
      <c r="I246" s="167"/>
      <c r="J246" s="167"/>
      <c r="K246" s="90"/>
      <c r="L246" s="143">
        <f t="shared" si="106"/>
        <v>0</v>
      </c>
      <c r="M246" s="143">
        <f ca="1" t="shared" si="106"/>
        <v>0</v>
      </c>
      <c r="N246" s="143">
        <f ca="1" t="shared" si="106"/>
        <v>0</v>
      </c>
      <c r="O246" s="143">
        <f ca="1" t="shared" si="106"/>
        <v>0</v>
      </c>
      <c r="P246" s="143">
        <f ca="1" t="shared" si="106"/>
        <v>0</v>
      </c>
      <c r="Q246" s="143">
        <f ca="1" t="shared" si="106"/>
        <v>0</v>
      </c>
      <c r="R246" s="143">
        <f ca="1" t="shared" si="106"/>
        <v>0</v>
      </c>
      <c r="S246" s="143">
        <f ca="1" t="shared" si="106"/>
        <v>0</v>
      </c>
      <c r="T246" s="143">
        <f ca="1" t="shared" si="106"/>
        <v>0</v>
      </c>
      <c r="U246" s="143">
        <f ca="1" t="shared" si="106"/>
        <v>0</v>
      </c>
    </row>
    <row r="247" ht="15" spans="1:21">
      <c r="A247" s="175"/>
      <c r="B247" s="53" t="str">
        <f>B$243&amp;" for debts denominated in "&amp;D247</f>
        <v>Gross borrowings for debts denominated in GBP</v>
      </c>
      <c r="C247" s="47" t="str">
        <f>"million "&amp;D247</f>
        <v>million GBP</v>
      </c>
      <c r="D247" s="54" t="str">
        <f>$B$84</f>
        <v>GBP</v>
      </c>
      <c r="E247" s="177" t="s">
        <v>341</v>
      </c>
      <c r="F247" s="62"/>
      <c r="G247" s="167"/>
      <c r="H247" s="167"/>
      <c r="I247" s="167"/>
      <c r="J247" s="167"/>
      <c r="K247" s="90"/>
      <c r="L247" s="143">
        <f t="shared" si="106"/>
        <v>0</v>
      </c>
      <c r="M247" s="143">
        <f ca="1" t="shared" si="106"/>
        <v>0</v>
      </c>
      <c r="N247" s="143">
        <f ca="1" t="shared" si="106"/>
        <v>0</v>
      </c>
      <c r="O247" s="143">
        <f ca="1" t="shared" si="106"/>
        <v>0</v>
      </c>
      <c r="P247" s="143">
        <f ca="1" t="shared" si="106"/>
        <v>0</v>
      </c>
      <c r="Q247" s="143">
        <f ca="1" t="shared" si="106"/>
        <v>0</v>
      </c>
      <c r="R247" s="143">
        <f ca="1" t="shared" si="106"/>
        <v>0</v>
      </c>
      <c r="S247" s="143">
        <f ca="1" t="shared" si="106"/>
        <v>0</v>
      </c>
      <c r="T247" s="143">
        <f ca="1" t="shared" si="106"/>
        <v>0</v>
      </c>
      <c r="U247" s="143">
        <f ca="1" t="shared" si="106"/>
        <v>0</v>
      </c>
    </row>
    <row r="248" ht="15" spans="1:21">
      <c r="A248" s="175"/>
      <c r="B248" s="53" t="str">
        <f>B$243&amp;" for debts denominated in "&amp;D248</f>
        <v>Gross borrowings for debts denominated in CHY</v>
      </c>
      <c r="C248" s="47" t="str">
        <f>"million "&amp;D248</f>
        <v>million CHY</v>
      </c>
      <c r="D248" s="54" t="str">
        <f>$B$85</f>
        <v>CHY</v>
      </c>
      <c r="E248" s="177" t="s">
        <v>341</v>
      </c>
      <c r="F248" s="62"/>
      <c r="G248" s="167"/>
      <c r="H248" s="167"/>
      <c r="I248" s="167"/>
      <c r="J248" s="167"/>
      <c r="K248" s="90"/>
      <c r="L248" s="143">
        <f t="shared" si="106"/>
        <v>0</v>
      </c>
      <c r="M248" s="143">
        <f ca="1" t="shared" si="106"/>
        <v>0</v>
      </c>
      <c r="N248" s="143">
        <f ca="1" t="shared" si="106"/>
        <v>0</v>
      </c>
      <c r="O248" s="143">
        <f ca="1" t="shared" si="106"/>
        <v>0</v>
      </c>
      <c r="P248" s="143">
        <f ca="1" t="shared" si="106"/>
        <v>0</v>
      </c>
      <c r="Q248" s="143">
        <f ca="1" t="shared" si="106"/>
        <v>0</v>
      </c>
      <c r="R248" s="143">
        <f ca="1" t="shared" si="106"/>
        <v>0</v>
      </c>
      <c r="S248" s="143">
        <f ca="1" t="shared" si="106"/>
        <v>0</v>
      </c>
      <c r="T248" s="143">
        <f ca="1" t="shared" si="106"/>
        <v>0</v>
      </c>
      <c r="U248" s="143">
        <f ca="1" t="shared" si="106"/>
        <v>0</v>
      </c>
    </row>
    <row r="249" ht="15" spans="1:21">
      <c r="A249" s="175"/>
      <c r="B249" s="120" t="str">
        <f>B$243&amp;" TOTAL in LCU"</f>
        <v>Gross borrowings TOTAL in LCU</v>
      </c>
      <c r="C249" s="47" t="s">
        <v>329</v>
      </c>
      <c r="D249" s="178"/>
      <c r="E249" s="62"/>
      <c r="F249" s="62"/>
      <c r="G249" s="167"/>
      <c r="H249" s="167"/>
      <c r="I249" s="167"/>
      <c r="J249" s="167"/>
      <c r="K249" s="90"/>
      <c r="L249" s="86">
        <f t="shared" ref="L249:U249" si="107">SUMPRODUCT(L244:L248,L$81:L$85)</f>
        <v>59826.7319997419</v>
      </c>
      <c r="M249" s="86">
        <f ca="1" t="shared" si="107"/>
        <v>142387.617406564</v>
      </c>
      <c r="N249" s="86">
        <f ca="1" t="shared" si="107"/>
        <v>181619.561644773</v>
      </c>
      <c r="O249" s="86">
        <f ca="1" t="shared" si="107"/>
        <v>238721.949986076</v>
      </c>
      <c r="P249" s="86">
        <f ca="1" t="shared" si="107"/>
        <v>285219.305318984</v>
      </c>
      <c r="Q249" s="86">
        <f ca="1" t="shared" si="107"/>
        <v>-701253.797943186</v>
      </c>
      <c r="R249" s="86">
        <f ca="1" t="shared" si="107"/>
        <v>-2698538.29150259</v>
      </c>
      <c r="S249" s="86">
        <f ca="1" t="shared" si="107"/>
        <v>-1914458.67916043</v>
      </c>
      <c r="T249" s="86">
        <f ca="1" t="shared" si="107"/>
        <v>-987707.465379756</v>
      </c>
      <c r="U249" s="86">
        <f ca="1" t="shared" si="107"/>
        <v>-246337.499130294</v>
      </c>
    </row>
    <row r="250" ht="15" spans="1:21">
      <c r="A250" s="175"/>
      <c r="B250" s="57" t="s">
        <v>342</v>
      </c>
      <c r="C250" s="179"/>
      <c r="D250" s="179"/>
      <c r="E250" s="180"/>
      <c r="F250" s="180"/>
      <c r="G250" s="181"/>
      <c r="H250" s="181"/>
      <c r="I250" s="181"/>
      <c r="J250" s="181"/>
      <c r="K250" s="172"/>
      <c r="L250" s="94" t="str">
        <f t="shared" ref="L250:U250" si="108">IF(L249=L101,"OK","CHECK")</f>
        <v>OK</v>
      </c>
      <c r="M250" s="94" t="str">
        <f ca="1" t="shared" si="108"/>
        <v>OK</v>
      </c>
      <c r="N250" s="94" t="str">
        <f ca="1" t="shared" si="108"/>
        <v>OK</v>
      </c>
      <c r="O250" s="94" t="str">
        <f ca="1" t="shared" si="108"/>
        <v>OK</v>
      </c>
      <c r="P250" s="94" t="str">
        <f ca="1" t="shared" si="108"/>
        <v>OK</v>
      </c>
      <c r="Q250" s="94" t="str">
        <f ca="1" t="shared" si="108"/>
        <v>OK</v>
      </c>
      <c r="R250" s="94" t="str">
        <f ca="1" t="shared" si="108"/>
        <v>OK</v>
      </c>
      <c r="S250" s="94" t="str">
        <f ca="1" t="shared" si="108"/>
        <v>OK</v>
      </c>
      <c r="T250" s="94" t="str">
        <f ca="1" t="shared" si="108"/>
        <v>OK</v>
      </c>
      <c r="U250" s="94" t="str">
        <f ca="1" t="shared" si="108"/>
        <v>OK</v>
      </c>
    </row>
    <row r="251" ht="15" spans="1:21">
      <c r="A251" s="175"/>
      <c r="B251" s="177"/>
      <c r="C251" s="178"/>
      <c r="D251" s="178"/>
      <c r="E251" s="62"/>
      <c r="F251" s="167"/>
      <c r="G251" s="167"/>
      <c r="H251" s="167"/>
      <c r="I251" s="167"/>
      <c r="J251" s="167"/>
      <c r="K251" s="90"/>
      <c r="L251" s="143"/>
      <c r="M251" s="143"/>
      <c r="N251" s="143"/>
      <c r="O251" s="143"/>
      <c r="P251" s="143"/>
      <c r="Q251" s="143"/>
      <c r="R251" s="143"/>
      <c r="S251" s="143"/>
      <c r="T251" s="143"/>
      <c r="U251" s="143"/>
    </row>
    <row r="252" ht="15" spans="1:21">
      <c r="A252" s="175"/>
      <c r="B252" s="137" t="s">
        <v>327</v>
      </c>
      <c r="C252" s="138"/>
      <c r="D252" s="138"/>
      <c r="E252" s="138"/>
      <c r="F252" s="139"/>
      <c r="G252" s="139"/>
      <c r="H252" s="139"/>
      <c r="I252" s="139"/>
      <c r="J252" s="139"/>
      <c r="K252" s="165"/>
      <c r="L252" s="166"/>
      <c r="M252" s="166"/>
      <c r="N252" s="166"/>
      <c r="O252" s="166"/>
      <c r="P252" s="166"/>
      <c r="Q252" s="166"/>
      <c r="R252" s="166"/>
      <c r="S252" s="166"/>
      <c r="T252" s="166"/>
      <c r="U252" s="166"/>
    </row>
    <row r="253" ht="15" spans="1:21">
      <c r="A253" s="175"/>
      <c r="B253" s="53" t="str">
        <f>B$252&amp;" for debts denominated in "&amp;D253</f>
        <v>Principal amortization payments for debts denominated in LCU</v>
      </c>
      <c r="C253" s="47" t="str">
        <f>"million "&amp;D253</f>
        <v>million LCU</v>
      </c>
      <c r="D253" s="54" t="str">
        <f>$B$81</f>
        <v>LCU</v>
      </c>
      <c r="E253" s="177" t="s">
        <v>328</v>
      </c>
      <c r="F253" s="62"/>
      <c r="G253" s="167"/>
      <c r="H253" s="167"/>
      <c r="I253" s="167"/>
      <c r="J253" s="167"/>
      <c r="K253" s="90"/>
      <c r="L253" s="143">
        <f t="shared" ref="L253:U257" si="109">SUMIFS(L$277:L$531,$B$277:$B$531,$E253,$D$277:$D$531,$D253)</f>
        <v>0</v>
      </c>
      <c r="M253" s="143">
        <f ca="1" t="shared" si="109"/>
        <v>0</v>
      </c>
      <c r="N253" s="143">
        <f ca="1" t="shared" si="109"/>
        <v>0</v>
      </c>
      <c r="O253" s="143">
        <f ca="1" t="shared" si="109"/>
        <v>282.376</v>
      </c>
      <c r="P253" s="143">
        <f ca="1" t="shared" si="109"/>
        <v>1795.41866666667</v>
      </c>
      <c r="Q253" s="143">
        <f ca="1" t="shared" si="109"/>
        <v>-1039678.97733359</v>
      </c>
      <c r="R253" s="143">
        <f ca="1" t="shared" si="109"/>
        <v>-3365470.46792677</v>
      </c>
      <c r="S253" s="143">
        <f ca="1" t="shared" si="109"/>
        <v>-3342644.43835523</v>
      </c>
      <c r="T253" s="143">
        <f ca="1" t="shared" si="109"/>
        <v>-3171944.71668059</v>
      </c>
      <c r="U253" s="143">
        <f ca="1" t="shared" si="109"/>
        <v>-3171594.02801435</v>
      </c>
    </row>
    <row r="254" ht="15" spans="1:21">
      <c r="A254" s="175"/>
      <c r="B254" s="53" t="str">
        <f>B$252&amp;" for debts denominated in "&amp;D254</f>
        <v>Principal amortization payments for debts denominated in USD</v>
      </c>
      <c r="C254" s="47" t="str">
        <f>"million "&amp;D254</f>
        <v>million USD</v>
      </c>
      <c r="D254" s="54" t="str">
        <f>$B$82</f>
        <v>USD</v>
      </c>
      <c r="E254" s="177" t="s">
        <v>328</v>
      </c>
      <c r="F254" s="62"/>
      <c r="G254" s="167"/>
      <c r="H254" s="167"/>
      <c r="I254" s="167"/>
      <c r="J254" s="167"/>
      <c r="K254" s="90"/>
      <c r="L254" s="143">
        <f t="shared" si="109"/>
        <v>0</v>
      </c>
      <c r="M254" s="143">
        <f ca="1" t="shared" si="109"/>
        <v>0</v>
      </c>
      <c r="N254" s="143">
        <f ca="1" t="shared" si="109"/>
        <v>0</v>
      </c>
      <c r="O254" s="143">
        <f ca="1" t="shared" si="109"/>
        <v>0</v>
      </c>
      <c r="P254" s="143">
        <f ca="1" t="shared" si="109"/>
        <v>0</v>
      </c>
      <c r="Q254" s="143">
        <f ca="1" t="shared" si="109"/>
        <v>0</v>
      </c>
      <c r="R254" s="143">
        <f ca="1" t="shared" si="109"/>
        <v>582</v>
      </c>
      <c r="S254" s="143">
        <f ca="1" t="shared" si="109"/>
        <v>2122</v>
      </c>
      <c r="T254" s="143">
        <f ca="1" t="shared" si="109"/>
        <v>3672</v>
      </c>
      <c r="U254" s="143">
        <f ca="1" t="shared" si="109"/>
        <v>5172</v>
      </c>
    </row>
    <row r="255" ht="15" spans="1:21">
      <c r="A255" s="175"/>
      <c r="B255" s="53" t="str">
        <f>B$252&amp;" for debts denominated in "&amp;D255</f>
        <v>Principal amortization payments for debts denominated in EUR</v>
      </c>
      <c r="C255" s="47" t="str">
        <f>"million "&amp;D255</f>
        <v>million EUR</v>
      </c>
      <c r="D255" s="54" t="str">
        <f>$B$83</f>
        <v>EUR</v>
      </c>
      <c r="E255" s="177" t="s">
        <v>328</v>
      </c>
      <c r="F255" s="62"/>
      <c r="G255" s="167"/>
      <c r="H255" s="167"/>
      <c r="I255" s="167"/>
      <c r="J255" s="167"/>
      <c r="K255" s="90"/>
      <c r="L255" s="143">
        <f t="shared" si="109"/>
        <v>0</v>
      </c>
      <c r="M255" s="143">
        <f ca="1" t="shared" si="109"/>
        <v>0</v>
      </c>
      <c r="N255" s="143">
        <f ca="1" t="shared" si="109"/>
        <v>0</v>
      </c>
      <c r="O255" s="143">
        <f ca="1" t="shared" si="109"/>
        <v>0</v>
      </c>
      <c r="P255" s="143">
        <f ca="1" t="shared" si="109"/>
        <v>0</v>
      </c>
      <c r="Q255" s="143">
        <f ca="1" t="shared" si="109"/>
        <v>0</v>
      </c>
      <c r="R255" s="143">
        <f ca="1" t="shared" si="109"/>
        <v>0</v>
      </c>
      <c r="S255" s="143">
        <f ca="1" t="shared" si="109"/>
        <v>0</v>
      </c>
      <c r="T255" s="143">
        <f ca="1" t="shared" si="109"/>
        <v>0</v>
      </c>
      <c r="U255" s="143">
        <f ca="1" t="shared" si="109"/>
        <v>0</v>
      </c>
    </row>
    <row r="256" ht="15" spans="1:21">
      <c r="A256" s="175"/>
      <c r="B256" s="53" t="str">
        <f>B$252&amp;" for debts denominated in "&amp;D256</f>
        <v>Principal amortization payments for debts denominated in GBP</v>
      </c>
      <c r="C256" s="47" t="str">
        <f>"million "&amp;D256</f>
        <v>million GBP</v>
      </c>
      <c r="D256" s="54" t="str">
        <f>$B$84</f>
        <v>GBP</v>
      </c>
      <c r="E256" s="177" t="s">
        <v>328</v>
      </c>
      <c r="F256" s="62"/>
      <c r="G256" s="167"/>
      <c r="H256" s="167"/>
      <c r="I256" s="167"/>
      <c r="J256" s="167"/>
      <c r="K256" s="90"/>
      <c r="L256" s="143">
        <f t="shared" si="109"/>
        <v>0</v>
      </c>
      <c r="M256" s="143">
        <f ca="1" t="shared" si="109"/>
        <v>0</v>
      </c>
      <c r="N256" s="143">
        <f ca="1" t="shared" si="109"/>
        <v>0</v>
      </c>
      <c r="O256" s="143">
        <f ca="1" t="shared" si="109"/>
        <v>0</v>
      </c>
      <c r="P256" s="143">
        <f ca="1" t="shared" si="109"/>
        <v>0</v>
      </c>
      <c r="Q256" s="143">
        <f ca="1" t="shared" si="109"/>
        <v>0</v>
      </c>
      <c r="R256" s="143">
        <f ca="1" t="shared" si="109"/>
        <v>0</v>
      </c>
      <c r="S256" s="143">
        <f ca="1" t="shared" si="109"/>
        <v>0</v>
      </c>
      <c r="T256" s="143">
        <f ca="1" t="shared" si="109"/>
        <v>0</v>
      </c>
      <c r="U256" s="143">
        <f ca="1" t="shared" si="109"/>
        <v>0</v>
      </c>
    </row>
    <row r="257" ht="15" spans="1:21">
      <c r="A257" s="175"/>
      <c r="B257" s="53" t="str">
        <f>B$252&amp;" for debts denominated in "&amp;D257</f>
        <v>Principal amortization payments for debts denominated in CHY</v>
      </c>
      <c r="C257" s="47" t="str">
        <f>"million "&amp;D257</f>
        <v>million CHY</v>
      </c>
      <c r="D257" s="54" t="str">
        <f>$B$85</f>
        <v>CHY</v>
      </c>
      <c r="E257" s="177" t="s">
        <v>328</v>
      </c>
      <c r="F257" s="62"/>
      <c r="G257" s="167"/>
      <c r="H257" s="167"/>
      <c r="I257" s="167"/>
      <c r="J257" s="167"/>
      <c r="K257" s="90"/>
      <c r="L257" s="143">
        <f t="shared" si="109"/>
        <v>0</v>
      </c>
      <c r="M257" s="143">
        <f ca="1" t="shared" si="109"/>
        <v>0</v>
      </c>
      <c r="N257" s="143">
        <f ca="1" t="shared" si="109"/>
        <v>0</v>
      </c>
      <c r="O257" s="143">
        <f ca="1" t="shared" si="109"/>
        <v>0</v>
      </c>
      <c r="P257" s="143">
        <f ca="1" t="shared" si="109"/>
        <v>0</v>
      </c>
      <c r="Q257" s="143">
        <f ca="1" t="shared" si="109"/>
        <v>0</v>
      </c>
      <c r="R257" s="143">
        <f ca="1" t="shared" si="109"/>
        <v>0</v>
      </c>
      <c r="S257" s="143">
        <f ca="1" t="shared" si="109"/>
        <v>0</v>
      </c>
      <c r="T257" s="143">
        <f ca="1" t="shared" si="109"/>
        <v>0</v>
      </c>
      <c r="U257" s="143">
        <f ca="1" t="shared" si="109"/>
        <v>0</v>
      </c>
    </row>
    <row r="258" ht="15" spans="1:21">
      <c r="A258" s="175"/>
      <c r="B258" s="120" t="str">
        <f>B$252&amp;" TOTAL in LCU"</f>
        <v>Principal amortization payments TOTAL in LCU</v>
      </c>
      <c r="C258" s="47" t="s">
        <v>329</v>
      </c>
      <c r="D258" s="178"/>
      <c r="E258" s="62"/>
      <c r="F258" s="62"/>
      <c r="G258" s="167"/>
      <c r="H258" s="167"/>
      <c r="I258" s="167"/>
      <c r="J258" s="167"/>
      <c r="K258" s="90"/>
      <c r="L258" s="86">
        <f t="shared" ref="L258:U258" si="110">SUMPRODUCT(L253:L257,L$81:L$85)</f>
        <v>0</v>
      </c>
      <c r="M258" s="86">
        <f ca="1" t="shared" si="110"/>
        <v>0</v>
      </c>
      <c r="N258" s="86">
        <f ca="1" t="shared" si="110"/>
        <v>0</v>
      </c>
      <c r="O258" s="86">
        <f ca="1" t="shared" si="110"/>
        <v>282.376</v>
      </c>
      <c r="P258" s="86">
        <f ca="1" t="shared" si="110"/>
        <v>1795.41866666667</v>
      </c>
      <c r="Q258" s="86">
        <f ca="1" t="shared" si="110"/>
        <v>-1039678.97733359</v>
      </c>
      <c r="R258" s="86">
        <f ca="1" t="shared" si="110"/>
        <v>-3100776.86792677</v>
      </c>
      <c r="S258" s="86">
        <f ca="1" t="shared" si="110"/>
        <v>-2377558.83835523</v>
      </c>
      <c r="T258" s="86">
        <f ca="1" t="shared" si="110"/>
        <v>-1501919.11668059</v>
      </c>
      <c r="U258" s="86">
        <f ca="1" t="shared" si="110"/>
        <v>-819368.428014349</v>
      </c>
    </row>
    <row r="259" ht="15" spans="1:21">
      <c r="A259" s="175"/>
      <c r="B259" s="177"/>
      <c r="C259" s="178"/>
      <c r="D259" s="178"/>
      <c r="E259" s="62"/>
      <c r="F259" s="62"/>
      <c r="G259" s="167"/>
      <c r="H259" s="167"/>
      <c r="I259" s="167"/>
      <c r="J259" s="167"/>
      <c r="K259" s="90"/>
      <c r="L259" s="164"/>
      <c r="M259" s="143"/>
      <c r="N259" s="143"/>
      <c r="O259" s="143"/>
      <c r="P259" s="143"/>
      <c r="Q259" s="143"/>
      <c r="R259" s="143"/>
      <c r="S259" s="143"/>
      <c r="T259" s="143"/>
      <c r="U259" s="143"/>
    </row>
    <row r="260" ht="15" spans="1:21">
      <c r="A260" s="175"/>
      <c r="B260" s="137" t="s">
        <v>330</v>
      </c>
      <c r="C260" s="138"/>
      <c r="D260" s="138"/>
      <c r="E260" s="138"/>
      <c r="F260" s="139"/>
      <c r="G260" s="139"/>
      <c r="H260" s="139"/>
      <c r="I260" s="139"/>
      <c r="J260" s="139"/>
      <c r="K260" s="165"/>
      <c r="L260" s="166"/>
      <c r="M260" s="166"/>
      <c r="N260" s="166"/>
      <c r="O260" s="166"/>
      <c r="P260" s="166"/>
      <c r="Q260" s="166"/>
      <c r="R260" s="166"/>
      <c r="S260" s="166"/>
      <c r="T260" s="166"/>
      <c r="U260" s="166"/>
    </row>
    <row r="261" ht="15" spans="1:21">
      <c r="A261" s="175"/>
      <c r="B261" s="53" t="str">
        <f>B$260&amp;" for debts denominated in "&amp;D261</f>
        <v>Interest payments for debts denominated in LCU</v>
      </c>
      <c r="C261" s="47" t="str">
        <f>"million "&amp;D261</f>
        <v>million LCU</v>
      </c>
      <c r="D261" s="54" t="str">
        <f>$B$81</f>
        <v>LCU</v>
      </c>
      <c r="E261" s="177" t="s">
        <v>234</v>
      </c>
      <c r="F261" s="62"/>
      <c r="G261" s="167"/>
      <c r="H261" s="167"/>
      <c r="I261" s="167"/>
      <c r="J261" s="167"/>
      <c r="K261" s="90"/>
      <c r="L261" s="143">
        <f t="shared" ref="L261:U265" si="111">SUMIFS(L$277:L$531,$B$277:$B$531,$E261,$D$277:$D$531,$D261)</f>
        <v>0</v>
      </c>
      <c r="M261" s="143">
        <f ca="1" t="shared" si="111"/>
        <v>-83396.9501600206</v>
      </c>
      <c r="N261" s="143">
        <f ca="1" t="shared" si="111"/>
        <v>-351974.629487496</v>
      </c>
      <c r="O261" s="143">
        <f ca="1" t="shared" si="111"/>
        <v>-619271.424555914</v>
      </c>
      <c r="P261" s="143">
        <f ca="1" t="shared" si="111"/>
        <v>-872935.082397028</v>
      </c>
      <c r="Q261" s="143">
        <f ca="1" t="shared" si="111"/>
        <v>-1126640.52565151</v>
      </c>
      <c r="R261" s="143">
        <f ca="1" t="shared" si="111"/>
        <v>-1423307.06548694</v>
      </c>
      <c r="S261" s="143">
        <f ca="1" t="shared" si="111"/>
        <v>-1713748.42179968</v>
      </c>
      <c r="T261" s="143">
        <f ca="1" t="shared" si="111"/>
        <v>-1963322.56106409</v>
      </c>
      <c r="U261" s="143">
        <f ca="1" t="shared" si="111"/>
        <v>-2162588.43429336</v>
      </c>
    </row>
    <row r="262" ht="15" spans="1:21">
      <c r="A262" s="175"/>
      <c r="B262" s="53" t="str">
        <f>B$260&amp;" for debts denominated in "&amp;D262</f>
        <v>Interest payments for debts denominated in USD</v>
      </c>
      <c r="C262" s="47" t="str">
        <f>"million "&amp;D262</f>
        <v>million USD</v>
      </c>
      <c r="D262" s="54" t="str">
        <f>$B$82</f>
        <v>USD</v>
      </c>
      <c r="E262" s="177" t="s">
        <v>234</v>
      </c>
      <c r="F262" s="62"/>
      <c r="G262" s="167"/>
      <c r="H262" s="167"/>
      <c r="I262" s="167"/>
      <c r="J262" s="167"/>
      <c r="K262" s="90"/>
      <c r="L262" s="143">
        <f t="shared" si="111"/>
        <v>0</v>
      </c>
      <c r="M262" s="143">
        <f ca="1" t="shared" si="111"/>
        <v>261.9</v>
      </c>
      <c r="N262" s="143">
        <f ca="1" t="shared" si="111"/>
        <v>954.9</v>
      </c>
      <c r="O262" s="143">
        <f ca="1" t="shared" si="111"/>
        <v>1652.4</v>
      </c>
      <c r="P262" s="143">
        <f ca="1" t="shared" si="111"/>
        <v>2327.4</v>
      </c>
      <c r="Q262" s="143">
        <f ca="1" t="shared" si="111"/>
        <v>3011.4</v>
      </c>
      <c r="R262" s="143">
        <f ca="1" t="shared" si="111"/>
        <v>3812.4</v>
      </c>
      <c r="S262" s="143">
        <f ca="1" t="shared" si="111"/>
        <v>4610.52</v>
      </c>
      <c r="T262" s="143">
        <f ca="1" t="shared" si="111"/>
        <v>5319.54</v>
      </c>
      <c r="U262" s="143">
        <f ca="1" t="shared" si="111"/>
        <v>5914.26</v>
      </c>
    </row>
    <row r="263" ht="15" spans="1:21">
      <c r="A263" s="175"/>
      <c r="B263" s="53" t="str">
        <f>B$260&amp;" for debts denominated in "&amp;D263</f>
        <v>Interest payments for debts denominated in EUR</v>
      </c>
      <c r="C263" s="47" t="str">
        <f>"million "&amp;D263</f>
        <v>million EUR</v>
      </c>
      <c r="D263" s="54" t="str">
        <f>$B$83</f>
        <v>EUR</v>
      </c>
      <c r="E263" s="177" t="s">
        <v>234</v>
      </c>
      <c r="F263" s="62"/>
      <c r="G263" s="167"/>
      <c r="H263" s="167"/>
      <c r="I263" s="167"/>
      <c r="J263" s="167"/>
      <c r="K263" s="90"/>
      <c r="L263" s="143">
        <f t="shared" si="111"/>
        <v>0</v>
      </c>
      <c r="M263" s="143">
        <f ca="1" t="shared" si="111"/>
        <v>0</v>
      </c>
      <c r="N263" s="143">
        <f ca="1" t="shared" si="111"/>
        <v>0</v>
      </c>
      <c r="O263" s="143">
        <f ca="1" t="shared" si="111"/>
        <v>0</v>
      </c>
      <c r="P263" s="143">
        <f ca="1" t="shared" si="111"/>
        <v>0</v>
      </c>
      <c r="Q263" s="143">
        <f ca="1" t="shared" si="111"/>
        <v>0</v>
      </c>
      <c r="R263" s="143">
        <f ca="1" t="shared" si="111"/>
        <v>0</v>
      </c>
      <c r="S263" s="143">
        <f ca="1" t="shared" si="111"/>
        <v>0</v>
      </c>
      <c r="T263" s="143">
        <f ca="1" t="shared" si="111"/>
        <v>0</v>
      </c>
      <c r="U263" s="143">
        <f ca="1" t="shared" si="111"/>
        <v>0</v>
      </c>
    </row>
    <row r="264" ht="15" spans="1:21">
      <c r="A264" s="175"/>
      <c r="B264" s="53" t="str">
        <f>B$260&amp;" for debts denominated in "&amp;D264</f>
        <v>Interest payments for debts denominated in GBP</v>
      </c>
      <c r="C264" s="47" t="str">
        <f>"million "&amp;D264</f>
        <v>million GBP</v>
      </c>
      <c r="D264" s="54" t="str">
        <f>$B$84</f>
        <v>GBP</v>
      </c>
      <c r="E264" s="177" t="s">
        <v>234</v>
      </c>
      <c r="F264" s="62"/>
      <c r="G264" s="167"/>
      <c r="H264" s="167"/>
      <c r="I264" s="167"/>
      <c r="J264" s="167"/>
      <c r="K264" s="90"/>
      <c r="L264" s="143">
        <f t="shared" si="111"/>
        <v>0</v>
      </c>
      <c r="M264" s="143">
        <f ca="1" t="shared" si="111"/>
        <v>0</v>
      </c>
      <c r="N264" s="143">
        <f ca="1" t="shared" si="111"/>
        <v>0</v>
      </c>
      <c r="O264" s="143">
        <f ca="1" t="shared" si="111"/>
        <v>0</v>
      </c>
      <c r="P264" s="143">
        <f ca="1" t="shared" si="111"/>
        <v>0</v>
      </c>
      <c r="Q264" s="143">
        <f ca="1" t="shared" si="111"/>
        <v>0</v>
      </c>
      <c r="R264" s="143">
        <f ca="1" t="shared" si="111"/>
        <v>0</v>
      </c>
      <c r="S264" s="143">
        <f ca="1" t="shared" si="111"/>
        <v>0</v>
      </c>
      <c r="T264" s="143">
        <f ca="1" t="shared" si="111"/>
        <v>0</v>
      </c>
      <c r="U264" s="143">
        <f ca="1" t="shared" si="111"/>
        <v>0</v>
      </c>
    </row>
    <row r="265" ht="15" spans="1:21">
      <c r="A265" s="175"/>
      <c r="B265" s="53" t="str">
        <f>B$260&amp;" for debts denominated in "&amp;D265</f>
        <v>Interest payments for debts denominated in CHY</v>
      </c>
      <c r="C265" s="47" t="str">
        <f>"million "&amp;D265</f>
        <v>million CHY</v>
      </c>
      <c r="D265" s="54" t="str">
        <f>$B$85</f>
        <v>CHY</v>
      </c>
      <c r="E265" s="177" t="s">
        <v>234</v>
      </c>
      <c r="F265" s="62"/>
      <c r="G265" s="167"/>
      <c r="H265" s="167"/>
      <c r="I265" s="167"/>
      <c r="J265" s="167"/>
      <c r="K265" s="90"/>
      <c r="L265" s="143">
        <f t="shared" si="111"/>
        <v>0</v>
      </c>
      <c r="M265" s="143">
        <f ca="1" t="shared" si="111"/>
        <v>0</v>
      </c>
      <c r="N265" s="143">
        <f ca="1" t="shared" si="111"/>
        <v>0</v>
      </c>
      <c r="O265" s="143">
        <f ca="1" t="shared" si="111"/>
        <v>0</v>
      </c>
      <c r="P265" s="143">
        <f ca="1" t="shared" si="111"/>
        <v>0</v>
      </c>
      <c r="Q265" s="143">
        <f ca="1" t="shared" si="111"/>
        <v>0</v>
      </c>
      <c r="R265" s="143">
        <f ca="1" t="shared" si="111"/>
        <v>0</v>
      </c>
      <c r="S265" s="143">
        <f ca="1" t="shared" si="111"/>
        <v>0</v>
      </c>
      <c r="T265" s="143">
        <f ca="1" t="shared" si="111"/>
        <v>0</v>
      </c>
      <c r="U265" s="143">
        <f ca="1" t="shared" si="111"/>
        <v>0</v>
      </c>
    </row>
    <row r="266" ht="15" spans="1:21">
      <c r="A266" s="175"/>
      <c r="B266" s="120" t="str">
        <f>B$260&amp;" TOTAL in LCU"</f>
        <v>Interest payments TOTAL in LCU</v>
      </c>
      <c r="C266" s="47" t="s">
        <v>329</v>
      </c>
      <c r="D266" s="178"/>
      <c r="E266" s="62"/>
      <c r="F266" s="62"/>
      <c r="G266" s="167"/>
      <c r="H266" s="167"/>
      <c r="I266" s="167"/>
      <c r="J266" s="167"/>
      <c r="K266" s="90"/>
      <c r="L266" s="86">
        <f t="shared" ref="L266:U266" si="112">SUMPRODUCT(L261:L265,L$81:L$85)</f>
        <v>0</v>
      </c>
      <c r="M266" s="86">
        <f ca="1" t="shared" si="112"/>
        <v>35715.1698399794</v>
      </c>
      <c r="N266" s="86">
        <f ca="1" t="shared" si="112"/>
        <v>82313.8905125044</v>
      </c>
      <c r="O266" s="86">
        <f ca="1" t="shared" si="112"/>
        <v>132240.095444086</v>
      </c>
      <c r="P266" s="86">
        <f ca="1" t="shared" si="112"/>
        <v>185566.437602972</v>
      </c>
      <c r="Q266" s="86">
        <f ca="1" t="shared" si="112"/>
        <v>242944.194348491</v>
      </c>
      <c r="R266" s="86">
        <f ca="1" t="shared" si="112"/>
        <v>310572.454513057</v>
      </c>
      <c r="S266" s="86">
        <f ca="1" t="shared" si="112"/>
        <v>383116.074200324</v>
      </c>
      <c r="T266" s="86">
        <f ca="1" t="shared" si="112"/>
        <v>456004.230935909</v>
      </c>
      <c r="U266" s="86">
        <f ca="1" t="shared" si="112"/>
        <v>527217.013706643</v>
      </c>
    </row>
    <row r="267" ht="15" spans="1:21">
      <c r="A267" s="175"/>
      <c r="B267" s="177"/>
      <c r="C267" s="167"/>
      <c r="D267" s="178"/>
      <c r="E267" s="62"/>
      <c r="F267" s="62"/>
      <c r="G267" s="167"/>
      <c r="H267" s="167"/>
      <c r="I267" s="167"/>
      <c r="J267" s="167"/>
      <c r="K267" s="90"/>
      <c r="L267" s="164"/>
      <c r="M267" s="143"/>
      <c r="N267" s="143"/>
      <c r="O267" s="143"/>
      <c r="P267" s="143"/>
      <c r="Q267" s="143"/>
      <c r="R267" s="143"/>
      <c r="S267" s="143"/>
      <c r="T267" s="143"/>
      <c r="U267" s="143"/>
    </row>
    <row r="268" ht="15" spans="1:21">
      <c r="A268" s="182"/>
      <c r="B268" s="137" t="s">
        <v>343</v>
      </c>
      <c r="C268" s="138"/>
      <c r="D268" s="138"/>
      <c r="E268" s="138"/>
      <c r="F268" s="139"/>
      <c r="G268" s="139"/>
      <c r="H268" s="139"/>
      <c r="I268" s="139"/>
      <c r="J268" s="139"/>
      <c r="K268" s="165"/>
      <c r="L268" s="166"/>
      <c r="M268" s="166"/>
      <c r="N268" s="166"/>
      <c r="O268" s="166"/>
      <c r="P268" s="166"/>
      <c r="Q268" s="166"/>
      <c r="R268" s="166"/>
      <c r="S268" s="166"/>
      <c r="T268" s="166"/>
      <c r="U268" s="166"/>
    </row>
    <row r="269" ht="15" spans="1:21">
      <c r="A269" s="182"/>
      <c r="B269" s="53" t="str">
        <f>B$268&amp;" for debts denominated in "&amp;D269</f>
        <v>New debt stock for debts denominated in LCU</v>
      </c>
      <c r="C269" s="47" t="str">
        <f>"million "&amp;D269</f>
        <v>million LCU</v>
      </c>
      <c r="D269" s="54" t="str">
        <f>$B$81</f>
        <v>LCU</v>
      </c>
      <c r="E269" s="177" t="s">
        <v>343</v>
      </c>
      <c r="F269" s="62"/>
      <c r="G269" s="167"/>
      <c r="H269" s="167"/>
      <c r="I269" s="167"/>
      <c r="J269" s="167"/>
      <c r="K269" s="90"/>
      <c r="L269" s="143">
        <f t="shared" ref="L269:U273" si="113">SUMIFS(L$277:L$531,$B$277:$B$531,$E269,$D$277:$D$531,$D269)</f>
        <v>-1043063.26800026</v>
      </c>
      <c r="M269" s="143">
        <f ca="1" t="shared" si="113"/>
        <v>-4402635.65059369</v>
      </c>
      <c r="N269" s="143">
        <f ca="1" t="shared" si="113"/>
        <v>-7745716.08894892</v>
      </c>
      <c r="O269" s="143">
        <f ca="1" t="shared" si="113"/>
        <v>-10918276.5149628</v>
      </c>
      <c r="P269" s="143">
        <f ca="1" t="shared" si="113"/>
        <v>-14091332.6283105</v>
      </c>
      <c r="Q269" s="143">
        <f ca="1" t="shared" si="113"/>
        <v>-17800627.4489201</v>
      </c>
      <c r="R269" s="143">
        <f ca="1" t="shared" si="113"/>
        <v>-21431555.2724959</v>
      </c>
      <c r="S269" s="143">
        <f ca="1" t="shared" si="113"/>
        <v>-24551369.5133011</v>
      </c>
      <c r="T269" s="143">
        <f ca="1" t="shared" si="113"/>
        <v>-27042476.2620003</v>
      </c>
      <c r="U269" s="143">
        <f ca="1" t="shared" si="113"/>
        <v>-29324679.7331162</v>
      </c>
    </row>
    <row r="270" ht="15" spans="1:21">
      <c r="A270" s="182"/>
      <c r="B270" s="53" t="str">
        <f>B$268&amp;" for debts denominated in "&amp;D270</f>
        <v>New debt stock for debts denominated in USD</v>
      </c>
      <c r="C270" s="47" t="str">
        <f>"million "&amp;D270</f>
        <v>million USD</v>
      </c>
      <c r="D270" s="54" t="str">
        <f>$B$82</f>
        <v>USD</v>
      </c>
      <c r="E270" s="177" t="s">
        <v>343</v>
      </c>
      <c r="F270" s="62"/>
      <c r="G270" s="167"/>
      <c r="H270" s="167"/>
      <c r="I270" s="167"/>
      <c r="J270" s="167"/>
      <c r="K270" s="90"/>
      <c r="L270" s="143">
        <f t="shared" si="113"/>
        <v>2910</v>
      </c>
      <c r="M270" s="143">
        <f ca="1" t="shared" si="113"/>
        <v>10610</v>
      </c>
      <c r="N270" s="143">
        <f ca="1" t="shared" si="113"/>
        <v>18360</v>
      </c>
      <c r="O270" s="143">
        <f ca="1" t="shared" si="113"/>
        <v>25860</v>
      </c>
      <c r="P270" s="143">
        <f ca="1" t="shared" si="113"/>
        <v>33460</v>
      </c>
      <c r="Q270" s="143">
        <f ca="1" t="shared" si="113"/>
        <v>42360</v>
      </c>
      <c r="R270" s="143">
        <f ca="1" t="shared" si="113"/>
        <v>51228</v>
      </c>
      <c r="S270" s="143">
        <f ca="1" t="shared" si="113"/>
        <v>59106</v>
      </c>
      <c r="T270" s="143">
        <f ca="1" t="shared" si="113"/>
        <v>65714</v>
      </c>
      <c r="U270" s="143">
        <f ca="1" t="shared" si="113"/>
        <v>71992</v>
      </c>
    </row>
    <row r="271" ht="15" spans="1:21">
      <c r="A271" s="182"/>
      <c r="B271" s="53" t="str">
        <f>B$268&amp;" for debts denominated in "&amp;D271</f>
        <v>New debt stock for debts denominated in EUR</v>
      </c>
      <c r="C271" s="47" t="str">
        <f>"million "&amp;D271</f>
        <v>million EUR</v>
      </c>
      <c r="D271" s="54" t="str">
        <f>$B$83</f>
        <v>EUR</v>
      </c>
      <c r="E271" s="177" t="s">
        <v>343</v>
      </c>
      <c r="F271" s="62"/>
      <c r="G271" s="167"/>
      <c r="H271" s="167"/>
      <c r="I271" s="167"/>
      <c r="J271" s="167"/>
      <c r="K271" s="90"/>
      <c r="L271" s="143">
        <f t="shared" si="113"/>
        <v>0</v>
      </c>
      <c r="M271" s="143">
        <f ca="1" t="shared" si="113"/>
        <v>0</v>
      </c>
      <c r="N271" s="143">
        <f ca="1" t="shared" si="113"/>
        <v>0</v>
      </c>
      <c r="O271" s="143">
        <f ca="1" t="shared" si="113"/>
        <v>0</v>
      </c>
      <c r="P271" s="143">
        <f ca="1" t="shared" si="113"/>
        <v>0</v>
      </c>
      <c r="Q271" s="143">
        <f ca="1" t="shared" si="113"/>
        <v>0</v>
      </c>
      <c r="R271" s="143">
        <f ca="1" t="shared" si="113"/>
        <v>0</v>
      </c>
      <c r="S271" s="143">
        <f ca="1" t="shared" si="113"/>
        <v>0</v>
      </c>
      <c r="T271" s="143">
        <f ca="1" t="shared" si="113"/>
        <v>0</v>
      </c>
      <c r="U271" s="143">
        <f ca="1" t="shared" si="113"/>
        <v>0</v>
      </c>
    </row>
    <row r="272" ht="15" spans="1:21">
      <c r="A272" s="182"/>
      <c r="B272" s="53" t="str">
        <f>B$268&amp;" for debts denominated in "&amp;D272</f>
        <v>New debt stock for debts denominated in GBP</v>
      </c>
      <c r="C272" s="47" t="str">
        <f>"million "&amp;D272</f>
        <v>million GBP</v>
      </c>
      <c r="D272" s="54" t="str">
        <f>$B$84</f>
        <v>GBP</v>
      </c>
      <c r="E272" s="177" t="s">
        <v>343</v>
      </c>
      <c r="F272" s="62"/>
      <c r="G272" s="167"/>
      <c r="H272" s="167"/>
      <c r="I272" s="167"/>
      <c r="J272" s="167"/>
      <c r="K272" s="90"/>
      <c r="L272" s="143">
        <f t="shared" si="113"/>
        <v>0</v>
      </c>
      <c r="M272" s="143">
        <f ca="1" t="shared" si="113"/>
        <v>0</v>
      </c>
      <c r="N272" s="143">
        <f ca="1" t="shared" si="113"/>
        <v>0</v>
      </c>
      <c r="O272" s="143">
        <f ca="1" t="shared" si="113"/>
        <v>0</v>
      </c>
      <c r="P272" s="143">
        <f ca="1" t="shared" si="113"/>
        <v>0</v>
      </c>
      <c r="Q272" s="143">
        <f ca="1" t="shared" si="113"/>
        <v>0</v>
      </c>
      <c r="R272" s="143">
        <f ca="1" t="shared" si="113"/>
        <v>0</v>
      </c>
      <c r="S272" s="143">
        <f ca="1" t="shared" si="113"/>
        <v>0</v>
      </c>
      <c r="T272" s="143">
        <f ca="1" t="shared" si="113"/>
        <v>0</v>
      </c>
      <c r="U272" s="143">
        <f ca="1" t="shared" si="113"/>
        <v>0</v>
      </c>
    </row>
    <row r="273" ht="15" spans="1:21">
      <c r="A273" s="182"/>
      <c r="B273" s="53" t="str">
        <f>B$268&amp;" for debts denominated in "&amp;D273</f>
        <v>New debt stock for debts denominated in CHY</v>
      </c>
      <c r="C273" s="47" t="str">
        <f>"million "&amp;D273</f>
        <v>million CHY</v>
      </c>
      <c r="D273" s="54" t="str">
        <f>$B$85</f>
        <v>CHY</v>
      </c>
      <c r="E273" s="177" t="s">
        <v>343</v>
      </c>
      <c r="F273" s="62"/>
      <c r="G273" s="167"/>
      <c r="H273" s="167"/>
      <c r="I273" s="167"/>
      <c r="J273" s="167"/>
      <c r="K273" s="90"/>
      <c r="L273" s="143">
        <f t="shared" si="113"/>
        <v>0</v>
      </c>
      <c r="M273" s="143">
        <f ca="1" t="shared" si="113"/>
        <v>0</v>
      </c>
      <c r="N273" s="143">
        <f ca="1" t="shared" si="113"/>
        <v>0</v>
      </c>
      <c r="O273" s="143">
        <f ca="1" t="shared" si="113"/>
        <v>0</v>
      </c>
      <c r="P273" s="143">
        <f ca="1" t="shared" si="113"/>
        <v>0</v>
      </c>
      <c r="Q273" s="143">
        <f ca="1" t="shared" si="113"/>
        <v>0</v>
      </c>
      <c r="R273" s="143">
        <f ca="1" t="shared" si="113"/>
        <v>0</v>
      </c>
      <c r="S273" s="143">
        <f ca="1" t="shared" si="113"/>
        <v>0</v>
      </c>
      <c r="T273" s="143">
        <f ca="1" t="shared" si="113"/>
        <v>0</v>
      </c>
      <c r="U273" s="143">
        <f ca="1" t="shared" si="113"/>
        <v>0</v>
      </c>
    </row>
    <row r="274" ht="15" spans="1:21">
      <c r="A274" s="182"/>
      <c r="B274" s="120" t="str">
        <f>B$268&amp;" TOTAL in LCU"</f>
        <v>New debt stock TOTAL in LCU</v>
      </c>
      <c r="C274" s="47" t="s">
        <v>329</v>
      </c>
      <c r="D274" s="178"/>
      <c r="E274" s="62"/>
      <c r="F274" s="62"/>
      <c r="G274" s="167"/>
      <c r="H274" s="167"/>
      <c r="I274" s="167"/>
      <c r="J274" s="167"/>
      <c r="K274" s="90"/>
      <c r="L274" s="86">
        <f t="shared" ref="L274:U274" si="114">SUMPRODUCT(L269:L273,L$81:L$85)</f>
        <v>59826.7319997419</v>
      </c>
      <c r="M274" s="86">
        <f ca="1" t="shared" si="114"/>
        <v>422792.349406306</v>
      </c>
      <c r="N274" s="86">
        <f ca="1" t="shared" si="114"/>
        <v>604411.911051079</v>
      </c>
      <c r="O274" s="86">
        <f ca="1" t="shared" si="114"/>
        <v>842851.485037155</v>
      </c>
      <c r="P274" s="86">
        <f ca="1" t="shared" si="114"/>
        <v>1126275.37168947</v>
      </c>
      <c r="Q274" s="86">
        <f ca="1" t="shared" si="114"/>
        <v>1464700.55107988</v>
      </c>
      <c r="R274" s="86">
        <f ca="1" t="shared" si="114"/>
        <v>1866939.12750406</v>
      </c>
      <c r="S274" s="86">
        <f ca="1" t="shared" si="114"/>
        <v>2330039.28669886</v>
      </c>
      <c r="T274" s="86">
        <f ca="1" t="shared" si="114"/>
        <v>2844250.9379997</v>
      </c>
      <c r="U274" s="86">
        <f ca="1" t="shared" si="114"/>
        <v>3417281.86688375</v>
      </c>
    </row>
    <row r="275" ht="15" spans="1:21">
      <c r="A275" s="182"/>
      <c r="B275" s="167"/>
      <c r="C275" s="167"/>
      <c r="D275" s="178"/>
      <c r="E275" s="62"/>
      <c r="F275" s="62"/>
      <c r="G275" s="167"/>
      <c r="H275" s="167"/>
      <c r="I275" s="167"/>
      <c r="J275" s="167"/>
      <c r="K275" s="90"/>
      <c r="L275" s="164"/>
      <c r="M275" s="143"/>
      <c r="N275" s="143"/>
      <c r="O275" s="143"/>
      <c r="P275" s="143"/>
      <c r="Q275" s="143"/>
      <c r="R275" s="143"/>
      <c r="S275" s="143"/>
      <c r="T275" s="143"/>
      <c r="U275" s="143"/>
    </row>
    <row r="276" ht="15" spans="1:21">
      <c r="A276" s="182"/>
      <c r="B276" s="146" t="s">
        <v>344</v>
      </c>
      <c r="C276" s="148"/>
      <c r="D276" s="148"/>
      <c r="E276" s="148"/>
      <c r="F276" s="149"/>
      <c r="G276" s="149"/>
      <c r="H276" s="149"/>
      <c r="I276" s="149"/>
      <c r="J276" s="149"/>
      <c r="K276" s="168"/>
      <c r="L276" s="169"/>
      <c r="M276" s="169"/>
      <c r="N276" s="169"/>
      <c r="O276" s="169"/>
      <c r="P276" s="169"/>
      <c r="Q276" s="169"/>
      <c r="R276" s="169"/>
      <c r="S276" s="169"/>
      <c r="T276" s="169"/>
      <c r="U276" s="169"/>
    </row>
    <row r="277" ht="15" spans="1:21">
      <c r="A277" s="182"/>
      <c r="B277" s="183" t="s">
        <v>298</v>
      </c>
      <c r="C277" s="103"/>
      <c r="D277" s="51"/>
      <c r="E277" s="116"/>
      <c r="F277" s="167"/>
      <c r="G277" s="167"/>
      <c r="H277" s="167"/>
      <c r="I277" s="167"/>
      <c r="J277" s="167"/>
      <c r="K277" s="90"/>
      <c r="L277" s="143"/>
      <c r="M277" s="143"/>
      <c r="N277" s="143"/>
      <c r="O277" s="143"/>
      <c r="P277" s="143"/>
      <c r="Q277" s="143"/>
      <c r="R277" s="143"/>
      <c r="S277" s="143"/>
      <c r="T277" s="143"/>
      <c r="U277" s="143"/>
    </row>
    <row r="278" ht="15" spans="1:21">
      <c r="A278" s="182"/>
      <c r="B278" s="184" t="s">
        <v>37</v>
      </c>
      <c r="C278" s="185" t="str">
        <f>IF(C283="Domestic","LCU","USD")</f>
        <v>LCU</v>
      </c>
      <c r="D278" s="47"/>
      <c r="E278" s="47"/>
      <c r="F278" s="48"/>
      <c r="G278" s="48"/>
      <c r="H278" s="48"/>
      <c r="I278" s="48"/>
      <c r="J278" s="48"/>
      <c r="K278" s="89"/>
      <c r="L278" s="89"/>
      <c r="M278" s="89"/>
      <c r="N278" s="89"/>
      <c r="O278" s="89"/>
      <c r="P278" s="89"/>
      <c r="Q278" s="89"/>
      <c r="R278" s="89"/>
      <c r="S278" s="89"/>
      <c r="T278" s="89"/>
      <c r="U278" s="89"/>
    </row>
    <row r="279" ht="15" spans="1:21">
      <c r="A279" s="182"/>
      <c r="B279" s="184" t="s">
        <v>345</v>
      </c>
      <c r="C279" s="186">
        <f>SUMIF($E$63:$E$72,$B277,H$63:H$72)</f>
        <v>5</v>
      </c>
      <c r="D279" s="47"/>
      <c r="E279" s="47"/>
      <c r="F279" s="48"/>
      <c r="G279" s="48"/>
      <c r="H279" s="48"/>
      <c r="I279" s="48"/>
      <c r="J279" s="48"/>
      <c r="K279" s="89"/>
      <c r="L279" s="89"/>
      <c r="M279" s="89"/>
      <c r="N279" s="89"/>
      <c r="O279" s="89"/>
      <c r="P279" s="89"/>
      <c r="Q279" s="89"/>
      <c r="R279" s="89"/>
      <c r="S279" s="89"/>
      <c r="T279" s="89"/>
      <c r="U279" s="89"/>
    </row>
    <row r="280" ht="15" spans="1:21">
      <c r="A280" s="182"/>
      <c r="B280" s="184" t="s">
        <v>346</v>
      </c>
      <c r="C280" s="187">
        <f>SUMIF($E$63:$E$72,$B277,I$63:I$72)</f>
        <v>4</v>
      </c>
      <c r="D280" s="47"/>
      <c r="E280" s="47"/>
      <c r="F280" s="48"/>
      <c r="G280" s="48"/>
      <c r="H280" s="48"/>
      <c r="I280" s="48"/>
      <c r="J280" s="48"/>
      <c r="K280" s="89"/>
      <c r="L280" s="89"/>
      <c r="M280" s="89"/>
      <c r="N280" s="89"/>
      <c r="O280" s="89"/>
      <c r="P280" s="89"/>
      <c r="Q280" s="89"/>
      <c r="R280" s="89"/>
      <c r="S280" s="89"/>
      <c r="T280" s="89"/>
      <c r="U280" s="89"/>
    </row>
    <row r="281" ht="15" spans="1:21">
      <c r="A281" s="182"/>
      <c r="B281" s="184" t="s">
        <v>347</v>
      </c>
      <c r="C281" s="188">
        <f>SUMIF($E$63:$E$72,$B277,G$63:G$72)</f>
        <v>0.09</v>
      </c>
      <c r="D281" s="47"/>
      <c r="E281" s="47"/>
      <c r="F281" s="48"/>
      <c r="G281" s="48"/>
      <c r="H281" s="48"/>
      <c r="I281" s="48"/>
      <c r="J281" s="48"/>
      <c r="K281" s="89"/>
      <c r="L281" s="89"/>
      <c r="M281" s="89"/>
      <c r="N281" s="89"/>
      <c r="O281" s="89"/>
      <c r="P281" s="89"/>
      <c r="Q281" s="89"/>
      <c r="R281" s="89"/>
      <c r="S281" s="89"/>
      <c r="T281" s="89"/>
      <c r="U281" s="89"/>
    </row>
    <row r="282" ht="15" spans="1:21">
      <c r="A282" s="182"/>
      <c r="B282" s="184" t="s">
        <v>348</v>
      </c>
      <c r="C282" s="177" t="s">
        <v>349</v>
      </c>
      <c r="D282" s="47"/>
      <c r="E282" s="47"/>
      <c r="F282" s="48"/>
      <c r="G282" s="48"/>
      <c r="H282" s="48"/>
      <c r="I282" s="48"/>
      <c r="J282" s="48"/>
      <c r="K282" s="89"/>
      <c r="L282" s="89"/>
      <c r="M282" s="89"/>
      <c r="N282" s="89"/>
      <c r="O282" s="89"/>
      <c r="P282" s="89"/>
      <c r="Q282" s="89"/>
      <c r="R282" s="89"/>
      <c r="S282" s="89"/>
      <c r="T282" s="89"/>
      <c r="U282" s="89"/>
    </row>
    <row r="283" ht="15" spans="1:21">
      <c r="A283" s="182"/>
      <c r="B283" s="184" t="str">
        <f>"Classified as External or Domestic?"</f>
        <v>Classified as External or Domestic?</v>
      </c>
      <c r="C283" s="187" t="str">
        <f>VLOOKUP(B277,$E$63:$I$72,2,FALSE)</f>
        <v>Domestic</v>
      </c>
      <c r="D283" s="47"/>
      <c r="E283" s="47"/>
      <c r="F283" s="48"/>
      <c r="G283" s="48"/>
      <c r="H283" s="48"/>
      <c r="I283" s="48"/>
      <c r="J283" s="48"/>
      <c r="K283" s="89"/>
      <c r="L283" s="89"/>
      <c r="M283" s="89"/>
      <c r="N283" s="89"/>
      <c r="O283" s="89"/>
      <c r="P283" s="89"/>
      <c r="Q283" s="89"/>
      <c r="R283" s="89"/>
      <c r="S283" s="89"/>
      <c r="T283" s="89"/>
      <c r="U283" s="89"/>
    </row>
    <row r="284" ht="15" spans="1:21">
      <c r="A284" s="182"/>
      <c r="B284" s="184" t="s">
        <v>350</v>
      </c>
      <c r="C284" s="47" t="s">
        <v>351</v>
      </c>
      <c r="D284" s="47"/>
      <c r="E284" s="47"/>
      <c r="F284" s="48"/>
      <c r="G284" s="48"/>
      <c r="H284" s="48"/>
      <c r="I284" s="48"/>
      <c r="J284" s="48"/>
      <c r="K284" s="89"/>
      <c r="L284" s="190">
        <f>L285/L$101*100</f>
        <v>0</v>
      </c>
      <c r="M284" s="190">
        <f ca="1" t="shared" ref="M284:U284" si="115">M285/M$101*100</f>
        <v>0.702308261219562</v>
      </c>
      <c r="N284" s="190">
        <f ca="1" t="shared" si="115"/>
        <v>0.550601483091279</v>
      </c>
      <c r="O284" s="190">
        <f ca="1" t="shared" si="115"/>
        <v>0.418897382523195</v>
      </c>
      <c r="P284" s="190">
        <f ca="1" t="shared" si="115"/>
        <v>0.420728883922475</v>
      </c>
      <c r="Q284" s="190">
        <f ca="1" t="shared" si="115"/>
        <v>-0.17112206786183</v>
      </c>
      <c r="R284" s="190">
        <f ca="1" t="shared" si="115"/>
        <v>-0.0481742283996326</v>
      </c>
      <c r="S284" s="190">
        <f ca="1" t="shared" si="115"/>
        <v>-0.0679043122816371</v>
      </c>
      <c r="T284" s="190">
        <f ca="1" t="shared" si="115"/>
        <v>-0.151866828243854</v>
      </c>
      <c r="U284" s="190">
        <f ca="1" t="shared" si="115"/>
        <v>-0.608920690230202</v>
      </c>
    </row>
    <row r="285" ht="15" spans="1:21">
      <c r="A285" s="182"/>
      <c r="B285" s="184" t="s">
        <v>352</v>
      </c>
      <c r="C285" s="62" t="s">
        <v>329</v>
      </c>
      <c r="D285" s="177" t="str">
        <f>C283</f>
        <v>Domestic</v>
      </c>
      <c r="E285" s="62"/>
      <c r="F285" s="178"/>
      <c r="G285" s="167"/>
      <c r="H285" s="167"/>
      <c r="I285" s="167"/>
      <c r="J285" s="167"/>
      <c r="K285" s="90"/>
      <c r="L285" s="191">
        <f>SUMIF($E$63:$E$72,$B277,L$63:L$72)*L289</f>
        <v>0</v>
      </c>
      <c r="M285" s="191">
        <f t="shared" ref="M285:U285" si="116">SUMIF($E$63:$E$72,$B277,M$63:M$72)*M289</f>
        <v>1000</v>
      </c>
      <c r="N285" s="191">
        <f t="shared" si="116"/>
        <v>1000</v>
      </c>
      <c r="O285" s="191">
        <f t="shared" si="116"/>
        <v>1000</v>
      </c>
      <c r="P285" s="191">
        <f t="shared" si="116"/>
        <v>1200</v>
      </c>
      <c r="Q285" s="191">
        <f t="shared" si="116"/>
        <v>1200</v>
      </c>
      <c r="R285" s="191">
        <f t="shared" si="116"/>
        <v>1300</v>
      </c>
      <c r="S285" s="191">
        <f t="shared" si="116"/>
        <v>1300</v>
      </c>
      <c r="T285" s="191">
        <f t="shared" si="116"/>
        <v>1500</v>
      </c>
      <c r="U285" s="191">
        <f t="shared" si="116"/>
        <v>1500</v>
      </c>
    </row>
    <row r="286" ht="15" spans="1:21">
      <c r="A286" s="182"/>
      <c r="B286" s="184" t="s">
        <v>335</v>
      </c>
      <c r="C286" s="62" t="s">
        <v>329</v>
      </c>
      <c r="D286" s="177" t="str">
        <f>C283</f>
        <v>Domestic</v>
      </c>
      <c r="E286" s="62"/>
      <c r="F286" s="178"/>
      <c r="G286" s="167"/>
      <c r="H286" s="167"/>
      <c r="I286" s="167"/>
      <c r="J286" s="167"/>
      <c r="K286" s="90"/>
      <c r="L286" s="192"/>
      <c r="M286" s="143">
        <f ca="1" t="shared" ref="M286:U286" si="117">M292*M289</f>
        <v>0</v>
      </c>
      <c r="N286" s="143">
        <f ca="1" t="shared" si="117"/>
        <v>0</v>
      </c>
      <c r="O286" s="143">
        <f ca="1" t="shared" si="117"/>
        <v>0</v>
      </c>
      <c r="P286" s="143">
        <f ca="1" t="shared" si="117"/>
        <v>0</v>
      </c>
      <c r="Q286" s="143">
        <f ca="1" t="shared" si="117"/>
        <v>0</v>
      </c>
      <c r="R286" s="143">
        <f ca="1" t="shared" si="117"/>
        <v>1000</v>
      </c>
      <c r="S286" s="143">
        <f ca="1" t="shared" si="117"/>
        <v>1000</v>
      </c>
      <c r="T286" s="143">
        <f ca="1" t="shared" si="117"/>
        <v>1000</v>
      </c>
      <c r="U286" s="143">
        <f ca="1" t="shared" si="117"/>
        <v>1200</v>
      </c>
    </row>
    <row r="287" ht="15" spans="1:21">
      <c r="A287" s="182"/>
      <c r="B287" s="184" t="s">
        <v>336</v>
      </c>
      <c r="C287" s="62" t="s">
        <v>329</v>
      </c>
      <c r="D287" s="177" t="str">
        <f>C283</f>
        <v>Domestic</v>
      </c>
      <c r="E287" s="62"/>
      <c r="F287" s="178"/>
      <c r="G287" s="167"/>
      <c r="H287" s="167"/>
      <c r="I287" s="167"/>
      <c r="J287" s="167"/>
      <c r="K287" s="90"/>
      <c r="L287" s="192"/>
      <c r="M287" s="143">
        <f t="shared" ref="M287:U287" si="118">M293*M289</f>
        <v>0</v>
      </c>
      <c r="N287" s="143">
        <f ca="1" t="shared" si="118"/>
        <v>90</v>
      </c>
      <c r="O287" s="143">
        <f ca="1" t="shared" si="118"/>
        <v>180</v>
      </c>
      <c r="P287" s="143">
        <f ca="1" t="shared" si="118"/>
        <v>270</v>
      </c>
      <c r="Q287" s="143">
        <f ca="1" t="shared" si="118"/>
        <v>378</v>
      </c>
      <c r="R287" s="143">
        <f ca="1" t="shared" si="118"/>
        <v>486</v>
      </c>
      <c r="S287" s="143">
        <f ca="1" t="shared" si="118"/>
        <v>513</v>
      </c>
      <c r="T287" s="143">
        <f ca="1" t="shared" si="118"/>
        <v>540</v>
      </c>
      <c r="U287" s="143">
        <f ca="1" t="shared" si="118"/>
        <v>585</v>
      </c>
    </row>
    <row r="288" ht="15" spans="1:21">
      <c r="A288" s="182"/>
      <c r="B288" s="184" t="s">
        <v>353</v>
      </c>
      <c r="C288" s="62" t="s">
        <v>329</v>
      </c>
      <c r="D288" s="177" t="str">
        <f>C283</f>
        <v>Domestic</v>
      </c>
      <c r="E288" s="62"/>
      <c r="F288" s="178"/>
      <c r="G288" s="167"/>
      <c r="H288" s="167"/>
      <c r="I288" s="167"/>
      <c r="J288" s="167"/>
      <c r="K288" s="90"/>
      <c r="L288" s="143">
        <f t="shared" ref="L288:U288" si="119">L291*L289</f>
        <v>0</v>
      </c>
      <c r="M288" s="143">
        <f ca="1" t="shared" si="119"/>
        <v>1000</v>
      </c>
      <c r="N288" s="143">
        <f ca="1" t="shared" si="119"/>
        <v>2000</v>
      </c>
      <c r="O288" s="143">
        <f ca="1" t="shared" si="119"/>
        <v>3000</v>
      </c>
      <c r="P288" s="143">
        <f ca="1" t="shared" si="119"/>
        <v>4200</v>
      </c>
      <c r="Q288" s="143">
        <f ca="1" t="shared" si="119"/>
        <v>5400</v>
      </c>
      <c r="R288" s="143">
        <f ca="1" t="shared" si="119"/>
        <v>5700</v>
      </c>
      <c r="S288" s="143">
        <f ca="1" t="shared" si="119"/>
        <v>6000</v>
      </c>
      <c r="T288" s="143">
        <f ca="1" t="shared" si="119"/>
        <v>6500</v>
      </c>
      <c r="U288" s="143">
        <f ca="1" t="shared" si="119"/>
        <v>6800</v>
      </c>
    </row>
    <row r="289" ht="15" spans="1:21">
      <c r="A289" s="182"/>
      <c r="B289" s="184" t="s">
        <v>333</v>
      </c>
      <c r="C289" s="103" t="str">
        <f>"LCU per unit of "&amp;D288</f>
        <v>LCU per unit of Domestic</v>
      </c>
      <c r="D289" s="177" t="str">
        <f>C278</f>
        <v>LCU</v>
      </c>
      <c r="E289" s="62"/>
      <c r="F289" s="178"/>
      <c r="G289" s="167"/>
      <c r="H289" s="167"/>
      <c r="I289" s="167"/>
      <c r="J289" s="167"/>
      <c r="K289" s="90"/>
      <c r="L289" s="143">
        <f t="shared" ref="L289:U289" si="120">INDEX($L$81:$U$85,MATCH($D289,$B$81:$B$85,0),MATCH(L$78,$L$78:$U$78,0))</f>
        <v>1</v>
      </c>
      <c r="M289" s="143">
        <f t="shared" si="120"/>
        <v>1</v>
      </c>
      <c r="N289" s="143">
        <f t="shared" si="120"/>
        <v>1</v>
      </c>
      <c r="O289" s="143">
        <f t="shared" si="120"/>
        <v>1</v>
      </c>
      <c r="P289" s="143">
        <f t="shared" si="120"/>
        <v>1</v>
      </c>
      <c r="Q289" s="143">
        <f t="shared" si="120"/>
        <v>1</v>
      </c>
      <c r="R289" s="143">
        <f t="shared" si="120"/>
        <v>1</v>
      </c>
      <c r="S289" s="143">
        <f t="shared" si="120"/>
        <v>1</v>
      </c>
      <c r="T289" s="143">
        <f t="shared" si="120"/>
        <v>1</v>
      </c>
      <c r="U289" s="143">
        <f t="shared" si="120"/>
        <v>1</v>
      </c>
    </row>
    <row r="290" ht="15" spans="1:21">
      <c r="A290" s="182"/>
      <c r="B290" s="184" t="s">
        <v>341</v>
      </c>
      <c r="C290" s="103" t="str">
        <f>"million "&amp;D289</f>
        <v>million LCU</v>
      </c>
      <c r="D290" s="177" t="str">
        <f>D289</f>
        <v>LCU</v>
      </c>
      <c r="E290" s="59"/>
      <c r="F290" s="189"/>
      <c r="G290" s="167"/>
      <c r="H290" s="167"/>
      <c r="I290" s="167"/>
      <c r="J290" s="167"/>
      <c r="K290" s="90"/>
      <c r="L290" s="190">
        <f t="shared" ref="L290:U290" si="121">L285/L289</f>
        <v>0</v>
      </c>
      <c r="M290" s="190">
        <f t="shared" si="121"/>
        <v>1000</v>
      </c>
      <c r="N290" s="190">
        <f t="shared" si="121"/>
        <v>1000</v>
      </c>
      <c r="O290" s="190">
        <f t="shared" si="121"/>
        <v>1000</v>
      </c>
      <c r="P290" s="190">
        <f t="shared" si="121"/>
        <v>1200</v>
      </c>
      <c r="Q290" s="190">
        <f t="shared" si="121"/>
        <v>1200</v>
      </c>
      <c r="R290" s="190">
        <f t="shared" si="121"/>
        <v>1300</v>
      </c>
      <c r="S290" s="190">
        <f t="shared" si="121"/>
        <v>1300</v>
      </c>
      <c r="T290" s="190">
        <f t="shared" si="121"/>
        <v>1500</v>
      </c>
      <c r="U290" s="190">
        <f t="shared" si="121"/>
        <v>1500</v>
      </c>
    </row>
    <row r="291" ht="15" spans="1:21">
      <c r="A291" s="182"/>
      <c r="B291" s="184" t="s">
        <v>343</v>
      </c>
      <c r="C291" s="103" t="str">
        <f>"million "&amp;D290</f>
        <v>million LCU</v>
      </c>
      <c r="D291" s="177" t="str">
        <f>D290</f>
        <v>LCU</v>
      </c>
      <c r="E291" s="62"/>
      <c r="F291" s="189"/>
      <c r="G291" s="167"/>
      <c r="H291" s="167"/>
      <c r="I291" s="167"/>
      <c r="J291" s="167"/>
      <c r="K291" s="90"/>
      <c r="L291" s="143">
        <f>L290</f>
        <v>0</v>
      </c>
      <c r="M291" s="143">
        <f ca="1" t="shared" ref="M291:U291" si="122">L291+M290-M292</f>
        <v>1000</v>
      </c>
      <c r="N291" s="143">
        <f ca="1" t="shared" si="122"/>
        <v>2000</v>
      </c>
      <c r="O291" s="143">
        <f ca="1" t="shared" si="122"/>
        <v>3000</v>
      </c>
      <c r="P291" s="143">
        <f ca="1" t="shared" si="122"/>
        <v>4200</v>
      </c>
      <c r="Q291" s="143">
        <f ca="1" t="shared" si="122"/>
        <v>5400</v>
      </c>
      <c r="R291" s="143">
        <f ca="1" t="shared" si="122"/>
        <v>5700</v>
      </c>
      <c r="S291" s="143">
        <f ca="1" t="shared" si="122"/>
        <v>6000</v>
      </c>
      <c r="T291" s="143">
        <f ca="1" t="shared" si="122"/>
        <v>6500</v>
      </c>
      <c r="U291" s="143">
        <f ca="1" t="shared" si="122"/>
        <v>6800</v>
      </c>
    </row>
    <row r="292" ht="15" spans="1:21">
      <c r="A292" s="182"/>
      <c r="B292" s="184" t="s">
        <v>328</v>
      </c>
      <c r="C292" s="103" t="str">
        <f>"million "&amp;D291</f>
        <v>million LCU</v>
      </c>
      <c r="D292" s="177" t="str">
        <f>D291</f>
        <v>LCU</v>
      </c>
      <c r="E292" s="62"/>
      <c r="F292" s="189"/>
      <c r="G292" s="167"/>
      <c r="H292" s="167"/>
      <c r="I292" s="167"/>
      <c r="J292" s="167"/>
      <c r="K292" s="90"/>
      <c r="L292" s="192"/>
      <c r="M292" s="143">
        <f ca="1" t="shared" ref="M292:U292" si="123">IF(M$241&gt;$C279-1,SUM(OFFSET($L290,0,M$241-$C279,1,$C279-$C280))/($C279-$C280),IF(M$241&lt;$C280+1,0,SUM(OFFSET($L290,0,0,1,M$241-$C280))/($C279-$C280)))</f>
        <v>0</v>
      </c>
      <c r="N292" s="143">
        <f ca="1" t="shared" si="123"/>
        <v>0</v>
      </c>
      <c r="O292" s="143">
        <f ca="1" t="shared" si="123"/>
        <v>0</v>
      </c>
      <c r="P292" s="143">
        <f ca="1" t="shared" si="123"/>
        <v>0</v>
      </c>
      <c r="Q292" s="143">
        <f ca="1" t="shared" si="123"/>
        <v>0</v>
      </c>
      <c r="R292" s="143">
        <f ca="1" t="shared" si="123"/>
        <v>1000</v>
      </c>
      <c r="S292" s="143">
        <f ca="1" t="shared" si="123"/>
        <v>1000</v>
      </c>
      <c r="T292" s="143">
        <f ca="1" t="shared" si="123"/>
        <v>1000</v>
      </c>
      <c r="U292" s="143">
        <f ca="1" t="shared" si="123"/>
        <v>1200</v>
      </c>
    </row>
    <row r="293" ht="15" spans="1:21">
      <c r="A293" s="182"/>
      <c r="B293" s="184" t="s">
        <v>234</v>
      </c>
      <c r="C293" s="103" t="str">
        <f>"million "&amp;D292</f>
        <v>million LCU</v>
      </c>
      <c r="D293" s="177" t="str">
        <f>D292</f>
        <v>LCU</v>
      </c>
      <c r="E293" s="62"/>
      <c r="F293" s="189"/>
      <c r="G293" s="167"/>
      <c r="H293" s="167"/>
      <c r="I293" s="167"/>
      <c r="J293" s="167"/>
      <c r="K293" s="90"/>
      <c r="L293" s="192"/>
      <c r="M293" s="143">
        <f t="shared" ref="M293:U293" si="124">L291*$C281</f>
        <v>0</v>
      </c>
      <c r="N293" s="143">
        <f ca="1" t="shared" si="124"/>
        <v>90</v>
      </c>
      <c r="O293" s="143">
        <f ca="1" t="shared" si="124"/>
        <v>180</v>
      </c>
      <c r="P293" s="143">
        <f ca="1" t="shared" si="124"/>
        <v>270</v>
      </c>
      <c r="Q293" s="143">
        <f ca="1" t="shared" si="124"/>
        <v>378</v>
      </c>
      <c r="R293" s="143">
        <f ca="1" t="shared" si="124"/>
        <v>486</v>
      </c>
      <c r="S293" s="143">
        <f ca="1" t="shared" si="124"/>
        <v>513</v>
      </c>
      <c r="T293" s="143">
        <f ca="1" t="shared" si="124"/>
        <v>540</v>
      </c>
      <c r="U293" s="143">
        <f ca="1" t="shared" si="124"/>
        <v>585</v>
      </c>
    </row>
    <row r="294" ht="15" spans="1:21">
      <c r="A294" s="182"/>
      <c r="B294" s="183" t="s">
        <v>299</v>
      </c>
      <c r="C294" s="103"/>
      <c r="D294" s="51"/>
      <c r="E294" s="116"/>
      <c r="F294" s="167"/>
      <c r="G294" s="167"/>
      <c r="H294" s="167"/>
      <c r="I294" s="167"/>
      <c r="J294" s="167"/>
      <c r="K294" s="90"/>
      <c r="L294" s="143"/>
      <c r="M294" s="143"/>
      <c r="N294" s="143"/>
      <c r="O294" s="143"/>
      <c r="P294" s="143"/>
      <c r="Q294" s="143"/>
      <c r="R294" s="143"/>
      <c r="S294" s="143"/>
      <c r="T294" s="143"/>
      <c r="U294" s="143"/>
    </row>
    <row r="295" ht="15" spans="1:21">
      <c r="A295" s="182"/>
      <c r="B295" s="184" t="s">
        <v>37</v>
      </c>
      <c r="C295" s="185" t="str">
        <f>IF(C300="Domestic","LCU","USD")</f>
        <v>LCU</v>
      </c>
      <c r="D295" s="47"/>
      <c r="E295" s="47"/>
      <c r="F295" s="48"/>
      <c r="G295" s="48"/>
      <c r="H295" s="48"/>
      <c r="I295" s="48"/>
      <c r="J295" s="48"/>
      <c r="K295" s="89"/>
      <c r="L295" s="89"/>
      <c r="M295" s="89"/>
      <c r="N295" s="89"/>
      <c r="O295" s="89"/>
      <c r="P295" s="89"/>
      <c r="Q295" s="89"/>
      <c r="R295" s="89"/>
      <c r="S295" s="89"/>
      <c r="T295" s="89"/>
      <c r="U295" s="89"/>
    </row>
    <row r="296" ht="15" spans="1:21">
      <c r="A296" s="182"/>
      <c r="B296" s="184" t="s">
        <v>345</v>
      </c>
      <c r="C296" s="186">
        <f>SUMIF($E$63:$E$72,$B294,H$63:H$72)</f>
        <v>6</v>
      </c>
      <c r="D296" s="47"/>
      <c r="E296" s="47"/>
      <c r="F296" s="48"/>
      <c r="G296" s="48"/>
      <c r="H296" s="48"/>
      <c r="I296" s="48"/>
      <c r="J296" s="48"/>
      <c r="K296" s="89"/>
      <c r="L296" s="89"/>
      <c r="M296" s="89"/>
      <c r="N296" s="89"/>
      <c r="O296" s="89"/>
      <c r="P296" s="89"/>
      <c r="Q296" s="89"/>
      <c r="R296" s="89"/>
      <c r="S296" s="89"/>
      <c r="T296" s="89"/>
      <c r="U296" s="89"/>
    </row>
    <row r="297" ht="15" spans="1:21">
      <c r="A297" s="182"/>
      <c r="B297" s="184" t="s">
        <v>346</v>
      </c>
      <c r="C297" s="187">
        <f>SUMIF($E$63:$E$72,$B294,I$63:I$72)</f>
        <v>3</v>
      </c>
      <c r="D297" s="47"/>
      <c r="E297" s="47"/>
      <c r="F297" s="48"/>
      <c r="G297" s="48"/>
      <c r="H297" s="48"/>
      <c r="I297" s="48"/>
      <c r="J297" s="48"/>
      <c r="K297" s="89"/>
      <c r="L297" s="89"/>
      <c r="M297" s="89"/>
      <c r="N297" s="89"/>
      <c r="O297" s="89"/>
      <c r="P297" s="89"/>
      <c r="Q297" s="89"/>
      <c r="R297" s="89"/>
      <c r="S297" s="89"/>
      <c r="T297" s="89"/>
      <c r="U297" s="89"/>
    </row>
    <row r="298" ht="15" spans="1:21">
      <c r="A298" s="182"/>
      <c r="B298" s="184" t="s">
        <v>347</v>
      </c>
      <c r="C298" s="188">
        <f>SUMIF($E$63:$E$72,$B294,G$63:G$72)</f>
        <v>0.09</v>
      </c>
      <c r="D298" s="47"/>
      <c r="E298" s="47"/>
      <c r="F298" s="48"/>
      <c r="G298" s="48"/>
      <c r="H298" s="48"/>
      <c r="I298" s="48"/>
      <c r="J298" s="48"/>
      <c r="K298" s="89"/>
      <c r="L298" s="89"/>
      <c r="M298" s="89"/>
      <c r="N298" s="89"/>
      <c r="O298" s="89"/>
      <c r="P298" s="89"/>
      <c r="Q298" s="89"/>
      <c r="R298" s="89"/>
      <c r="S298" s="89"/>
      <c r="T298" s="89"/>
      <c r="U298" s="89"/>
    </row>
    <row r="299" ht="15" spans="1:21">
      <c r="A299" s="182"/>
      <c r="B299" s="184" t="s">
        <v>348</v>
      </c>
      <c r="C299" s="177" t="s">
        <v>349</v>
      </c>
      <c r="D299" s="47"/>
      <c r="E299" s="47"/>
      <c r="F299" s="48"/>
      <c r="G299" s="48"/>
      <c r="H299" s="48"/>
      <c r="I299" s="48"/>
      <c r="J299" s="48"/>
      <c r="K299" s="89"/>
      <c r="L299" s="89"/>
      <c r="M299" s="89"/>
      <c r="N299" s="89"/>
      <c r="O299" s="89"/>
      <c r="P299" s="89"/>
      <c r="Q299" s="89"/>
      <c r="R299" s="89"/>
      <c r="S299" s="89"/>
      <c r="T299" s="89"/>
      <c r="U299" s="89"/>
    </row>
    <row r="300" ht="15" spans="1:21">
      <c r="A300" s="182"/>
      <c r="B300" s="184" t="str">
        <f>"Classified as External or Domestic?"</f>
        <v>Classified as External or Domestic?</v>
      </c>
      <c r="C300" s="187" t="str">
        <f>VLOOKUP(B294,$E$63:$I$72,2,FALSE)</f>
        <v>Domestic</v>
      </c>
      <c r="D300" s="47"/>
      <c r="E300" s="47"/>
      <c r="F300" s="48"/>
      <c r="G300" s="48"/>
      <c r="H300" s="48"/>
      <c r="I300" s="48"/>
      <c r="J300" s="48"/>
      <c r="K300" s="89"/>
      <c r="L300" s="89"/>
      <c r="M300" s="89"/>
      <c r="N300" s="89"/>
      <c r="O300" s="89"/>
      <c r="P300" s="89"/>
      <c r="Q300" s="89"/>
      <c r="R300" s="89"/>
      <c r="S300" s="89"/>
      <c r="T300" s="89"/>
      <c r="U300" s="89"/>
    </row>
    <row r="301" ht="15" spans="1:21">
      <c r="A301" s="182"/>
      <c r="B301" s="184" t="s">
        <v>350</v>
      </c>
      <c r="C301" s="47" t="s">
        <v>351</v>
      </c>
      <c r="D301" s="47"/>
      <c r="E301" s="47"/>
      <c r="F301" s="48"/>
      <c r="G301" s="48"/>
      <c r="H301" s="48"/>
      <c r="I301" s="48"/>
      <c r="J301" s="48"/>
      <c r="K301" s="89"/>
      <c r="L301" s="190">
        <f>L302/L$101*100</f>
        <v>3.342987211818</v>
      </c>
      <c r="M301" s="190">
        <f ca="1" t="shared" ref="M301:U301" si="125">M302/M$101*100</f>
        <v>10.5346239182934</v>
      </c>
      <c r="N301" s="190">
        <f ca="1" t="shared" si="125"/>
        <v>6.60721779709535</v>
      </c>
      <c r="O301" s="190">
        <f ca="1" t="shared" si="125"/>
        <v>5.02676859027833</v>
      </c>
      <c r="P301" s="190">
        <f ca="1" t="shared" si="125"/>
        <v>4.55789624249348</v>
      </c>
      <c r="Q301" s="190">
        <f ca="1" t="shared" si="125"/>
        <v>-1.85382240183649</v>
      </c>
      <c r="R301" s="190">
        <f ca="1" t="shared" si="125"/>
        <v>-0.489153703750116</v>
      </c>
      <c r="S301" s="190">
        <f ca="1" t="shared" si="125"/>
        <v>-0.689489940090469</v>
      </c>
      <c r="T301" s="190">
        <f ca="1" t="shared" si="125"/>
        <v>-1.36680145419469</v>
      </c>
      <c r="U301" s="190">
        <f ca="1" t="shared" si="125"/>
        <v>-5.48028621207181</v>
      </c>
    </row>
    <row r="302" ht="15" spans="1:21">
      <c r="A302" s="182"/>
      <c r="B302" s="184" t="s">
        <v>352</v>
      </c>
      <c r="C302" s="62" t="s">
        <v>329</v>
      </c>
      <c r="D302" s="177" t="str">
        <f>C300</f>
        <v>Domestic</v>
      </c>
      <c r="E302" s="62"/>
      <c r="F302" s="178"/>
      <c r="G302" s="167"/>
      <c r="H302" s="167"/>
      <c r="I302" s="167"/>
      <c r="J302" s="167"/>
      <c r="K302" s="90"/>
      <c r="L302" s="191">
        <f>SUMIF($E$63:$E$72,$B294,L$63:L$72)*L306</f>
        <v>2000</v>
      </c>
      <c r="M302" s="191">
        <f t="shared" ref="M302:U302" si="126">SUMIF($E$63:$E$72,$B294,M$63:M$72)*M306</f>
        <v>15000</v>
      </c>
      <c r="N302" s="191">
        <f t="shared" si="126"/>
        <v>12000</v>
      </c>
      <c r="O302" s="191">
        <f t="shared" si="126"/>
        <v>12000</v>
      </c>
      <c r="P302" s="191">
        <f t="shared" si="126"/>
        <v>13000</v>
      </c>
      <c r="Q302" s="191">
        <f t="shared" si="126"/>
        <v>13000</v>
      </c>
      <c r="R302" s="191">
        <f t="shared" si="126"/>
        <v>13200</v>
      </c>
      <c r="S302" s="191">
        <f t="shared" si="126"/>
        <v>13200</v>
      </c>
      <c r="T302" s="191">
        <f t="shared" si="126"/>
        <v>13500</v>
      </c>
      <c r="U302" s="191">
        <f t="shared" si="126"/>
        <v>13500</v>
      </c>
    </row>
    <row r="303" ht="15" spans="1:21">
      <c r="A303" s="182"/>
      <c r="B303" s="184" t="s">
        <v>335</v>
      </c>
      <c r="C303" s="62" t="s">
        <v>329</v>
      </c>
      <c r="D303" s="177" t="str">
        <f>C300</f>
        <v>Domestic</v>
      </c>
      <c r="E303" s="62"/>
      <c r="F303" s="178"/>
      <c r="G303" s="167"/>
      <c r="H303" s="167"/>
      <c r="I303" s="167"/>
      <c r="J303" s="167"/>
      <c r="K303" s="90"/>
      <c r="L303" s="192"/>
      <c r="M303" s="143">
        <f ca="1" t="shared" ref="M303:U303" si="127">M309*M306</f>
        <v>0</v>
      </c>
      <c r="N303" s="143">
        <f ca="1" t="shared" si="127"/>
        <v>0</v>
      </c>
      <c r="O303" s="143">
        <f ca="1" t="shared" si="127"/>
        <v>0</v>
      </c>
      <c r="P303" s="143">
        <f ca="1" t="shared" si="127"/>
        <v>666.666666666667</v>
      </c>
      <c r="Q303" s="143">
        <f ca="1" t="shared" si="127"/>
        <v>5666.66666666667</v>
      </c>
      <c r="R303" s="143">
        <f ca="1" t="shared" si="127"/>
        <v>9666.66666666667</v>
      </c>
      <c r="S303" s="143">
        <f ca="1" t="shared" si="127"/>
        <v>13000</v>
      </c>
      <c r="T303" s="143">
        <f ca="1" t="shared" si="127"/>
        <v>12333.3333333333</v>
      </c>
      <c r="U303" s="143">
        <f ca="1" t="shared" si="127"/>
        <v>12666.6666666667</v>
      </c>
    </row>
    <row r="304" ht="15" spans="1:21">
      <c r="A304" s="182"/>
      <c r="B304" s="184" t="s">
        <v>336</v>
      </c>
      <c r="C304" s="62" t="s">
        <v>329</v>
      </c>
      <c r="D304" s="177" t="str">
        <f>C300</f>
        <v>Domestic</v>
      </c>
      <c r="E304" s="62"/>
      <c r="F304" s="178"/>
      <c r="G304" s="167"/>
      <c r="H304" s="167"/>
      <c r="I304" s="167"/>
      <c r="J304" s="167"/>
      <c r="K304" s="90"/>
      <c r="L304" s="192"/>
      <c r="M304" s="143">
        <f t="shared" ref="M304:U304" si="128">M310*M306</f>
        <v>180</v>
      </c>
      <c r="N304" s="143">
        <f ca="1" t="shared" si="128"/>
        <v>1530</v>
      </c>
      <c r="O304" s="143">
        <f ca="1" t="shared" si="128"/>
        <v>2610</v>
      </c>
      <c r="P304" s="143">
        <f ca="1" t="shared" si="128"/>
        <v>3690</v>
      </c>
      <c r="Q304" s="143">
        <f ca="1" t="shared" si="128"/>
        <v>4800</v>
      </c>
      <c r="R304" s="143">
        <f ca="1" t="shared" si="128"/>
        <v>5460</v>
      </c>
      <c r="S304" s="143">
        <f ca="1" t="shared" si="128"/>
        <v>5778</v>
      </c>
      <c r="T304" s="143">
        <f ca="1" t="shared" si="128"/>
        <v>5796</v>
      </c>
      <c r="U304" s="143">
        <f ca="1" t="shared" si="128"/>
        <v>5901</v>
      </c>
    </row>
    <row r="305" ht="15" spans="1:21">
      <c r="A305" s="182"/>
      <c r="B305" s="184" t="s">
        <v>353</v>
      </c>
      <c r="C305" s="62" t="s">
        <v>329</v>
      </c>
      <c r="D305" s="177" t="str">
        <f>C300</f>
        <v>Domestic</v>
      </c>
      <c r="E305" s="62"/>
      <c r="F305" s="178"/>
      <c r="G305" s="167"/>
      <c r="H305" s="167"/>
      <c r="I305" s="167"/>
      <c r="J305" s="167"/>
      <c r="K305" s="90"/>
      <c r="L305" s="143">
        <f t="shared" ref="L305:U305" si="129">L308*L306</f>
        <v>2000</v>
      </c>
      <c r="M305" s="143">
        <f ca="1" t="shared" si="129"/>
        <v>17000</v>
      </c>
      <c r="N305" s="143">
        <f ca="1" t="shared" si="129"/>
        <v>29000</v>
      </c>
      <c r="O305" s="143">
        <f ca="1" t="shared" si="129"/>
        <v>41000</v>
      </c>
      <c r="P305" s="143">
        <f ca="1" t="shared" si="129"/>
        <v>53333.3333333333</v>
      </c>
      <c r="Q305" s="143">
        <f ca="1" t="shared" si="129"/>
        <v>60666.6666666667</v>
      </c>
      <c r="R305" s="143">
        <f ca="1" t="shared" si="129"/>
        <v>64200</v>
      </c>
      <c r="S305" s="143">
        <f ca="1" t="shared" si="129"/>
        <v>64400</v>
      </c>
      <c r="T305" s="143">
        <f ca="1" t="shared" si="129"/>
        <v>65566.6666666667</v>
      </c>
      <c r="U305" s="143">
        <f ca="1" t="shared" si="129"/>
        <v>66400</v>
      </c>
    </row>
    <row r="306" ht="15" spans="1:21">
      <c r="A306" s="182"/>
      <c r="B306" s="184" t="s">
        <v>333</v>
      </c>
      <c r="C306" s="103" t="str">
        <f>"LCU per unit of "&amp;D305</f>
        <v>LCU per unit of Domestic</v>
      </c>
      <c r="D306" s="177" t="str">
        <f>C295</f>
        <v>LCU</v>
      </c>
      <c r="E306" s="62"/>
      <c r="F306" s="178"/>
      <c r="G306" s="167"/>
      <c r="H306" s="167"/>
      <c r="I306" s="167"/>
      <c r="J306" s="167"/>
      <c r="K306" s="90"/>
      <c r="L306" s="143">
        <f t="shared" ref="L306:U306" si="130">INDEX($L$81:$U$85,MATCH($D306,$B$81:$B$85,0),MATCH(L$78,$L$78:$U$78,0))</f>
        <v>1</v>
      </c>
      <c r="M306" s="143">
        <f t="shared" si="130"/>
        <v>1</v>
      </c>
      <c r="N306" s="143">
        <f t="shared" si="130"/>
        <v>1</v>
      </c>
      <c r="O306" s="143">
        <f t="shared" si="130"/>
        <v>1</v>
      </c>
      <c r="P306" s="143">
        <f t="shared" si="130"/>
        <v>1</v>
      </c>
      <c r="Q306" s="143">
        <f t="shared" si="130"/>
        <v>1</v>
      </c>
      <c r="R306" s="143">
        <f t="shared" si="130"/>
        <v>1</v>
      </c>
      <c r="S306" s="143">
        <f t="shared" si="130"/>
        <v>1</v>
      </c>
      <c r="T306" s="143">
        <f t="shared" si="130"/>
        <v>1</v>
      </c>
      <c r="U306" s="143">
        <f t="shared" si="130"/>
        <v>1</v>
      </c>
    </row>
    <row r="307" ht="15" spans="1:21">
      <c r="A307" s="182"/>
      <c r="B307" s="184" t="s">
        <v>341</v>
      </c>
      <c r="C307" s="103" t="str">
        <f>"million "&amp;D306</f>
        <v>million LCU</v>
      </c>
      <c r="D307" s="177" t="str">
        <f>D306</f>
        <v>LCU</v>
      </c>
      <c r="E307" s="59"/>
      <c r="F307" s="189"/>
      <c r="G307" s="167"/>
      <c r="H307" s="167"/>
      <c r="I307" s="167"/>
      <c r="J307" s="167"/>
      <c r="K307" s="90"/>
      <c r="L307" s="190">
        <f t="shared" ref="L307:U307" si="131">L302/L306</f>
        <v>2000</v>
      </c>
      <c r="M307" s="190">
        <f t="shared" si="131"/>
        <v>15000</v>
      </c>
      <c r="N307" s="190">
        <f t="shared" si="131"/>
        <v>12000</v>
      </c>
      <c r="O307" s="190">
        <f t="shared" si="131"/>
        <v>12000</v>
      </c>
      <c r="P307" s="190">
        <f t="shared" si="131"/>
        <v>13000</v>
      </c>
      <c r="Q307" s="190">
        <f t="shared" si="131"/>
        <v>13000</v>
      </c>
      <c r="R307" s="190">
        <f t="shared" si="131"/>
        <v>13200</v>
      </c>
      <c r="S307" s="190">
        <f t="shared" si="131"/>
        <v>13200</v>
      </c>
      <c r="T307" s="190">
        <f t="shared" si="131"/>
        <v>13500</v>
      </c>
      <c r="U307" s="190">
        <f t="shared" si="131"/>
        <v>13500</v>
      </c>
    </row>
    <row r="308" ht="15" spans="1:21">
      <c r="A308" s="182"/>
      <c r="B308" s="184" t="s">
        <v>343</v>
      </c>
      <c r="C308" s="103" t="str">
        <f>"million "&amp;D307</f>
        <v>million LCU</v>
      </c>
      <c r="D308" s="177" t="str">
        <f>D307</f>
        <v>LCU</v>
      </c>
      <c r="E308" s="62"/>
      <c r="F308" s="189"/>
      <c r="G308" s="167"/>
      <c r="H308" s="167"/>
      <c r="I308" s="167"/>
      <c r="J308" s="167"/>
      <c r="K308" s="90"/>
      <c r="L308" s="143">
        <f>L307</f>
        <v>2000</v>
      </c>
      <c r="M308" s="143">
        <f ca="1" t="shared" ref="M308:U308" si="132">L308+M307-M309</f>
        <v>17000</v>
      </c>
      <c r="N308" s="143">
        <f ca="1" t="shared" si="132"/>
        <v>29000</v>
      </c>
      <c r="O308" s="143">
        <f ca="1" t="shared" si="132"/>
        <v>41000</v>
      </c>
      <c r="P308" s="143">
        <f ca="1" t="shared" si="132"/>
        <v>53333.3333333333</v>
      </c>
      <c r="Q308" s="143">
        <f ca="1" t="shared" si="132"/>
        <v>60666.6666666667</v>
      </c>
      <c r="R308" s="143">
        <f ca="1" t="shared" si="132"/>
        <v>64200</v>
      </c>
      <c r="S308" s="143">
        <f ca="1" t="shared" si="132"/>
        <v>64400</v>
      </c>
      <c r="T308" s="143">
        <f ca="1" t="shared" si="132"/>
        <v>65566.6666666667</v>
      </c>
      <c r="U308" s="143">
        <f ca="1" t="shared" si="132"/>
        <v>66400</v>
      </c>
    </row>
    <row r="309" ht="15" spans="1:21">
      <c r="A309" s="182"/>
      <c r="B309" s="184" t="s">
        <v>328</v>
      </c>
      <c r="C309" s="103" t="str">
        <f>"million "&amp;D308</f>
        <v>million LCU</v>
      </c>
      <c r="D309" s="177" t="str">
        <f>D308</f>
        <v>LCU</v>
      </c>
      <c r="E309" s="62"/>
      <c r="F309" s="189"/>
      <c r="G309" s="167"/>
      <c r="H309" s="167"/>
      <c r="I309" s="167"/>
      <c r="J309" s="167"/>
      <c r="K309" s="90"/>
      <c r="L309" s="192"/>
      <c r="M309" s="143">
        <f ca="1" t="shared" ref="M309:U309" si="133">IF(M$241&gt;$C296-1,SUM(OFFSET($L307,0,M$241-$C296,1,$C296-$C297))/($C296-$C297),IF(M$241&lt;$C297+1,0,SUM(OFFSET($L307,0,0,1,M$241-$C297))/($C296-$C297)))</f>
        <v>0</v>
      </c>
      <c r="N309" s="143">
        <f ca="1" t="shared" si="133"/>
        <v>0</v>
      </c>
      <c r="O309" s="143">
        <f ca="1" t="shared" si="133"/>
        <v>0</v>
      </c>
      <c r="P309" s="143">
        <f ca="1" t="shared" si="133"/>
        <v>666.666666666667</v>
      </c>
      <c r="Q309" s="143">
        <f ca="1" t="shared" si="133"/>
        <v>5666.66666666667</v>
      </c>
      <c r="R309" s="143">
        <f ca="1" t="shared" si="133"/>
        <v>9666.66666666667</v>
      </c>
      <c r="S309" s="143">
        <f ca="1" t="shared" si="133"/>
        <v>13000</v>
      </c>
      <c r="T309" s="143">
        <f ca="1" t="shared" si="133"/>
        <v>12333.3333333333</v>
      </c>
      <c r="U309" s="143">
        <f ca="1" t="shared" si="133"/>
        <v>12666.6666666667</v>
      </c>
    </row>
    <row r="310" ht="15" spans="1:21">
      <c r="A310" s="182"/>
      <c r="B310" s="184" t="s">
        <v>234</v>
      </c>
      <c r="C310" s="103" t="str">
        <f>"million "&amp;D309</f>
        <v>million LCU</v>
      </c>
      <c r="D310" s="177" t="str">
        <f>D309</f>
        <v>LCU</v>
      </c>
      <c r="E310" s="62"/>
      <c r="F310" s="189"/>
      <c r="G310" s="167"/>
      <c r="H310" s="167"/>
      <c r="I310" s="167"/>
      <c r="J310" s="167"/>
      <c r="K310" s="90"/>
      <c r="L310" s="192"/>
      <c r="M310" s="143">
        <f t="shared" ref="M310:U310" si="134">L308*$C298</f>
        <v>180</v>
      </c>
      <c r="N310" s="143">
        <f ca="1" t="shared" si="134"/>
        <v>1530</v>
      </c>
      <c r="O310" s="143">
        <f ca="1" t="shared" si="134"/>
        <v>2610</v>
      </c>
      <c r="P310" s="143">
        <f ca="1" t="shared" si="134"/>
        <v>3690</v>
      </c>
      <c r="Q310" s="143">
        <f ca="1" t="shared" si="134"/>
        <v>4800</v>
      </c>
      <c r="R310" s="143">
        <f ca="1" t="shared" si="134"/>
        <v>5460</v>
      </c>
      <c r="S310" s="143">
        <f ca="1" t="shared" si="134"/>
        <v>5778</v>
      </c>
      <c r="T310" s="143">
        <f ca="1" t="shared" si="134"/>
        <v>5796</v>
      </c>
      <c r="U310" s="143">
        <f ca="1" t="shared" si="134"/>
        <v>5901</v>
      </c>
    </row>
    <row r="311" ht="15" spans="1:21">
      <c r="A311" s="182"/>
      <c r="B311" s="183" t="s">
        <v>300</v>
      </c>
      <c r="C311" s="103"/>
      <c r="D311" s="51"/>
      <c r="E311" s="116"/>
      <c r="F311" s="167"/>
      <c r="G311" s="167"/>
      <c r="H311" s="167"/>
      <c r="I311" s="167"/>
      <c r="J311" s="167"/>
      <c r="K311" s="90"/>
      <c r="L311" s="143"/>
      <c r="M311" s="143"/>
      <c r="N311" s="143"/>
      <c r="O311" s="143"/>
      <c r="P311" s="143"/>
      <c r="Q311" s="143"/>
      <c r="R311" s="143"/>
      <c r="S311" s="143"/>
      <c r="T311" s="143"/>
      <c r="U311" s="143"/>
    </row>
    <row r="312" ht="15" spans="1:21">
      <c r="A312" s="182"/>
      <c r="B312" s="184" t="s">
        <v>37</v>
      </c>
      <c r="C312" s="185" t="str">
        <f>IF(C317="Domestic","LCU","USD")</f>
        <v>LCU</v>
      </c>
      <c r="D312" s="47"/>
      <c r="E312" s="47"/>
      <c r="F312" s="48"/>
      <c r="G312" s="48"/>
      <c r="H312" s="48"/>
      <c r="I312" s="48"/>
      <c r="J312" s="48"/>
      <c r="K312" s="89"/>
      <c r="L312" s="89"/>
      <c r="M312" s="89"/>
      <c r="N312" s="89"/>
      <c r="O312" s="89"/>
      <c r="P312" s="89"/>
      <c r="Q312" s="89"/>
      <c r="R312" s="89"/>
      <c r="S312" s="89"/>
      <c r="T312" s="89"/>
      <c r="U312" s="89"/>
    </row>
    <row r="313" ht="15" spans="1:21">
      <c r="A313" s="182"/>
      <c r="B313" s="184" t="s">
        <v>345</v>
      </c>
      <c r="C313" s="186">
        <f>SUMIF($E$63:$E$72,$B311,H$63:H$72)</f>
        <v>5</v>
      </c>
      <c r="D313" s="47"/>
      <c r="E313" s="47"/>
      <c r="F313" s="48"/>
      <c r="G313" s="48"/>
      <c r="H313" s="48"/>
      <c r="I313" s="48"/>
      <c r="J313" s="48"/>
      <c r="K313" s="89"/>
      <c r="L313" s="89"/>
      <c r="M313" s="89"/>
      <c r="N313" s="89"/>
      <c r="O313" s="89"/>
      <c r="P313" s="89"/>
      <c r="Q313" s="89"/>
      <c r="R313" s="89"/>
      <c r="S313" s="89"/>
      <c r="T313" s="89"/>
      <c r="U313" s="89"/>
    </row>
    <row r="314" ht="15" spans="1:21">
      <c r="A314" s="182"/>
      <c r="B314" s="184" t="s">
        <v>346</v>
      </c>
      <c r="C314" s="187">
        <f>SUMIF($E$63:$E$72,$B311,I$63:I$72)</f>
        <v>2</v>
      </c>
      <c r="D314" s="47"/>
      <c r="E314" s="47"/>
      <c r="F314" s="48"/>
      <c r="G314" s="48"/>
      <c r="H314" s="48"/>
      <c r="I314" s="48"/>
      <c r="J314" s="48"/>
      <c r="K314" s="89"/>
      <c r="L314" s="89"/>
      <c r="M314" s="89"/>
      <c r="N314" s="89"/>
      <c r="O314" s="89"/>
      <c r="P314" s="89"/>
      <c r="Q314" s="89"/>
      <c r="R314" s="89"/>
      <c r="S314" s="89"/>
      <c r="T314" s="89"/>
      <c r="U314" s="89"/>
    </row>
    <row r="315" ht="15" spans="1:21">
      <c r="A315" s="182"/>
      <c r="B315" s="184" t="s">
        <v>347</v>
      </c>
      <c r="C315" s="188">
        <f>SUMIF($E$63:$E$72,$B311,G$63:G$72)</f>
        <v>0.09</v>
      </c>
      <c r="D315" s="47"/>
      <c r="E315" s="47"/>
      <c r="F315" s="48"/>
      <c r="G315" s="48"/>
      <c r="H315" s="48"/>
      <c r="I315" s="48"/>
      <c r="J315" s="48"/>
      <c r="K315" s="89"/>
      <c r="L315" s="89"/>
      <c r="M315" s="89"/>
      <c r="N315" s="89"/>
      <c r="O315" s="89"/>
      <c r="P315" s="89"/>
      <c r="Q315" s="89"/>
      <c r="R315" s="89"/>
      <c r="S315" s="89"/>
      <c r="T315" s="89"/>
      <c r="U315" s="89"/>
    </row>
    <row r="316" ht="15" spans="1:21">
      <c r="A316" s="182"/>
      <c r="B316" s="184" t="s">
        <v>348</v>
      </c>
      <c r="C316" s="177" t="s">
        <v>349</v>
      </c>
      <c r="D316" s="47"/>
      <c r="E316" s="47"/>
      <c r="F316" s="48"/>
      <c r="G316" s="48"/>
      <c r="H316" s="48"/>
      <c r="I316" s="48"/>
      <c r="J316" s="48"/>
      <c r="K316" s="89"/>
      <c r="L316" s="89"/>
      <c r="M316" s="89"/>
      <c r="N316" s="89"/>
      <c r="O316" s="89"/>
      <c r="P316" s="89"/>
      <c r="Q316" s="89"/>
      <c r="R316" s="89"/>
      <c r="S316" s="89"/>
      <c r="T316" s="89"/>
      <c r="U316" s="89"/>
    </row>
    <row r="317" ht="15" spans="1:21">
      <c r="A317" s="182"/>
      <c r="B317" s="184" t="str">
        <f>"Classified as External or Domestic?"</f>
        <v>Classified as External or Domestic?</v>
      </c>
      <c r="C317" s="187" t="str">
        <f>VLOOKUP(B311,$E$63:$I$72,2,FALSE)</f>
        <v>Domestic</v>
      </c>
      <c r="D317" s="47"/>
      <c r="E317" s="47"/>
      <c r="F317" s="48"/>
      <c r="G317" s="48"/>
      <c r="H317" s="48"/>
      <c r="I317" s="48"/>
      <c r="J317" s="48"/>
      <c r="K317" s="89"/>
      <c r="L317" s="89"/>
      <c r="M317" s="89"/>
      <c r="N317" s="89"/>
      <c r="O317" s="89"/>
      <c r="P317" s="89"/>
      <c r="Q317" s="89"/>
      <c r="R317" s="89"/>
      <c r="S317" s="89"/>
      <c r="T317" s="89"/>
      <c r="U317" s="89"/>
    </row>
    <row r="318" ht="15" spans="1:21">
      <c r="A318" s="182"/>
      <c r="B318" s="184" t="s">
        <v>350</v>
      </c>
      <c r="C318" s="47" t="s">
        <v>351</v>
      </c>
      <c r="D318" s="47"/>
      <c r="E318" s="47"/>
      <c r="F318" s="48"/>
      <c r="G318" s="48"/>
      <c r="H318" s="48"/>
      <c r="I318" s="48"/>
      <c r="J318" s="48"/>
      <c r="K318" s="89"/>
      <c r="L318" s="190">
        <f>L319/L$101*100</f>
        <v>1.41596903538648</v>
      </c>
      <c r="M318" s="190">
        <f ca="1" t="shared" ref="M318:U318" si="135">M319/M$101*100</f>
        <v>0.594944992710405</v>
      </c>
      <c r="N318" s="190">
        <f ca="1" t="shared" si="135"/>
        <v>0</v>
      </c>
      <c r="O318" s="190">
        <f ca="1" t="shared" si="135"/>
        <v>0</v>
      </c>
      <c r="P318" s="190">
        <f ca="1" t="shared" si="135"/>
        <v>0</v>
      </c>
      <c r="Q318" s="190">
        <f ca="1" t="shared" si="135"/>
        <v>0</v>
      </c>
      <c r="R318" s="190">
        <f ca="1" t="shared" si="135"/>
        <v>0</v>
      </c>
      <c r="S318" s="190">
        <f ca="1" t="shared" si="135"/>
        <v>0</v>
      </c>
      <c r="T318" s="190">
        <f ca="1" t="shared" si="135"/>
        <v>0</v>
      </c>
      <c r="U318" s="190">
        <f ca="1" t="shared" si="135"/>
        <v>0</v>
      </c>
    </row>
    <row r="319" ht="15" spans="1:21">
      <c r="A319" s="182"/>
      <c r="B319" s="184" t="s">
        <v>352</v>
      </c>
      <c r="C319" s="62" t="s">
        <v>329</v>
      </c>
      <c r="D319" s="177" t="str">
        <f>C317</f>
        <v>Domestic</v>
      </c>
      <c r="E319" s="62"/>
      <c r="F319" s="178"/>
      <c r="G319" s="167"/>
      <c r="H319" s="167"/>
      <c r="I319" s="167"/>
      <c r="J319" s="167"/>
      <c r="K319" s="90"/>
      <c r="L319" s="191">
        <f>SUMIF($E$63:$E$72,$B311,L$63:L$72)*L323</f>
        <v>847.128</v>
      </c>
      <c r="M319" s="191">
        <f t="shared" ref="M319:U319" si="136">SUMIF($E$63:$E$72,$B311,M$63:M$72)*M323</f>
        <v>847.128</v>
      </c>
      <c r="N319" s="191">
        <f t="shared" si="136"/>
        <v>0</v>
      </c>
      <c r="O319" s="191">
        <f t="shared" si="136"/>
        <v>0</v>
      </c>
      <c r="P319" s="191">
        <f t="shared" si="136"/>
        <v>0</v>
      </c>
      <c r="Q319" s="191">
        <f t="shared" si="136"/>
        <v>0</v>
      </c>
      <c r="R319" s="191">
        <f t="shared" si="136"/>
        <v>0</v>
      </c>
      <c r="S319" s="191">
        <f t="shared" si="136"/>
        <v>0</v>
      </c>
      <c r="T319" s="191">
        <f t="shared" si="136"/>
        <v>0</v>
      </c>
      <c r="U319" s="191">
        <f t="shared" si="136"/>
        <v>0</v>
      </c>
    </row>
    <row r="320" ht="15" spans="1:21">
      <c r="A320" s="182"/>
      <c r="B320" s="184" t="s">
        <v>335</v>
      </c>
      <c r="C320" s="62" t="s">
        <v>329</v>
      </c>
      <c r="D320" s="177" t="str">
        <f>C317</f>
        <v>Domestic</v>
      </c>
      <c r="E320" s="62"/>
      <c r="F320" s="178"/>
      <c r="G320" s="167"/>
      <c r="H320" s="167"/>
      <c r="I320" s="167"/>
      <c r="J320" s="167"/>
      <c r="K320" s="90"/>
      <c r="L320" s="192"/>
      <c r="M320" s="143">
        <f ca="1" t="shared" ref="M320:U320" si="137">M326*M323</f>
        <v>0</v>
      </c>
      <c r="N320" s="143">
        <f ca="1" t="shared" si="137"/>
        <v>0</v>
      </c>
      <c r="O320" s="143">
        <f ca="1" t="shared" si="137"/>
        <v>282.376</v>
      </c>
      <c r="P320" s="143">
        <f ca="1" t="shared" si="137"/>
        <v>564.752</v>
      </c>
      <c r="Q320" s="143">
        <f ca="1" t="shared" si="137"/>
        <v>564.752</v>
      </c>
      <c r="R320" s="143">
        <f ca="1" t="shared" si="137"/>
        <v>282.376</v>
      </c>
      <c r="S320" s="143">
        <f ca="1" t="shared" si="137"/>
        <v>0</v>
      </c>
      <c r="T320" s="143">
        <f ca="1" t="shared" si="137"/>
        <v>0</v>
      </c>
      <c r="U320" s="143">
        <f ca="1" t="shared" si="137"/>
        <v>0</v>
      </c>
    </row>
    <row r="321" ht="15" spans="1:21">
      <c r="A321" s="182"/>
      <c r="B321" s="184" t="s">
        <v>336</v>
      </c>
      <c r="C321" s="62" t="s">
        <v>329</v>
      </c>
      <c r="D321" s="177" t="str">
        <f>C317</f>
        <v>Domestic</v>
      </c>
      <c r="E321" s="62"/>
      <c r="F321" s="178"/>
      <c r="G321" s="167"/>
      <c r="H321" s="167"/>
      <c r="I321" s="167"/>
      <c r="J321" s="167"/>
      <c r="K321" s="90"/>
      <c r="L321" s="192"/>
      <c r="M321" s="143">
        <f t="shared" ref="M321:U321" si="138">M327*M323</f>
        <v>76.24152</v>
      </c>
      <c r="N321" s="143">
        <f ca="1" t="shared" si="138"/>
        <v>152.48304</v>
      </c>
      <c r="O321" s="143">
        <f ca="1" t="shared" si="138"/>
        <v>152.48304</v>
      </c>
      <c r="P321" s="143">
        <f ca="1" t="shared" si="138"/>
        <v>127.0692</v>
      </c>
      <c r="Q321" s="143">
        <f ca="1" t="shared" si="138"/>
        <v>76.24152</v>
      </c>
      <c r="R321" s="143">
        <f ca="1" t="shared" si="138"/>
        <v>25.41384</v>
      </c>
      <c r="S321" s="143">
        <f ca="1" t="shared" si="138"/>
        <v>0</v>
      </c>
      <c r="T321" s="143">
        <f ca="1" t="shared" si="138"/>
        <v>0</v>
      </c>
      <c r="U321" s="143">
        <f ca="1" t="shared" si="138"/>
        <v>0</v>
      </c>
    </row>
    <row r="322" ht="15" spans="1:21">
      <c r="A322" s="182"/>
      <c r="B322" s="184" t="s">
        <v>353</v>
      </c>
      <c r="C322" s="62" t="s">
        <v>329</v>
      </c>
      <c r="D322" s="177" t="str">
        <f>C317</f>
        <v>Domestic</v>
      </c>
      <c r="E322" s="62"/>
      <c r="F322" s="178"/>
      <c r="G322" s="167"/>
      <c r="H322" s="167"/>
      <c r="I322" s="167"/>
      <c r="J322" s="167"/>
      <c r="K322" s="90"/>
      <c r="L322" s="143">
        <f t="shared" ref="L322:U322" si="139">L325*L323</f>
        <v>847.128</v>
      </c>
      <c r="M322" s="143">
        <f ca="1" t="shared" si="139"/>
        <v>1694.256</v>
      </c>
      <c r="N322" s="143">
        <f ca="1" t="shared" si="139"/>
        <v>1694.256</v>
      </c>
      <c r="O322" s="143">
        <f ca="1" t="shared" si="139"/>
        <v>1411.88</v>
      </c>
      <c r="P322" s="143">
        <f ca="1" t="shared" si="139"/>
        <v>847.128</v>
      </c>
      <c r="Q322" s="143">
        <f ca="1" t="shared" si="139"/>
        <v>282.376</v>
      </c>
      <c r="R322" s="143">
        <f ca="1" t="shared" si="139"/>
        <v>0</v>
      </c>
      <c r="S322" s="143">
        <f ca="1" t="shared" si="139"/>
        <v>0</v>
      </c>
      <c r="T322" s="143">
        <f ca="1" t="shared" si="139"/>
        <v>0</v>
      </c>
      <c r="U322" s="143">
        <f ca="1" t="shared" si="139"/>
        <v>0</v>
      </c>
    </row>
    <row r="323" ht="15" spans="1:21">
      <c r="A323" s="182"/>
      <c r="B323" s="184" t="s">
        <v>333</v>
      </c>
      <c r="C323" s="103" t="str">
        <f>"LCU per unit of "&amp;D322</f>
        <v>LCU per unit of Domestic</v>
      </c>
      <c r="D323" s="177" t="str">
        <f>C312</f>
        <v>LCU</v>
      </c>
      <c r="E323" s="62"/>
      <c r="F323" s="178"/>
      <c r="G323" s="167"/>
      <c r="H323" s="167"/>
      <c r="I323" s="167"/>
      <c r="J323" s="167"/>
      <c r="K323" s="90"/>
      <c r="L323" s="143">
        <f t="shared" ref="L323:U323" si="140">INDEX($L$81:$U$85,MATCH($D323,$B$81:$B$85,0),MATCH(L$78,$L$78:$U$78,0))</f>
        <v>1</v>
      </c>
      <c r="M323" s="143">
        <f t="shared" si="140"/>
        <v>1</v>
      </c>
      <c r="N323" s="143">
        <f t="shared" si="140"/>
        <v>1</v>
      </c>
      <c r="O323" s="143">
        <f t="shared" si="140"/>
        <v>1</v>
      </c>
      <c r="P323" s="143">
        <f t="shared" si="140"/>
        <v>1</v>
      </c>
      <c r="Q323" s="143">
        <f t="shared" si="140"/>
        <v>1</v>
      </c>
      <c r="R323" s="143">
        <f t="shared" si="140"/>
        <v>1</v>
      </c>
      <c r="S323" s="143">
        <f t="shared" si="140"/>
        <v>1</v>
      </c>
      <c r="T323" s="143">
        <f t="shared" si="140"/>
        <v>1</v>
      </c>
      <c r="U323" s="143">
        <f t="shared" si="140"/>
        <v>1</v>
      </c>
    </row>
    <row r="324" ht="15" spans="1:21">
      <c r="A324" s="182"/>
      <c r="B324" s="184" t="s">
        <v>341</v>
      </c>
      <c r="C324" s="103" t="str">
        <f>"million "&amp;D323</f>
        <v>million LCU</v>
      </c>
      <c r="D324" s="177" t="str">
        <f>D323</f>
        <v>LCU</v>
      </c>
      <c r="E324" s="59"/>
      <c r="F324" s="189"/>
      <c r="G324" s="167"/>
      <c r="H324" s="167"/>
      <c r="I324" s="167"/>
      <c r="J324" s="167"/>
      <c r="K324" s="90"/>
      <c r="L324" s="190">
        <f t="shared" ref="L324:U324" si="141">L319/L323</f>
        <v>847.128</v>
      </c>
      <c r="M324" s="190">
        <f t="shared" si="141"/>
        <v>847.128</v>
      </c>
      <c r="N324" s="190">
        <f t="shared" si="141"/>
        <v>0</v>
      </c>
      <c r="O324" s="190">
        <f t="shared" si="141"/>
        <v>0</v>
      </c>
      <c r="P324" s="190">
        <f t="shared" si="141"/>
        <v>0</v>
      </c>
      <c r="Q324" s="190">
        <f t="shared" si="141"/>
        <v>0</v>
      </c>
      <c r="R324" s="190">
        <f t="shared" si="141"/>
        <v>0</v>
      </c>
      <c r="S324" s="190">
        <f t="shared" si="141"/>
        <v>0</v>
      </c>
      <c r="T324" s="190">
        <f t="shared" si="141"/>
        <v>0</v>
      </c>
      <c r="U324" s="190">
        <f t="shared" si="141"/>
        <v>0</v>
      </c>
    </row>
    <row r="325" ht="15" spans="1:21">
      <c r="A325" s="182"/>
      <c r="B325" s="184" t="s">
        <v>343</v>
      </c>
      <c r="C325" s="103" t="str">
        <f>"million "&amp;D324</f>
        <v>million LCU</v>
      </c>
      <c r="D325" s="177" t="str">
        <f>D324</f>
        <v>LCU</v>
      </c>
      <c r="E325" s="62"/>
      <c r="F325" s="189"/>
      <c r="G325" s="167"/>
      <c r="H325" s="167"/>
      <c r="I325" s="167"/>
      <c r="J325" s="167"/>
      <c r="K325" s="90"/>
      <c r="L325" s="143">
        <f>L324</f>
        <v>847.128</v>
      </c>
      <c r="M325" s="143">
        <f ca="1" t="shared" ref="M325:U325" si="142">L325+M324-M326</f>
        <v>1694.256</v>
      </c>
      <c r="N325" s="143">
        <f ca="1" t="shared" si="142"/>
        <v>1694.256</v>
      </c>
      <c r="O325" s="143">
        <f ca="1" t="shared" si="142"/>
        <v>1411.88</v>
      </c>
      <c r="P325" s="143">
        <f ca="1" t="shared" si="142"/>
        <v>847.128</v>
      </c>
      <c r="Q325" s="143">
        <f ca="1" t="shared" si="142"/>
        <v>282.376</v>
      </c>
      <c r="R325" s="143">
        <f ca="1" t="shared" si="142"/>
        <v>0</v>
      </c>
      <c r="S325" s="143">
        <f ca="1" t="shared" si="142"/>
        <v>0</v>
      </c>
      <c r="T325" s="143">
        <f ca="1" t="shared" si="142"/>
        <v>0</v>
      </c>
      <c r="U325" s="143">
        <f ca="1" t="shared" si="142"/>
        <v>0</v>
      </c>
    </row>
    <row r="326" ht="15" spans="1:21">
      <c r="A326" s="182"/>
      <c r="B326" s="184" t="s">
        <v>328</v>
      </c>
      <c r="C326" s="103" t="str">
        <f>"million "&amp;D325</f>
        <v>million LCU</v>
      </c>
      <c r="D326" s="177" t="str">
        <f>D325</f>
        <v>LCU</v>
      </c>
      <c r="E326" s="62"/>
      <c r="F326" s="189"/>
      <c r="G326" s="167"/>
      <c r="H326" s="167"/>
      <c r="I326" s="167"/>
      <c r="J326" s="167"/>
      <c r="K326" s="90"/>
      <c r="L326" s="192"/>
      <c r="M326" s="143">
        <f ca="1" t="shared" ref="M326:U326" si="143">IF(M$241&gt;$C313-1,SUM(OFFSET($L324,0,M$241-$C313,1,$C313-$C314))/($C313-$C314),IF(M$241&lt;$C314+1,0,SUM(OFFSET($L324,0,0,1,M$241-$C314))/($C313-$C314)))</f>
        <v>0</v>
      </c>
      <c r="N326" s="143">
        <f ca="1" t="shared" si="143"/>
        <v>0</v>
      </c>
      <c r="O326" s="143">
        <f ca="1" t="shared" si="143"/>
        <v>282.376</v>
      </c>
      <c r="P326" s="143">
        <f ca="1" t="shared" si="143"/>
        <v>564.752</v>
      </c>
      <c r="Q326" s="143">
        <f ca="1" t="shared" si="143"/>
        <v>564.752</v>
      </c>
      <c r="R326" s="143">
        <f ca="1" t="shared" si="143"/>
        <v>282.376</v>
      </c>
      <c r="S326" s="143">
        <f ca="1" t="shared" si="143"/>
        <v>0</v>
      </c>
      <c r="T326" s="143">
        <f ca="1" t="shared" si="143"/>
        <v>0</v>
      </c>
      <c r="U326" s="143">
        <f ca="1" t="shared" si="143"/>
        <v>0</v>
      </c>
    </row>
    <row r="327" ht="15" spans="1:21">
      <c r="A327" s="182"/>
      <c r="B327" s="184" t="s">
        <v>234</v>
      </c>
      <c r="C327" s="103" t="str">
        <f>"million "&amp;D326</f>
        <v>million LCU</v>
      </c>
      <c r="D327" s="177" t="str">
        <f>D326</f>
        <v>LCU</v>
      </c>
      <c r="E327" s="62"/>
      <c r="F327" s="189"/>
      <c r="G327" s="167"/>
      <c r="H327" s="167"/>
      <c r="I327" s="167"/>
      <c r="J327" s="167"/>
      <c r="K327" s="90"/>
      <c r="L327" s="192"/>
      <c r="M327" s="143">
        <f t="shared" ref="M327:U327" si="144">L325*$C315</f>
        <v>76.24152</v>
      </c>
      <c r="N327" s="143">
        <f ca="1" t="shared" si="144"/>
        <v>152.48304</v>
      </c>
      <c r="O327" s="143">
        <f ca="1" t="shared" si="144"/>
        <v>152.48304</v>
      </c>
      <c r="P327" s="143">
        <f ca="1" t="shared" si="144"/>
        <v>127.0692</v>
      </c>
      <c r="Q327" s="143">
        <f ca="1" t="shared" si="144"/>
        <v>76.24152</v>
      </c>
      <c r="R327" s="143">
        <f ca="1" t="shared" si="144"/>
        <v>25.41384</v>
      </c>
      <c r="S327" s="143">
        <f ca="1" t="shared" si="144"/>
        <v>0</v>
      </c>
      <c r="T327" s="143">
        <f ca="1" t="shared" si="144"/>
        <v>0</v>
      </c>
      <c r="U327" s="143">
        <f ca="1" t="shared" si="144"/>
        <v>0</v>
      </c>
    </row>
    <row r="328" ht="15" spans="1:21">
      <c r="A328" s="182"/>
      <c r="B328" s="183" t="s">
        <v>301</v>
      </c>
      <c r="C328" s="103"/>
      <c r="D328" s="51"/>
      <c r="E328" s="116"/>
      <c r="F328" s="167"/>
      <c r="G328" s="167"/>
      <c r="H328" s="167"/>
      <c r="I328" s="167"/>
      <c r="J328" s="167"/>
      <c r="K328" s="90"/>
      <c r="L328" s="143"/>
      <c r="M328" s="143"/>
      <c r="N328" s="143"/>
      <c r="O328" s="143"/>
      <c r="P328" s="143"/>
      <c r="Q328" s="143"/>
      <c r="R328" s="143"/>
      <c r="S328" s="143"/>
      <c r="T328" s="143"/>
      <c r="U328" s="143"/>
    </row>
    <row r="329" ht="15" spans="1:21">
      <c r="A329" s="182"/>
      <c r="B329" s="184" t="s">
        <v>37</v>
      </c>
      <c r="C329" s="185" t="str">
        <f>IF(C334="Domestic","LCU","USD")</f>
        <v>LCU</v>
      </c>
      <c r="D329" s="47"/>
      <c r="E329" s="47"/>
      <c r="F329" s="48"/>
      <c r="G329" s="48"/>
      <c r="H329" s="48"/>
      <c r="I329" s="48"/>
      <c r="J329" s="48"/>
      <c r="K329" s="89"/>
      <c r="L329" s="89"/>
      <c r="M329" s="89"/>
      <c r="N329" s="89"/>
      <c r="O329" s="89"/>
      <c r="P329" s="89"/>
      <c r="Q329" s="89"/>
      <c r="R329" s="89"/>
      <c r="S329" s="89"/>
      <c r="T329" s="89"/>
      <c r="U329" s="89"/>
    </row>
    <row r="330" ht="15" spans="1:21">
      <c r="A330" s="182"/>
      <c r="B330" s="184" t="s">
        <v>345</v>
      </c>
      <c r="C330" s="186">
        <f>SUMIF($E$63:$E$72,$B328,H$63:H$72)</f>
        <v>4</v>
      </c>
      <c r="D330" s="47"/>
      <c r="E330" s="47"/>
      <c r="F330" s="48"/>
      <c r="G330" s="48"/>
      <c r="H330" s="48"/>
      <c r="I330" s="48"/>
      <c r="J330" s="48"/>
      <c r="K330" s="89"/>
      <c r="L330" s="89"/>
      <c r="M330" s="89"/>
      <c r="N330" s="89"/>
      <c r="O330" s="89"/>
      <c r="P330" s="89"/>
      <c r="Q330" s="89"/>
      <c r="R330" s="89"/>
      <c r="S330" s="89"/>
      <c r="T330" s="89"/>
      <c r="U330" s="89"/>
    </row>
    <row r="331" ht="15" spans="1:21">
      <c r="A331" s="182"/>
      <c r="B331" s="184" t="s">
        <v>346</v>
      </c>
      <c r="C331" s="187">
        <f>SUMIF($E$63:$E$72,$B328,I$63:I$72)</f>
        <v>3</v>
      </c>
      <c r="D331" s="47"/>
      <c r="E331" s="47"/>
      <c r="F331" s="48"/>
      <c r="G331" s="48"/>
      <c r="H331" s="48"/>
      <c r="I331" s="48"/>
      <c r="J331" s="48"/>
      <c r="K331" s="89"/>
      <c r="L331" s="89"/>
      <c r="M331" s="89"/>
      <c r="N331" s="89"/>
      <c r="O331" s="89"/>
      <c r="P331" s="89"/>
      <c r="Q331" s="89"/>
      <c r="R331" s="89"/>
      <c r="S331" s="89"/>
      <c r="T331" s="89"/>
      <c r="U331" s="89"/>
    </row>
    <row r="332" ht="15" spans="1:21">
      <c r="A332" s="182"/>
      <c r="B332" s="184" t="s">
        <v>347</v>
      </c>
      <c r="C332" s="188">
        <f>SUMIF($E$63:$E$72,$B328,G$63:G$72)</f>
        <v>0.09</v>
      </c>
      <c r="D332" s="47"/>
      <c r="E332" s="47"/>
      <c r="F332" s="48"/>
      <c r="G332" s="48"/>
      <c r="H332" s="48"/>
      <c r="I332" s="48"/>
      <c r="J332" s="48"/>
      <c r="K332" s="89"/>
      <c r="L332" s="89"/>
      <c r="M332" s="89"/>
      <c r="N332" s="89"/>
      <c r="O332" s="89"/>
      <c r="P332" s="89"/>
      <c r="Q332" s="89"/>
      <c r="R332" s="89"/>
      <c r="S332" s="89"/>
      <c r="T332" s="89"/>
      <c r="U332" s="89"/>
    </row>
    <row r="333" ht="15" spans="1:21">
      <c r="A333" s="182"/>
      <c r="B333" s="184" t="s">
        <v>348</v>
      </c>
      <c r="C333" s="177" t="s">
        <v>349</v>
      </c>
      <c r="D333" s="47"/>
      <c r="E333" s="47"/>
      <c r="F333" s="48"/>
      <c r="G333" s="48"/>
      <c r="H333" s="48"/>
      <c r="I333" s="48"/>
      <c r="J333" s="48"/>
      <c r="K333" s="89"/>
      <c r="L333" s="89"/>
      <c r="M333" s="89"/>
      <c r="N333" s="89"/>
      <c r="O333" s="89"/>
      <c r="P333" s="89"/>
      <c r="Q333" s="89"/>
      <c r="R333" s="89"/>
      <c r="S333" s="89"/>
      <c r="T333" s="89"/>
      <c r="U333" s="89"/>
    </row>
    <row r="334" ht="15" spans="1:21">
      <c r="A334" s="182"/>
      <c r="B334" s="184" t="str">
        <f>"Classified as External or Domestic?"</f>
        <v>Classified as External or Domestic?</v>
      </c>
      <c r="C334" s="187" t="str">
        <f>VLOOKUP(B328,$E$63:$I$72,2,FALSE)</f>
        <v>Domestic</v>
      </c>
      <c r="D334" s="47"/>
      <c r="E334" s="47"/>
      <c r="F334" s="48"/>
      <c r="G334" s="48"/>
      <c r="H334" s="48"/>
      <c r="I334" s="48"/>
      <c r="J334" s="48"/>
      <c r="K334" s="89"/>
      <c r="L334" s="89"/>
      <c r="M334" s="89"/>
      <c r="N334" s="89"/>
      <c r="O334" s="89"/>
      <c r="P334" s="89"/>
      <c r="Q334" s="89"/>
      <c r="R334" s="89"/>
      <c r="S334" s="89"/>
      <c r="T334" s="89"/>
      <c r="U334" s="89"/>
    </row>
    <row r="335" ht="15" spans="1:21">
      <c r="A335" s="182"/>
      <c r="B335" s="184" t="s">
        <v>350</v>
      </c>
      <c r="C335" s="47" t="s">
        <v>351</v>
      </c>
      <c r="D335" s="47"/>
      <c r="E335" s="47"/>
      <c r="F335" s="48"/>
      <c r="G335" s="48"/>
      <c r="H335" s="48"/>
      <c r="I335" s="48"/>
      <c r="J335" s="48"/>
      <c r="K335" s="89"/>
      <c r="L335" s="190">
        <f>L336/L$101*100</f>
        <v>0.942722393732676</v>
      </c>
      <c r="M335" s="190">
        <f ca="1" t="shared" ref="M335:U335" si="145">M336/M$101*100</f>
        <v>0.396101859327833</v>
      </c>
      <c r="N335" s="190">
        <f ca="1" t="shared" si="145"/>
        <v>0.310539236463481</v>
      </c>
      <c r="O335" s="190">
        <f ca="1" t="shared" si="145"/>
        <v>0</v>
      </c>
      <c r="P335" s="190">
        <f ca="1" t="shared" si="145"/>
        <v>0</v>
      </c>
      <c r="Q335" s="190">
        <f ca="1" t="shared" si="145"/>
        <v>0</v>
      </c>
      <c r="R335" s="190">
        <f ca="1" t="shared" si="145"/>
        <v>0</v>
      </c>
      <c r="S335" s="190">
        <f ca="1" t="shared" si="145"/>
        <v>0</v>
      </c>
      <c r="T335" s="190">
        <f ca="1" t="shared" si="145"/>
        <v>0</v>
      </c>
      <c r="U335" s="190">
        <f ca="1" t="shared" si="145"/>
        <v>0</v>
      </c>
    </row>
    <row r="336" ht="15" spans="1:21">
      <c r="A336" s="182"/>
      <c r="B336" s="184" t="s">
        <v>352</v>
      </c>
      <c r="C336" s="62" t="s">
        <v>329</v>
      </c>
      <c r="D336" s="177" t="str">
        <f>C334</f>
        <v>Domestic</v>
      </c>
      <c r="E336" s="62"/>
      <c r="F336" s="178"/>
      <c r="G336" s="167"/>
      <c r="H336" s="167"/>
      <c r="I336" s="167"/>
      <c r="J336" s="167"/>
      <c r="K336" s="90"/>
      <c r="L336" s="191">
        <f>SUMIF($E$63:$E$72,$B328,L$63:L$72)*L340</f>
        <v>564</v>
      </c>
      <c r="M336" s="191">
        <f t="shared" ref="M336:U336" si="146">SUMIF($E$63:$E$72,$B328,M$63:M$72)*M340</f>
        <v>564</v>
      </c>
      <c r="N336" s="191">
        <f t="shared" si="146"/>
        <v>564</v>
      </c>
      <c r="O336" s="191">
        <f t="shared" si="146"/>
        <v>0</v>
      </c>
      <c r="P336" s="191">
        <f t="shared" si="146"/>
        <v>0</v>
      </c>
      <c r="Q336" s="191">
        <f t="shared" si="146"/>
        <v>0</v>
      </c>
      <c r="R336" s="191">
        <f t="shared" si="146"/>
        <v>0</v>
      </c>
      <c r="S336" s="191">
        <f t="shared" si="146"/>
        <v>0</v>
      </c>
      <c r="T336" s="191">
        <f t="shared" si="146"/>
        <v>0</v>
      </c>
      <c r="U336" s="191">
        <f t="shared" si="146"/>
        <v>0</v>
      </c>
    </row>
    <row r="337" ht="15" spans="1:21">
      <c r="A337" s="182"/>
      <c r="B337" s="184" t="s">
        <v>335</v>
      </c>
      <c r="C337" s="62" t="s">
        <v>329</v>
      </c>
      <c r="D337" s="177" t="str">
        <f>C334</f>
        <v>Domestic</v>
      </c>
      <c r="E337" s="62"/>
      <c r="F337" s="178"/>
      <c r="G337" s="167"/>
      <c r="H337" s="167"/>
      <c r="I337" s="167"/>
      <c r="J337" s="167"/>
      <c r="K337" s="90"/>
      <c r="L337" s="192"/>
      <c r="M337" s="143">
        <f ca="1" t="shared" ref="M337:U337" si="147">M343*M340</f>
        <v>0</v>
      </c>
      <c r="N337" s="143">
        <f ca="1" t="shared" si="147"/>
        <v>0</v>
      </c>
      <c r="O337" s="143">
        <f ca="1" t="shared" si="147"/>
        <v>0</v>
      </c>
      <c r="P337" s="143">
        <f ca="1" t="shared" si="147"/>
        <v>564</v>
      </c>
      <c r="Q337" s="143">
        <f ca="1" t="shared" si="147"/>
        <v>564</v>
      </c>
      <c r="R337" s="143">
        <f ca="1" t="shared" si="147"/>
        <v>564</v>
      </c>
      <c r="S337" s="143">
        <f ca="1" t="shared" si="147"/>
        <v>0</v>
      </c>
      <c r="T337" s="143">
        <f ca="1" t="shared" si="147"/>
        <v>0</v>
      </c>
      <c r="U337" s="143">
        <f ca="1" t="shared" si="147"/>
        <v>0</v>
      </c>
    </row>
    <row r="338" ht="15" spans="1:21">
      <c r="A338" s="182"/>
      <c r="B338" s="184" t="s">
        <v>336</v>
      </c>
      <c r="C338" s="62" t="s">
        <v>329</v>
      </c>
      <c r="D338" s="177" t="str">
        <f>C334</f>
        <v>Domestic</v>
      </c>
      <c r="E338" s="62"/>
      <c r="F338" s="178"/>
      <c r="G338" s="167"/>
      <c r="H338" s="167"/>
      <c r="I338" s="167"/>
      <c r="J338" s="167"/>
      <c r="K338" s="90"/>
      <c r="L338" s="192"/>
      <c r="M338" s="143">
        <f t="shared" ref="M338:U338" si="148">M344*M340</f>
        <v>50.76</v>
      </c>
      <c r="N338" s="143">
        <f ca="1" t="shared" si="148"/>
        <v>101.52</v>
      </c>
      <c r="O338" s="143">
        <f ca="1" t="shared" si="148"/>
        <v>152.28</v>
      </c>
      <c r="P338" s="143">
        <f ca="1" t="shared" si="148"/>
        <v>152.28</v>
      </c>
      <c r="Q338" s="143">
        <f ca="1" t="shared" si="148"/>
        <v>101.52</v>
      </c>
      <c r="R338" s="143">
        <f ca="1" t="shared" si="148"/>
        <v>50.76</v>
      </c>
      <c r="S338" s="143">
        <f ca="1" t="shared" si="148"/>
        <v>0</v>
      </c>
      <c r="T338" s="143">
        <f ca="1" t="shared" si="148"/>
        <v>0</v>
      </c>
      <c r="U338" s="143">
        <f ca="1" t="shared" si="148"/>
        <v>0</v>
      </c>
    </row>
    <row r="339" ht="15" spans="1:21">
      <c r="A339" s="182"/>
      <c r="B339" s="184" t="s">
        <v>353</v>
      </c>
      <c r="C339" s="62" t="s">
        <v>329</v>
      </c>
      <c r="D339" s="177" t="str">
        <f>C334</f>
        <v>Domestic</v>
      </c>
      <c r="E339" s="62"/>
      <c r="F339" s="178"/>
      <c r="G339" s="167"/>
      <c r="H339" s="167"/>
      <c r="I339" s="167"/>
      <c r="J339" s="167"/>
      <c r="K339" s="90"/>
      <c r="L339" s="143">
        <f t="shared" ref="L339:U339" si="149">L342*L340</f>
        <v>564</v>
      </c>
      <c r="M339" s="143">
        <f ca="1" t="shared" si="149"/>
        <v>1128</v>
      </c>
      <c r="N339" s="143">
        <f ca="1" t="shared" si="149"/>
        <v>1692</v>
      </c>
      <c r="O339" s="143">
        <f ca="1" t="shared" si="149"/>
        <v>1692</v>
      </c>
      <c r="P339" s="143">
        <f ca="1" t="shared" si="149"/>
        <v>1128</v>
      </c>
      <c r="Q339" s="143">
        <f ca="1" t="shared" si="149"/>
        <v>564</v>
      </c>
      <c r="R339" s="143">
        <f ca="1" t="shared" si="149"/>
        <v>0</v>
      </c>
      <c r="S339" s="143">
        <f ca="1" t="shared" si="149"/>
        <v>0</v>
      </c>
      <c r="T339" s="143">
        <f ca="1" t="shared" si="149"/>
        <v>0</v>
      </c>
      <c r="U339" s="143">
        <f ca="1" t="shared" si="149"/>
        <v>0</v>
      </c>
    </row>
    <row r="340" ht="15" spans="1:21">
      <c r="A340" s="182"/>
      <c r="B340" s="184" t="s">
        <v>333</v>
      </c>
      <c r="C340" s="103" t="str">
        <f>"LCU per unit of "&amp;D339</f>
        <v>LCU per unit of Domestic</v>
      </c>
      <c r="D340" s="177" t="str">
        <f>C329</f>
        <v>LCU</v>
      </c>
      <c r="E340" s="62"/>
      <c r="F340" s="178"/>
      <c r="G340" s="167"/>
      <c r="H340" s="167"/>
      <c r="I340" s="167"/>
      <c r="J340" s="167"/>
      <c r="K340" s="90"/>
      <c r="L340" s="143">
        <f t="shared" ref="L340:U340" si="150">INDEX($L$81:$U$85,MATCH($D340,$B$81:$B$85,0),MATCH(L$78,$L$78:$U$78,0))</f>
        <v>1</v>
      </c>
      <c r="M340" s="143">
        <f t="shared" si="150"/>
        <v>1</v>
      </c>
      <c r="N340" s="143">
        <f t="shared" si="150"/>
        <v>1</v>
      </c>
      <c r="O340" s="143">
        <f t="shared" si="150"/>
        <v>1</v>
      </c>
      <c r="P340" s="143">
        <f t="shared" si="150"/>
        <v>1</v>
      </c>
      <c r="Q340" s="143">
        <f t="shared" si="150"/>
        <v>1</v>
      </c>
      <c r="R340" s="143">
        <f t="shared" si="150"/>
        <v>1</v>
      </c>
      <c r="S340" s="143">
        <f t="shared" si="150"/>
        <v>1</v>
      </c>
      <c r="T340" s="143">
        <f t="shared" si="150"/>
        <v>1</v>
      </c>
      <c r="U340" s="143">
        <f t="shared" si="150"/>
        <v>1</v>
      </c>
    </row>
    <row r="341" ht="15" spans="1:21">
      <c r="A341" s="182"/>
      <c r="B341" s="184" t="s">
        <v>341</v>
      </c>
      <c r="C341" s="103" t="str">
        <f>"million "&amp;D340</f>
        <v>million LCU</v>
      </c>
      <c r="D341" s="177" t="str">
        <f>D340</f>
        <v>LCU</v>
      </c>
      <c r="E341" s="59"/>
      <c r="F341" s="189"/>
      <c r="G341" s="167"/>
      <c r="H341" s="167"/>
      <c r="I341" s="167"/>
      <c r="J341" s="167"/>
      <c r="K341" s="90"/>
      <c r="L341" s="190">
        <f t="shared" ref="L341:U341" si="151">L336/L340</f>
        <v>564</v>
      </c>
      <c r="M341" s="190">
        <f t="shared" si="151"/>
        <v>564</v>
      </c>
      <c r="N341" s="190">
        <f t="shared" si="151"/>
        <v>564</v>
      </c>
      <c r="O341" s="190">
        <f t="shared" si="151"/>
        <v>0</v>
      </c>
      <c r="P341" s="190">
        <f t="shared" si="151"/>
        <v>0</v>
      </c>
      <c r="Q341" s="190">
        <f t="shared" si="151"/>
        <v>0</v>
      </c>
      <c r="R341" s="190">
        <f t="shared" si="151"/>
        <v>0</v>
      </c>
      <c r="S341" s="190">
        <f t="shared" si="151"/>
        <v>0</v>
      </c>
      <c r="T341" s="190">
        <f t="shared" si="151"/>
        <v>0</v>
      </c>
      <c r="U341" s="190">
        <f t="shared" si="151"/>
        <v>0</v>
      </c>
    </row>
    <row r="342" ht="15" spans="1:21">
      <c r="A342" s="182"/>
      <c r="B342" s="184" t="s">
        <v>343</v>
      </c>
      <c r="C342" s="103" t="str">
        <f>"million "&amp;D341</f>
        <v>million LCU</v>
      </c>
      <c r="D342" s="177" t="str">
        <f>D341</f>
        <v>LCU</v>
      </c>
      <c r="E342" s="62"/>
      <c r="F342" s="189"/>
      <c r="G342" s="167"/>
      <c r="H342" s="167"/>
      <c r="I342" s="167"/>
      <c r="J342" s="167"/>
      <c r="K342" s="90"/>
      <c r="L342" s="143">
        <f>L341</f>
        <v>564</v>
      </c>
      <c r="M342" s="143">
        <f ca="1" t="shared" ref="M342:U342" si="152">L342+M341-M343</f>
        <v>1128</v>
      </c>
      <c r="N342" s="143">
        <f ca="1" t="shared" si="152"/>
        <v>1692</v>
      </c>
      <c r="O342" s="143">
        <f ca="1" t="shared" si="152"/>
        <v>1692</v>
      </c>
      <c r="P342" s="143">
        <f ca="1" t="shared" si="152"/>
        <v>1128</v>
      </c>
      <c r="Q342" s="143">
        <f ca="1" t="shared" si="152"/>
        <v>564</v>
      </c>
      <c r="R342" s="143">
        <f ca="1" t="shared" si="152"/>
        <v>0</v>
      </c>
      <c r="S342" s="143">
        <f ca="1" t="shared" si="152"/>
        <v>0</v>
      </c>
      <c r="T342" s="143">
        <f ca="1" t="shared" si="152"/>
        <v>0</v>
      </c>
      <c r="U342" s="143">
        <f ca="1" t="shared" si="152"/>
        <v>0</v>
      </c>
    </row>
    <row r="343" ht="15" spans="1:21">
      <c r="A343" s="182"/>
      <c r="B343" s="184" t="s">
        <v>328</v>
      </c>
      <c r="C343" s="103" t="str">
        <f>"million "&amp;D342</f>
        <v>million LCU</v>
      </c>
      <c r="D343" s="177" t="str">
        <f>D342</f>
        <v>LCU</v>
      </c>
      <c r="E343" s="62"/>
      <c r="F343" s="189"/>
      <c r="G343" s="167"/>
      <c r="H343" s="167"/>
      <c r="I343" s="167"/>
      <c r="J343" s="167"/>
      <c r="K343" s="90"/>
      <c r="L343" s="192"/>
      <c r="M343" s="143">
        <f ca="1" t="shared" ref="M343:U343" si="153">IF(M$241&gt;$C330-1,SUM(OFFSET($L341,0,M$241-$C330,1,$C330-$C331))/($C330-$C331),IF(M$241&lt;$C331+1,0,SUM(OFFSET($L341,0,0,1,M$241-$C331))/($C330-$C331)))</f>
        <v>0</v>
      </c>
      <c r="N343" s="143">
        <f ca="1" t="shared" si="153"/>
        <v>0</v>
      </c>
      <c r="O343" s="143">
        <f ca="1" t="shared" si="153"/>
        <v>0</v>
      </c>
      <c r="P343" s="143">
        <f ca="1" t="shared" si="153"/>
        <v>564</v>
      </c>
      <c r="Q343" s="143">
        <f ca="1" t="shared" si="153"/>
        <v>564</v>
      </c>
      <c r="R343" s="143">
        <f ca="1" t="shared" si="153"/>
        <v>564</v>
      </c>
      <c r="S343" s="143">
        <f ca="1" t="shared" si="153"/>
        <v>0</v>
      </c>
      <c r="T343" s="143">
        <f ca="1" t="shared" si="153"/>
        <v>0</v>
      </c>
      <c r="U343" s="143">
        <f ca="1" t="shared" si="153"/>
        <v>0</v>
      </c>
    </row>
    <row r="344" ht="15" spans="1:21">
      <c r="A344" s="182"/>
      <c r="B344" s="184" t="s">
        <v>234</v>
      </c>
      <c r="C344" s="103" t="str">
        <f>"million "&amp;D343</f>
        <v>million LCU</v>
      </c>
      <c r="D344" s="177" t="str">
        <f>D343</f>
        <v>LCU</v>
      </c>
      <c r="E344" s="62"/>
      <c r="F344" s="189"/>
      <c r="G344" s="167"/>
      <c r="H344" s="167"/>
      <c r="I344" s="167"/>
      <c r="J344" s="167"/>
      <c r="K344" s="90"/>
      <c r="L344" s="192"/>
      <c r="M344" s="143">
        <f t="shared" ref="M344:U344" si="154">L342*$C332</f>
        <v>50.76</v>
      </c>
      <c r="N344" s="143">
        <f ca="1" t="shared" si="154"/>
        <v>101.52</v>
      </c>
      <c r="O344" s="143">
        <f ca="1" t="shared" si="154"/>
        <v>152.28</v>
      </c>
      <c r="P344" s="143">
        <f ca="1" t="shared" si="154"/>
        <v>152.28</v>
      </c>
      <c r="Q344" s="143">
        <f ca="1" t="shared" si="154"/>
        <v>101.52</v>
      </c>
      <c r="R344" s="143">
        <f ca="1" t="shared" si="154"/>
        <v>50.76</v>
      </c>
      <c r="S344" s="143">
        <f ca="1" t="shared" si="154"/>
        <v>0</v>
      </c>
      <c r="T344" s="143">
        <f ca="1" t="shared" si="154"/>
        <v>0</v>
      </c>
      <c r="U344" s="143">
        <f ca="1" t="shared" si="154"/>
        <v>0</v>
      </c>
    </row>
    <row r="345" ht="15" spans="1:21">
      <c r="A345" s="182"/>
      <c r="B345" s="183" t="s">
        <v>302</v>
      </c>
      <c r="C345" s="103"/>
      <c r="D345" s="51"/>
      <c r="E345" s="116"/>
      <c r="F345" s="167"/>
      <c r="G345" s="167"/>
      <c r="H345" s="167"/>
      <c r="I345" s="167"/>
      <c r="J345" s="167"/>
      <c r="K345" s="90"/>
      <c r="L345" s="143"/>
      <c r="M345" s="143"/>
      <c r="N345" s="143"/>
      <c r="O345" s="143"/>
      <c r="P345" s="143"/>
      <c r="Q345" s="143"/>
      <c r="R345" s="143"/>
      <c r="S345" s="143"/>
      <c r="T345" s="143"/>
      <c r="U345" s="143"/>
    </row>
    <row r="346" ht="15" spans="1:21">
      <c r="A346" s="182"/>
      <c r="B346" s="184" t="s">
        <v>37</v>
      </c>
      <c r="C346" s="185" t="str">
        <f>IF(C351="Domestic","LCU","USD")</f>
        <v>LCU</v>
      </c>
      <c r="D346" s="47"/>
      <c r="E346" s="47"/>
      <c r="F346" s="48"/>
      <c r="G346" s="48"/>
      <c r="H346" s="48"/>
      <c r="I346" s="48"/>
      <c r="J346" s="48"/>
      <c r="K346" s="89"/>
      <c r="L346" s="89"/>
      <c r="M346" s="89"/>
      <c r="N346" s="89"/>
      <c r="O346" s="89"/>
      <c r="P346" s="89"/>
      <c r="Q346" s="89"/>
      <c r="R346" s="89"/>
      <c r="S346" s="89"/>
      <c r="T346" s="89"/>
      <c r="U346" s="89"/>
    </row>
    <row r="347" ht="15" spans="1:21">
      <c r="A347" s="182"/>
      <c r="B347" s="184" t="s">
        <v>345</v>
      </c>
      <c r="C347" s="186">
        <f>SUMIF($E$63:$E$72,$B345,H$63:H$72)</f>
        <v>5</v>
      </c>
      <c r="D347" s="47"/>
      <c r="E347" s="47"/>
      <c r="F347" s="48"/>
      <c r="G347" s="48"/>
      <c r="H347" s="48"/>
      <c r="I347" s="48"/>
      <c r="J347" s="48"/>
      <c r="K347" s="89"/>
      <c r="L347" s="89"/>
      <c r="M347" s="89"/>
      <c r="N347" s="89"/>
      <c r="O347" s="89"/>
      <c r="P347" s="89"/>
      <c r="Q347" s="89"/>
      <c r="R347" s="89"/>
      <c r="S347" s="89"/>
      <c r="T347" s="89"/>
      <c r="U347" s="89"/>
    </row>
    <row r="348" ht="15" spans="1:21">
      <c r="A348" s="182"/>
      <c r="B348" s="184" t="s">
        <v>346</v>
      </c>
      <c r="C348" s="187">
        <f>SUMIF($E$63:$E$72,$B345,I$63:I$72)</f>
        <v>4</v>
      </c>
      <c r="D348" s="47"/>
      <c r="E348" s="47"/>
      <c r="F348" s="48"/>
      <c r="G348" s="48"/>
      <c r="H348" s="48"/>
      <c r="I348" s="48"/>
      <c r="J348" s="48"/>
      <c r="K348" s="89"/>
      <c r="L348" s="89"/>
      <c r="M348" s="89"/>
      <c r="N348" s="89"/>
      <c r="O348" s="89"/>
      <c r="P348" s="89"/>
      <c r="Q348" s="89"/>
      <c r="R348" s="89"/>
      <c r="S348" s="89"/>
      <c r="T348" s="89"/>
      <c r="U348" s="89"/>
    </row>
    <row r="349" ht="15" spans="1:21">
      <c r="A349" s="182"/>
      <c r="B349" s="184" t="s">
        <v>347</v>
      </c>
      <c r="C349" s="188">
        <f>SUMIF($E$63:$E$72,$B345,G$63:G$72)</f>
        <v>0.09</v>
      </c>
      <c r="D349" s="47"/>
      <c r="E349" s="47"/>
      <c r="F349" s="48"/>
      <c r="G349" s="48"/>
      <c r="H349" s="48"/>
      <c r="I349" s="48"/>
      <c r="J349" s="48"/>
      <c r="K349" s="89"/>
      <c r="L349" s="89"/>
      <c r="M349" s="89"/>
      <c r="N349" s="89"/>
      <c r="O349" s="89"/>
      <c r="P349" s="89"/>
      <c r="Q349" s="89"/>
      <c r="R349" s="89"/>
      <c r="S349" s="89"/>
      <c r="T349" s="89"/>
      <c r="U349" s="89"/>
    </row>
    <row r="350" ht="15" spans="1:21">
      <c r="A350" s="182"/>
      <c r="B350" s="184" t="s">
        <v>348</v>
      </c>
      <c r="C350" s="177" t="s">
        <v>349</v>
      </c>
      <c r="D350" s="47"/>
      <c r="E350" s="47"/>
      <c r="F350" s="48"/>
      <c r="G350" s="48"/>
      <c r="H350" s="48"/>
      <c r="I350" s="48"/>
      <c r="J350" s="48"/>
      <c r="K350" s="89"/>
      <c r="L350" s="89"/>
      <c r="M350" s="89"/>
      <c r="N350" s="89"/>
      <c r="O350" s="89"/>
      <c r="P350" s="89"/>
      <c r="Q350" s="89"/>
      <c r="R350" s="89"/>
      <c r="S350" s="89"/>
      <c r="T350" s="89"/>
      <c r="U350" s="89"/>
    </row>
    <row r="351" ht="15" spans="1:21">
      <c r="A351" s="182"/>
      <c r="B351" s="184" t="str">
        <f>"Classified as External or Domestic?"</f>
        <v>Classified as External or Domestic?</v>
      </c>
      <c r="C351" s="187" t="str">
        <f>VLOOKUP(B345,$E$63:$I$72,2,FALSE)</f>
        <v>Domestic</v>
      </c>
      <c r="D351" s="47"/>
      <c r="E351" s="47"/>
      <c r="F351" s="48"/>
      <c r="G351" s="48"/>
      <c r="H351" s="48"/>
      <c r="I351" s="48"/>
      <c r="J351" s="48"/>
      <c r="K351" s="89"/>
      <c r="L351" s="89"/>
      <c r="M351" s="89"/>
      <c r="N351" s="89"/>
      <c r="O351" s="89"/>
      <c r="P351" s="89"/>
      <c r="Q351" s="89"/>
      <c r="R351" s="89"/>
      <c r="S351" s="89"/>
      <c r="T351" s="89"/>
      <c r="U351" s="89"/>
    </row>
    <row r="352" ht="15" spans="1:21">
      <c r="A352" s="182"/>
      <c r="B352" s="184" t="s">
        <v>350</v>
      </c>
      <c r="C352" s="47" t="s">
        <v>351</v>
      </c>
      <c r="D352" s="47"/>
      <c r="E352" s="47"/>
      <c r="F352" s="48"/>
      <c r="G352" s="48"/>
      <c r="H352" s="48"/>
      <c r="I352" s="48"/>
      <c r="J352" s="48"/>
      <c r="K352" s="89"/>
      <c r="L352" s="190">
        <f>L353/L$101*100</f>
        <v>2.3400910482726</v>
      </c>
      <c r="M352" s="190">
        <f ca="1" t="shared" ref="M352:U352" si="155">M353/M$101*100</f>
        <v>0.983231565707387</v>
      </c>
      <c r="N352" s="190">
        <f ca="1" t="shared" si="155"/>
        <v>0.77084207632779</v>
      </c>
      <c r="O352" s="190">
        <f ca="1" t="shared" si="155"/>
        <v>0.586456335532472</v>
      </c>
      <c r="P352" s="190">
        <f ca="1" t="shared" si="155"/>
        <v>0.525911104903094</v>
      </c>
      <c r="Q352" s="190">
        <f ca="1" t="shared" si="155"/>
        <v>-0.242422929470926</v>
      </c>
      <c r="R352" s="190">
        <f ca="1" t="shared" si="155"/>
        <v>-0.0629970679072119</v>
      </c>
      <c r="S352" s="190">
        <f ca="1" t="shared" si="155"/>
        <v>-0.10446817274098</v>
      </c>
      <c r="T352" s="190">
        <f ca="1" t="shared" si="155"/>
        <v>-0.202489104325139</v>
      </c>
      <c r="U352" s="190">
        <f ca="1" t="shared" si="155"/>
        <v>-0.811894253640269</v>
      </c>
    </row>
    <row r="353" ht="15" spans="1:21">
      <c r="A353" s="182"/>
      <c r="B353" s="184" t="s">
        <v>352</v>
      </c>
      <c r="C353" s="62" t="s">
        <v>329</v>
      </c>
      <c r="D353" s="177" t="str">
        <f>C351</f>
        <v>Domestic</v>
      </c>
      <c r="E353" s="62"/>
      <c r="F353" s="178"/>
      <c r="G353" s="167"/>
      <c r="H353" s="167"/>
      <c r="I353" s="167"/>
      <c r="J353" s="167"/>
      <c r="K353" s="90"/>
      <c r="L353" s="191">
        <f>SUMIF($E$63:$E$72,$B345,L$63:L$72)*L357</f>
        <v>1400</v>
      </c>
      <c r="M353" s="191">
        <f t="shared" ref="M353:U353" si="156">SUMIF($E$63:$E$72,$B345,M$63:M$72)*M357</f>
        <v>1400</v>
      </c>
      <c r="N353" s="191">
        <f t="shared" si="156"/>
        <v>1400</v>
      </c>
      <c r="O353" s="191">
        <f t="shared" si="156"/>
        <v>1400</v>
      </c>
      <c r="P353" s="191">
        <f t="shared" si="156"/>
        <v>1500</v>
      </c>
      <c r="Q353" s="191">
        <f t="shared" si="156"/>
        <v>1700</v>
      </c>
      <c r="R353" s="191">
        <f t="shared" si="156"/>
        <v>1700</v>
      </c>
      <c r="S353" s="191">
        <f t="shared" si="156"/>
        <v>2000</v>
      </c>
      <c r="T353" s="191">
        <f t="shared" si="156"/>
        <v>2000</v>
      </c>
      <c r="U353" s="191">
        <f t="shared" si="156"/>
        <v>2000</v>
      </c>
    </row>
    <row r="354" ht="15" spans="1:21">
      <c r="A354" s="182"/>
      <c r="B354" s="184" t="s">
        <v>335</v>
      </c>
      <c r="C354" s="62" t="s">
        <v>329</v>
      </c>
      <c r="D354" s="177" t="str">
        <f>C351</f>
        <v>Domestic</v>
      </c>
      <c r="E354" s="62"/>
      <c r="F354" s="178"/>
      <c r="G354" s="167"/>
      <c r="H354" s="167"/>
      <c r="I354" s="167"/>
      <c r="J354" s="167"/>
      <c r="K354" s="90"/>
      <c r="L354" s="192"/>
      <c r="M354" s="143">
        <f ca="1" t="shared" ref="M354:U354" si="157">M360*M357</f>
        <v>0</v>
      </c>
      <c r="N354" s="143">
        <f ca="1" t="shared" si="157"/>
        <v>0</v>
      </c>
      <c r="O354" s="143">
        <f ca="1" t="shared" si="157"/>
        <v>0</v>
      </c>
      <c r="P354" s="143">
        <f ca="1" t="shared" si="157"/>
        <v>0</v>
      </c>
      <c r="Q354" s="143">
        <f ca="1" t="shared" si="157"/>
        <v>1400</v>
      </c>
      <c r="R354" s="143">
        <f ca="1" t="shared" si="157"/>
        <v>1400</v>
      </c>
      <c r="S354" s="143">
        <f ca="1" t="shared" si="157"/>
        <v>1400</v>
      </c>
      <c r="T354" s="143">
        <f ca="1" t="shared" si="157"/>
        <v>1400</v>
      </c>
      <c r="U354" s="143">
        <f ca="1" t="shared" si="157"/>
        <v>1500</v>
      </c>
    </row>
    <row r="355" ht="15" spans="1:21">
      <c r="A355" s="182"/>
      <c r="B355" s="184" t="s">
        <v>336</v>
      </c>
      <c r="C355" s="62" t="s">
        <v>329</v>
      </c>
      <c r="D355" s="177" t="str">
        <f>C351</f>
        <v>Domestic</v>
      </c>
      <c r="E355" s="62"/>
      <c r="F355" s="178"/>
      <c r="G355" s="167"/>
      <c r="H355" s="167"/>
      <c r="I355" s="167"/>
      <c r="J355" s="167"/>
      <c r="K355" s="90"/>
      <c r="L355" s="192"/>
      <c r="M355" s="143">
        <f t="shared" ref="M355:U355" si="158">M361*M357</f>
        <v>126</v>
      </c>
      <c r="N355" s="143">
        <f ca="1" t="shared" si="158"/>
        <v>252</v>
      </c>
      <c r="O355" s="143">
        <f ca="1" t="shared" si="158"/>
        <v>378</v>
      </c>
      <c r="P355" s="143">
        <f ca="1" t="shared" si="158"/>
        <v>504</v>
      </c>
      <c r="Q355" s="143">
        <f ca="1" t="shared" si="158"/>
        <v>639</v>
      </c>
      <c r="R355" s="143">
        <f ca="1" t="shared" si="158"/>
        <v>666</v>
      </c>
      <c r="S355" s="143">
        <f ca="1" t="shared" si="158"/>
        <v>693</v>
      </c>
      <c r="T355" s="143">
        <f ca="1" t="shared" si="158"/>
        <v>747</v>
      </c>
      <c r="U355" s="143">
        <f ca="1" t="shared" si="158"/>
        <v>801</v>
      </c>
    </row>
    <row r="356" ht="15" spans="1:21">
      <c r="A356" s="182"/>
      <c r="B356" s="184" t="s">
        <v>353</v>
      </c>
      <c r="C356" s="62" t="s">
        <v>329</v>
      </c>
      <c r="D356" s="177" t="str">
        <f>C351</f>
        <v>Domestic</v>
      </c>
      <c r="E356" s="62"/>
      <c r="F356" s="178"/>
      <c r="G356" s="167"/>
      <c r="H356" s="167"/>
      <c r="I356" s="167"/>
      <c r="J356" s="167"/>
      <c r="K356" s="90"/>
      <c r="L356" s="143">
        <f t="shared" ref="L356:U356" si="159">L359*L357</f>
        <v>1400</v>
      </c>
      <c r="M356" s="143">
        <f ca="1" t="shared" si="159"/>
        <v>2800</v>
      </c>
      <c r="N356" s="143">
        <f ca="1" t="shared" si="159"/>
        <v>4200</v>
      </c>
      <c r="O356" s="143">
        <f ca="1" t="shared" si="159"/>
        <v>5600</v>
      </c>
      <c r="P356" s="143">
        <f ca="1" t="shared" si="159"/>
        <v>7100</v>
      </c>
      <c r="Q356" s="143">
        <f ca="1" t="shared" si="159"/>
        <v>7400</v>
      </c>
      <c r="R356" s="143">
        <f ca="1" t="shared" si="159"/>
        <v>7700</v>
      </c>
      <c r="S356" s="143">
        <f ca="1" t="shared" si="159"/>
        <v>8300</v>
      </c>
      <c r="T356" s="143">
        <f ca="1" t="shared" si="159"/>
        <v>8900</v>
      </c>
      <c r="U356" s="143">
        <f ca="1" t="shared" si="159"/>
        <v>9400</v>
      </c>
    </row>
    <row r="357" ht="15" spans="1:21">
      <c r="A357" s="182"/>
      <c r="B357" s="184" t="s">
        <v>333</v>
      </c>
      <c r="C357" s="103" t="str">
        <f>"LCU per unit of "&amp;D356</f>
        <v>LCU per unit of Domestic</v>
      </c>
      <c r="D357" s="177" t="str">
        <f>C346</f>
        <v>LCU</v>
      </c>
      <c r="E357" s="62"/>
      <c r="F357" s="178"/>
      <c r="G357" s="167"/>
      <c r="H357" s="167"/>
      <c r="I357" s="167"/>
      <c r="J357" s="167"/>
      <c r="K357" s="90"/>
      <c r="L357" s="143">
        <f t="shared" ref="L357:U357" si="160">INDEX($L$81:$U$85,MATCH($D357,$B$81:$B$85,0),MATCH(L$78,$L$78:$U$78,0))</f>
        <v>1</v>
      </c>
      <c r="M357" s="143">
        <f t="shared" si="160"/>
        <v>1</v>
      </c>
      <c r="N357" s="143">
        <f t="shared" si="160"/>
        <v>1</v>
      </c>
      <c r="O357" s="143">
        <f t="shared" si="160"/>
        <v>1</v>
      </c>
      <c r="P357" s="143">
        <f t="shared" si="160"/>
        <v>1</v>
      </c>
      <c r="Q357" s="143">
        <f t="shared" si="160"/>
        <v>1</v>
      </c>
      <c r="R357" s="143">
        <f t="shared" si="160"/>
        <v>1</v>
      </c>
      <c r="S357" s="143">
        <f t="shared" si="160"/>
        <v>1</v>
      </c>
      <c r="T357" s="143">
        <f t="shared" si="160"/>
        <v>1</v>
      </c>
      <c r="U357" s="143">
        <f t="shared" si="160"/>
        <v>1</v>
      </c>
    </row>
    <row r="358" ht="15" spans="1:21">
      <c r="A358" s="182"/>
      <c r="B358" s="184" t="s">
        <v>341</v>
      </c>
      <c r="C358" s="103" t="str">
        <f>"million "&amp;D357</f>
        <v>million LCU</v>
      </c>
      <c r="D358" s="177" t="str">
        <f>D357</f>
        <v>LCU</v>
      </c>
      <c r="E358" s="59"/>
      <c r="F358" s="189"/>
      <c r="G358" s="167"/>
      <c r="H358" s="167"/>
      <c r="I358" s="167"/>
      <c r="J358" s="167"/>
      <c r="K358" s="90"/>
      <c r="L358" s="190">
        <f t="shared" ref="L358:U358" si="161">L353/L357</f>
        <v>1400</v>
      </c>
      <c r="M358" s="190">
        <f t="shared" si="161"/>
        <v>1400</v>
      </c>
      <c r="N358" s="190">
        <f t="shared" si="161"/>
        <v>1400</v>
      </c>
      <c r="O358" s="190">
        <f t="shared" si="161"/>
        <v>1400</v>
      </c>
      <c r="P358" s="190">
        <f t="shared" si="161"/>
        <v>1500</v>
      </c>
      <c r="Q358" s="190">
        <f t="shared" si="161"/>
        <v>1700</v>
      </c>
      <c r="R358" s="190">
        <f t="shared" si="161"/>
        <v>1700</v>
      </c>
      <c r="S358" s="190">
        <f t="shared" si="161"/>
        <v>2000</v>
      </c>
      <c r="T358" s="190">
        <f t="shared" si="161"/>
        <v>2000</v>
      </c>
      <c r="U358" s="190">
        <f t="shared" si="161"/>
        <v>2000</v>
      </c>
    </row>
    <row r="359" ht="15" spans="1:21">
      <c r="A359" s="182"/>
      <c r="B359" s="184" t="s">
        <v>343</v>
      </c>
      <c r="C359" s="103" t="str">
        <f>"million "&amp;D358</f>
        <v>million LCU</v>
      </c>
      <c r="D359" s="177" t="str">
        <f>D358</f>
        <v>LCU</v>
      </c>
      <c r="E359" s="62"/>
      <c r="F359" s="189"/>
      <c r="G359" s="167"/>
      <c r="H359" s="167"/>
      <c r="I359" s="167"/>
      <c r="J359" s="167"/>
      <c r="K359" s="90"/>
      <c r="L359" s="143">
        <f>L358</f>
        <v>1400</v>
      </c>
      <c r="M359" s="143">
        <f ca="1" t="shared" ref="M359:U359" si="162">L359+M358-M360</f>
        <v>2800</v>
      </c>
      <c r="N359" s="143">
        <f ca="1" t="shared" si="162"/>
        <v>4200</v>
      </c>
      <c r="O359" s="143">
        <f ca="1" t="shared" si="162"/>
        <v>5600</v>
      </c>
      <c r="P359" s="143">
        <f ca="1" t="shared" si="162"/>
        <v>7100</v>
      </c>
      <c r="Q359" s="143">
        <f ca="1" t="shared" si="162"/>
        <v>7400</v>
      </c>
      <c r="R359" s="143">
        <f ca="1" t="shared" si="162"/>
        <v>7700</v>
      </c>
      <c r="S359" s="143">
        <f ca="1" t="shared" si="162"/>
        <v>8300</v>
      </c>
      <c r="T359" s="143">
        <f ca="1" t="shared" si="162"/>
        <v>8900</v>
      </c>
      <c r="U359" s="143">
        <f ca="1" t="shared" si="162"/>
        <v>9400</v>
      </c>
    </row>
    <row r="360" ht="15" spans="1:21">
      <c r="A360" s="182"/>
      <c r="B360" s="184" t="s">
        <v>328</v>
      </c>
      <c r="C360" s="103" t="str">
        <f>"million "&amp;D359</f>
        <v>million LCU</v>
      </c>
      <c r="D360" s="177" t="str">
        <f>D359</f>
        <v>LCU</v>
      </c>
      <c r="E360" s="62"/>
      <c r="F360" s="189"/>
      <c r="G360" s="167"/>
      <c r="H360" s="167"/>
      <c r="I360" s="167"/>
      <c r="J360" s="167"/>
      <c r="K360" s="90"/>
      <c r="L360" s="192"/>
      <c r="M360" s="143">
        <f ca="1" t="shared" ref="M360:U360" si="163">IF(M$241&gt;$C347-1,SUM(OFFSET($L358,0,M$241-$C347,1,$C347-$C348))/($C347-$C348),IF(M$241&lt;$C348+1,0,SUM(OFFSET($L358,0,0,1,M$241-$C348))/($C347-$C348)))</f>
        <v>0</v>
      </c>
      <c r="N360" s="143">
        <f ca="1" t="shared" si="163"/>
        <v>0</v>
      </c>
      <c r="O360" s="143">
        <f ca="1" t="shared" si="163"/>
        <v>0</v>
      </c>
      <c r="P360" s="143">
        <f ca="1" t="shared" si="163"/>
        <v>0</v>
      </c>
      <c r="Q360" s="143">
        <f ca="1" t="shared" si="163"/>
        <v>1400</v>
      </c>
      <c r="R360" s="143">
        <f ca="1" t="shared" si="163"/>
        <v>1400</v>
      </c>
      <c r="S360" s="143">
        <f ca="1" t="shared" si="163"/>
        <v>1400</v>
      </c>
      <c r="T360" s="143">
        <f ca="1" t="shared" si="163"/>
        <v>1400</v>
      </c>
      <c r="U360" s="143">
        <f ca="1" t="shared" si="163"/>
        <v>1500</v>
      </c>
    </row>
    <row r="361" ht="15" spans="1:21">
      <c r="A361" s="182"/>
      <c r="B361" s="184" t="s">
        <v>234</v>
      </c>
      <c r="C361" s="103" t="str">
        <f>"million "&amp;D360</f>
        <v>million LCU</v>
      </c>
      <c r="D361" s="177" t="str">
        <f>D360</f>
        <v>LCU</v>
      </c>
      <c r="E361" s="62"/>
      <c r="F361" s="189"/>
      <c r="G361" s="167"/>
      <c r="H361" s="167"/>
      <c r="I361" s="167"/>
      <c r="J361" s="167"/>
      <c r="K361" s="90"/>
      <c r="L361" s="192"/>
      <c r="M361" s="143">
        <f t="shared" ref="M361:U361" si="164">L359*$C349</f>
        <v>126</v>
      </c>
      <c r="N361" s="143">
        <f ca="1" t="shared" si="164"/>
        <v>252</v>
      </c>
      <c r="O361" s="143">
        <f ca="1" t="shared" si="164"/>
        <v>378</v>
      </c>
      <c r="P361" s="143">
        <f ca="1" t="shared" si="164"/>
        <v>504</v>
      </c>
      <c r="Q361" s="143">
        <f ca="1" t="shared" si="164"/>
        <v>639</v>
      </c>
      <c r="R361" s="143">
        <f ca="1" t="shared" si="164"/>
        <v>666</v>
      </c>
      <c r="S361" s="143">
        <f ca="1" t="shared" si="164"/>
        <v>693</v>
      </c>
      <c r="T361" s="143">
        <f ca="1" t="shared" si="164"/>
        <v>747</v>
      </c>
      <c r="U361" s="143">
        <f ca="1" t="shared" si="164"/>
        <v>801</v>
      </c>
    </row>
    <row r="362" ht="15" spans="1:21">
      <c r="A362" s="182"/>
      <c r="B362" s="183" t="s">
        <v>303</v>
      </c>
      <c r="C362" s="103"/>
      <c r="D362" s="51"/>
      <c r="E362" s="116"/>
      <c r="F362" s="167"/>
      <c r="G362" s="167"/>
      <c r="H362" s="167"/>
      <c r="I362" s="167"/>
      <c r="J362" s="167"/>
      <c r="K362" s="90"/>
      <c r="L362" s="143"/>
      <c r="M362" s="143"/>
      <c r="N362" s="143"/>
      <c r="O362" s="143"/>
      <c r="P362" s="143"/>
      <c r="Q362" s="143"/>
      <c r="R362" s="143"/>
      <c r="S362" s="143"/>
      <c r="T362" s="143"/>
      <c r="U362" s="143"/>
    </row>
    <row r="363" ht="15" spans="1:21">
      <c r="A363" s="182"/>
      <c r="B363" s="184" t="s">
        <v>37</v>
      </c>
      <c r="C363" s="185" t="str">
        <f>IF(C368="Domestic","LCU","USD")</f>
        <v>USD</v>
      </c>
      <c r="D363" s="47"/>
      <c r="E363" s="47"/>
      <c r="F363" s="48"/>
      <c r="G363" s="48"/>
      <c r="H363" s="48"/>
      <c r="I363" s="48"/>
      <c r="J363" s="48"/>
      <c r="K363" s="89"/>
      <c r="L363" s="89"/>
      <c r="M363" s="89"/>
      <c r="N363" s="89"/>
      <c r="O363" s="89"/>
      <c r="P363" s="89"/>
      <c r="Q363" s="89"/>
      <c r="R363" s="89"/>
      <c r="S363" s="89"/>
      <c r="T363" s="89"/>
      <c r="U363" s="89"/>
    </row>
    <row r="364" ht="15" spans="1:21">
      <c r="A364" s="182"/>
      <c r="B364" s="184" t="s">
        <v>345</v>
      </c>
      <c r="C364" s="186">
        <f>SUMIF($E$63:$E$72,$B362,H$63:H$72)</f>
        <v>10</v>
      </c>
      <c r="D364" s="47"/>
      <c r="E364" s="47"/>
      <c r="F364" s="48"/>
      <c r="G364" s="48"/>
      <c r="H364" s="48"/>
      <c r="I364" s="48"/>
      <c r="J364" s="48"/>
      <c r="K364" s="89"/>
      <c r="L364" s="89"/>
      <c r="M364" s="89"/>
      <c r="N364" s="89"/>
      <c r="O364" s="89"/>
      <c r="P364" s="89"/>
      <c r="Q364" s="89"/>
      <c r="R364" s="89"/>
      <c r="S364" s="89"/>
      <c r="T364" s="89"/>
      <c r="U364" s="89"/>
    </row>
    <row r="365" ht="15" spans="1:21">
      <c r="A365" s="182"/>
      <c r="B365" s="184" t="s">
        <v>346</v>
      </c>
      <c r="C365" s="187">
        <f>SUMIF($E$63:$E$72,$B362,I$63:I$72)</f>
        <v>5</v>
      </c>
      <c r="D365" s="47"/>
      <c r="E365" s="47"/>
      <c r="F365" s="48"/>
      <c r="G365" s="48"/>
      <c r="H365" s="48"/>
      <c r="I365" s="48"/>
      <c r="J365" s="48"/>
      <c r="K365" s="89"/>
      <c r="L365" s="89"/>
      <c r="M365" s="89"/>
      <c r="N365" s="89"/>
      <c r="O365" s="89"/>
      <c r="P365" s="89"/>
      <c r="Q365" s="89"/>
      <c r="R365" s="89"/>
      <c r="S365" s="89"/>
      <c r="T365" s="89"/>
      <c r="U365" s="89"/>
    </row>
    <row r="366" ht="15" spans="1:21">
      <c r="A366" s="182"/>
      <c r="B366" s="184" t="s">
        <v>347</v>
      </c>
      <c r="C366" s="188">
        <f>SUMIF($E$63:$E$72,$B362,G$63:G$72)</f>
        <v>0.09</v>
      </c>
      <c r="D366" s="47"/>
      <c r="E366" s="47"/>
      <c r="F366" s="48"/>
      <c r="G366" s="48"/>
      <c r="H366" s="48"/>
      <c r="I366" s="48"/>
      <c r="J366" s="48"/>
      <c r="K366" s="89"/>
      <c r="L366" s="89"/>
      <c r="M366" s="89"/>
      <c r="N366" s="89"/>
      <c r="O366" s="89"/>
      <c r="P366" s="89"/>
      <c r="Q366" s="89"/>
      <c r="R366" s="89"/>
      <c r="S366" s="89"/>
      <c r="T366" s="89"/>
      <c r="U366" s="89"/>
    </row>
    <row r="367" ht="15" spans="1:21">
      <c r="A367" s="182"/>
      <c r="B367" s="184" t="s">
        <v>348</v>
      </c>
      <c r="C367" s="177" t="s">
        <v>349</v>
      </c>
      <c r="D367" s="47"/>
      <c r="E367" s="47"/>
      <c r="F367" s="48"/>
      <c r="G367" s="48"/>
      <c r="H367" s="48"/>
      <c r="I367" s="48"/>
      <c r="J367" s="48"/>
      <c r="K367" s="89"/>
      <c r="L367" s="89"/>
      <c r="M367" s="89"/>
      <c r="N367" s="89"/>
      <c r="O367" s="89"/>
      <c r="P367" s="89"/>
      <c r="Q367" s="89"/>
      <c r="R367" s="89"/>
      <c r="S367" s="89"/>
      <c r="T367" s="89"/>
      <c r="U367" s="89"/>
    </row>
    <row r="368" ht="15" spans="1:21">
      <c r="A368" s="182"/>
      <c r="B368" s="184" t="str">
        <f>"Classified as External or Domestic?"</f>
        <v>Classified as External or Domestic?</v>
      </c>
      <c r="C368" s="187" t="str">
        <f>VLOOKUP(B362,$E$63:$I$72,2,FALSE)</f>
        <v>External</v>
      </c>
      <c r="D368" s="47"/>
      <c r="E368" s="47"/>
      <c r="F368" s="48"/>
      <c r="G368" s="48"/>
      <c r="H368" s="48"/>
      <c r="I368" s="48"/>
      <c r="J368" s="48"/>
      <c r="K368" s="89"/>
      <c r="L368" s="89"/>
      <c r="M368" s="89"/>
      <c r="N368" s="89"/>
      <c r="O368" s="89"/>
      <c r="P368" s="89"/>
      <c r="Q368" s="89"/>
      <c r="R368" s="89"/>
      <c r="S368" s="89"/>
      <c r="T368" s="89"/>
      <c r="U368" s="89"/>
    </row>
    <row r="369" ht="15" spans="1:21">
      <c r="A369" s="182"/>
      <c r="B369" s="184" t="s">
        <v>350</v>
      </c>
      <c r="C369" s="47" t="s">
        <v>351</v>
      </c>
      <c r="D369" s="47"/>
      <c r="E369" s="47"/>
      <c r="F369" s="48"/>
      <c r="G369" s="48"/>
      <c r="H369" s="48"/>
      <c r="I369" s="48"/>
      <c r="J369" s="48"/>
      <c r="K369" s="89"/>
      <c r="L369" s="190">
        <f>L370/L$101*100</f>
        <v>1843.47358302098</v>
      </c>
      <c r="M369" s="190">
        <f ca="1" t="shared" ref="M369:U369" si="165">M370/M$101*100</f>
        <v>2459.45543846046</v>
      </c>
      <c r="N369" s="190">
        <f ca="1" t="shared" si="165"/>
        <v>1940.70504745183</v>
      </c>
      <c r="O369" s="190">
        <f ca="1" t="shared" si="165"/>
        <v>1428.85897178662</v>
      </c>
      <c r="P369" s="190">
        <f ca="1" t="shared" si="165"/>
        <v>1211.8674772503</v>
      </c>
      <c r="Q369" s="190">
        <f ca="1" t="shared" si="165"/>
        <v>-577.211847104739</v>
      </c>
      <c r="R369" s="190">
        <f ca="1" t="shared" si="165"/>
        <v>-159.266222515112</v>
      </c>
      <c r="S369" s="190">
        <f ca="1" t="shared" si="165"/>
        <v>-237.560624812989</v>
      </c>
      <c r="T369" s="190">
        <f ca="1" t="shared" si="165"/>
        <v>-473.353109485956</v>
      </c>
      <c r="U369" s="190">
        <f ca="1" t="shared" si="165"/>
        <v>-2113.95342503078</v>
      </c>
    </row>
    <row r="370" ht="15" spans="1:21">
      <c r="A370" s="182"/>
      <c r="B370" s="184" t="s">
        <v>352</v>
      </c>
      <c r="C370" s="62" t="s">
        <v>329</v>
      </c>
      <c r="D370" s="177" t="str">
        <f>C368</f>
        <v>External</v>
      </c>
      <c r="E370" s="62"/>
      <c r="F370" s="178"/>
      <c r="G370" s="167"/>
      <c r="H370" s="167"/>
      <c r="I370" s="167"/>
      <c r="J370" s="167"/>
      <c r="K370" s="90"/>
      <c r="L370" s="191">
        <f>SUMIF($E$63:$E$72,$B362,L$63:L$72)*L374</f>
        <v>1102890</v>
      </c>
      <c r="M370" s="191">
        <f t="shared" ref="M370:U370" si="166">SUMIF($E$63:$E$72,$B362,M$63:M$72)*M374</f>
        <v>3501960</v>
      </c>
      <c r="N370" s="191">
        <f t="shared" si="166"/>
        <v>3524700</v>
      </c>
      <c r="O370" s="191">
        <f t="shared" si="166"/>
        <v>3411000</v>
      </c>
      <c r="P370" s="191">
        <f t="shared" si="166"/>
        <v>3456480</v>
      </c>
      <c r="Q370" s="191">
        <f t="shared" si="166"/>
        <v>4047720</v>
      </c>
      <c r="R370" s="191">
        <f t="shared" si="166"/>
        <v>4297860</v>
      </c>
      <c r="S370" s="191">
        <f t="shared" si="166"/>
        <v>4548000</v>
      </c>
      <c r="T370" s="191">
        <f t="shared" si="166"/>
        <v>4675344</v>
      </c>
      <c r="U370" s="191">
        <f t="shared" si="166"/>
        <v>5207460</v>
      </c>
    </row>
    <row r="371" ht="15" spans="1:21">
      <c r="A371" s="182"/>
      <c r="B371" s="184" t="s">
        <v>335</v>
      </c>
      <c r="C371" s="62" t="s">
        <v>329</v>
      </c>
      <c r="D371" s="177" t="str">
        <f>C368</f>
        <v>External</v>
      </c>
      <c r="E371" s="62"/>
      <c r="F371" s="178"/>
      <c r="G371" s="167"/>
      <c r="H371" s="167"/>
      <c r="I371" s="167"/>
      <c r="J371" s="167"/>
      <c r="K371" s="90"/>
      <c r="L371" s="192"/>
      <c r="M371" s="143">
        <f ca="1" t="shared" ref="M371:U371" si="167">M377*M374</f>
        <v>0</v>
      </c>
      <c r="N371" s="143">
        <f ca="1" t="shared" si="167"/>
        <v>0</v>
      </c>
      <c r="O371" s="143">
        <f ca="1" t="shared" si="167"/>
        <v>0</v>
      </c>
      <c r="P371" s="143">
        <f ca="1" t="shared" si="167"/>
        <v>0</v>
      </c>
      <c r="Q371" s="143">
        <f ca="1" t="shared" si="167"/>
        <v>0</v>
      </c>
      <c r="R371" s="143">
        <f ca="1" t="shared" si="167"/>
        <v>264693.6</v>
      </c>
      <c r="S371" s="143">
        <f ca="1" t="shared" si="167"/>
        <v>965085.6</v>
      </c>
      <c r="T371" s="143">
        <f ca="1" t="shared" si="167"/>
        <v>1670025.6</v>
      </c>
      <c r="U371" s="143">
        <f ca="1" t="shared" si="167"/>
        <v>2352225.6</v>
      </c>
    </row>
    <row r="372" ht="15" spans="1:21">
      <c r="A372" s="182"/>
      <c r="B372" s="184" t="s">
        <v>336</v>
      </c>
      <c r="C372" s="62" t="s">
        <v>329</v>
      </c>
      <c r="D372" s="177" t="str">
        <f>C368</f>
        <v>External</v>
      </c>
      <c r="E372" s="62"/>
      <c r="F372" s="178"/>
      <c r="G372" s="167"/>
      <c r="H372" s="167"/>
      <c r="I372" s="167"/>
      <c r="J372" s="167"/>
      <c r="K372" s="90"/>
      <c r="L372" s="192"/>
      <c r="M372" s="143">
        <f t="shared" ref="M372:U372" si="168">M378*M374</f>
        <v>119112.12</v>
      </c>
      <c r="N372" s="143">
        <f ca="1" t="shared" si="168"/>
        <v>434288.52</v>
      </c>
      <c r="O372" s="143">
        <f ca="1" t="shared" si="168"/>
        <v>751511.52</v>
      </c>
      <c r="P372" s="143">
        <f ca="1" t="shared" si="168"/>
        <v>1058501.52</v>
      </c>
      <c r="Q372" s="143">
        <f ca="1" t="shared" si="168"/>
        <v>1369584.72</v>
      </c>
      <c r="R372" s="143">
        <f ca="1" t="shared" si="168"/>
        <v>1733879.52</v>
      </c>
      <c r="S372" s="143">
        <f ca="1" t="shared" si="168"/>
        <v>2096864.496</v>
      </c>
      <c r="T372" s="143">
        <f ca="1" t="shared" si="168"/>
        <v>2419326.792</v>
      </c>
      <c r="U372" s="143">
        <f ca="1" t="shared" si="168"/>
        <v>2689805.448</v>
      </c>
    </row>
    <row r="373" ht="15" spans="1:21">
      <c r="A373" s="182"/>
      <c r="B373" s="184" t="s">
        <v>353</v>
      </c>
      <c r="C373" s="62" t="s">
        <v>329</v>
      </c>
      <c r="D373" s="177" t="str">
        <f>C368</f>
        <v>External</v>
      </c>
      <c r="E373" s="62"/>
      <c r="F373" s="178"/>
      <c r="G373" s="167"/>
      <c r="H373" s="167"/>
      <c r="I373" s="167"/>
      <c r="J373" s="167"/>
      <c r="K373" s="90"/>
      <c r="L373" s="143">
        <f t="shared" ref="L373:U373" si="169">L376*L374</f>
        <v>1102890</v>
      </c>
      <c r="M373" s="143">
        <f ca="1" t="shared" si="169"/>
        <v>4825428</v>
      </c>
      <c r="N373" s="143">
        <f ca="1" t="shared" si="169"/>
        <v>8350128</v>
      </c>
      <c r="O373" s="143">
        <f ca="1" t="shared" si="169"/>
        <v>11761128</v>
      </c>
      <c r="P373" s="143">
        <f ca="1" t="shared" si="169"/>
        <v>15217608</v>
      </c>
      <c r="Q373" s="143">
        <f ca="1" t="shared" si="169"/>
        <v>19265328</v>
      </c>
      <c r="R373" s="143">
        <f ca="1" t="shared" si="169"/>
        <v>23298494.4</v>
      </c>
      <c r="S373" s="143">
        <f ca="1" t="shared" si="169"/>
        <v>26881408.8</v>
      </c>
      <c r="T373" s="143">
        <f ca="1" t="shared" si="169"/>
        <v>29886727.2</v>
      </c>
      <c r="U373" s="143">
        <f ca="1" t="shared" si="169"/>
        <v>32741961.6</v>
      </c>
    </row>
    <row r="374" ht="15" spans="1:21">
      <c r="A374" s="182"/>
      <c r="B374" s="184" t="s">
        <v>333</v>
      </c>
      <c r="C374" s="103" t="str">
        <f>"LCU per unit of "&amp;D373</f>
        <v>LCU per unit of External</v>
      </c>
      <c r="D374" s="177" t="str">
        <f>C363</f>
        <v>USD</v>
      </c>
      <c r="E374" s="62"/>
      <c r="F374" s="178"/>
      <c r="G374" s="167"/>
      <c r="H374" s="167"/>
      <c r="I374" s="167"/>
      <c r="J374" s="167"/>
      <c r="K374" s="90"/>
      <c r="L374" s="143">
        <f t="shared" ref="L374:U374" si="170">INDEX($L$81:$U$85,MATCH($D374,$B$81:$B$85,0),MATCH(L$78,$L$78:$U$78,0))</f>
        <v>379</v>
      </c>
      <c r="M374" s="143">
        <f t="shared" si="170"/>
        <v>454.8</v>
      </c>
      <c r="N374" s="143">
        <f t="shared" si="170"/>
        <v>454.8</v>
      </c>
      <c r="O374" s="143">
        <f t="shared" si="170"/>
        <v>454.8</v>
      </c>
      <c r="P374" s="143">
        <f t="shared" si="170"/>
        <v>454.8</v>
      </c>
      <c r="Q374" s="143">
        <f t="shared" si="170"/>
        <v>454.8</v>
      </c>
      <c r="R374" s="143">
        <f t="shared" si="170"/>
        <v>454.8</v>
      </c>
      <c r="S374" s="143">
        <f t="shared" si="170"/>
        <v>454.8</v>
      </c>
      <c r="T374" s="143">
        <f t="shared" si="170"/>
        <v>454.8</v>
      </c>
      <c r="U374" s="143">
        <f t="shared" si="170"/>
        <v>454.8</v>
      </c>
    </row>
    <row r="375" ht="15" spans="1:21">
      <c r="A375" s="182"/>
      <c r="B375" s="184" t="s">
        <v>341</v>
      </c>
      <c r="C375" s="103" t="str">
        <f>"million "&amp;D374</f>
        <v>million USD</v>
      </c>
      <c r="D375" s="177" t="str">
        <f>D374</f>
        <v>USD</v>
      </c>
      <c r="E375" s="59"/>
      <c r="F375" s="189"/>
      <c r="G375" s="167"/>
      <c r="H375" s="167"/>
      <c r="I375" s="167"/>
      <c r="J375" s="167"/>
      <c r="K375" s="90"/>
      <c r="L375" s="190">
        <f t="shared" ref="L375:U375" si="171">L370/L374</f>
        <v>2910</v>
      </c>
      <c r="M375" s="190">
        <f t="shared" si="171"/>
        <v>7700</v>
      </c>
      <c r="N375" s="190">
        <f t="shared" si="171"/>
        <v>7750</v>
      </c>
      <c r="O375" s="190">
        <f t="shared" si="171"/>
        <v>7500</v>
      </c>
      <c r="P375" s="190">
        <f t="shared" si="171"/>
        <v>7600</v>
      </c>
      <c r="Q375" s="190">
        <f t="shared" si="171"/>
        <v>8900</v>
      </c>
      <c r="R375" s="190">
        <f t="shared" si="171"/>
        <v>9450</v>
      </c>
      <c r="S375" s="190">
        <f t="shared" si="171"/>
        <v>10000</v>
      </c>
      <c r="T375" s="190">
        <f t="shared" si="171"/>
        <v>10280</v>
      </c>
      <c r="U375" s="190">
        <f t="shared" si="171"/>
        <v>11450</v>
      </c>
    </row>
    <row r="376" ht="15" spans="1:21">
      <c r="A376" s="182"/>
      <c r="B376" s="184" t="s">
        <v>343</v>
      </c>
      <c r="C376" s="103" t="str">
        <f>"million "&amp;D375</f>
        <v>million USD</v>
      </c>
      <c r="D376" s="177" t="str">
        <f>D375</f>
        <v>USD</v>
      </c>
      <c r="E376" s="62"/>
      <c r="F376" s="189"/>
      <c r="G376" s="167"/>
      <c r="H376" s="167"/>
      <c r="I376" s="167"/>
      <c r="J376" s="167"/>
      <c r="K376" s="90"/>
      <c r="L376" s="143">
        <f>L375</f>
        <v>2910</v>
      </c>
      <c r="M376" s="143">
        <f ca="1" t="shared" ref="M376:U376" si="172">L376+M375-M377</f>
        <v>10610</v>
      </c>
      <c r="N376" s="143">
        <f ca="1" t="shared" si="172"/>
        <v>18360</v>
      </c>
      <c r="O376" s="143">
        <f ca="1" t="shared" si="172"/>
        <v>25860</v>
      </c>
      <c r="P376" s="143">
        <f ca="1" t="shared" si="172"/>
        <v>33460</v>
      </c>
      <c r="Q376" s="143">
        <f ca="1" t="shared" si="172"/>
        <v>42360</v>
      </c>
      <c r="R376" s="143">
        <f ca="1" t="shared" si="172"/>
        <v>51228</v>
      </c>
      <c r="S376" s="143">
        <f ca="1" t="shared" si="172"/>
        <v>59106</v>
      </c>
      <c r="T376" s="143">
        <f ca="1" t="shared" si="172"/>
        <v>65714</v>
      </c>
      <c r="U376" s="143">
        <f ca="1" t="shared" si="172"/>
        <v>71992</v>
      </c>
    </row>
    <row r="377" ht="15" spans="1:21">
      <c r="A377" s="182"/>
      <c r="B377" s="184" t="s">
        <v>328</v>
      </c>
      <c r="C377" s="103" t="str">
        <f>"million "&amp;D376</f>
        <v>million USD</v>
      </c>
      <c r="D377" s="177" t="str">
        <f>D376</f>
        <v>USD</v>
      </c>
      <c r="E377" s="62"/>
      <c r="F377" s="189"/>
      <c r="G377" s="167"/>
      <c r="H377" s="167"/>
      <c r="I377" s="167"/>
      <c r="J377" s="167"/>
      <c r="K377" s="90"/>
      <c r="L377" s="192"/>
      <c r="M377" s="143">
        <f ca="1" t="shared" ref="M377:U377" si="173">IF(M$241&gt;$C364-1,SUM(OFFSET($L375,0,M$241-$C364,1,$C364-$C365))/($C364-$C365),IF(M$241&lt;$C365+1,0,SUM(OFFSET($L375,0,0,1,M$241-$C365))/($C364-$C365)))</f>
        <v>0</v>
      </c>
      <c r="N377" s="143">
        <f ca="1" t="shared" si="173"/>
        <v>0</v>
      </c>
      <c r="O377" s="143">
        <f ca="1" t="shared" si="173"/>
        <v>0</v>
      </c>
      <c r="P377" s="143">
        <f ca="1" t="shared" si="173"/>
        <v>0</v>
      </c>
      <c r="Q377" s="143">
        <f ca="1" t="shared" si="173"/>
        <v>0</v>
      </c>
      <c r="R377" s="143">
        <f ca="1" t="shared" si="173"/>
        <v>582</v>
      </c>
      <c r="S377" s="143">
        <f ca="1" t="shared" si="173"/>
        <v>2122</v>
      </c>
      <c r="T377" s="143">
        <f ca="1" t="shared" si="173"/>
        <v>3672</v>
      </c>
      <c r="U377" s="143">
        <f ca="1" t="shared" si="173"/>
        <v>5172</v>
      </c>
    </row>
    <row r="378" ht="15" spans="1:21">
      <c r="A378" s="182"/>
      <c r="B378" s="184" t="s">
        <v>234</v>
      </c>
      <c r="C378" s="103" t="str">
        <f>"million "&amp;D377</f>
        <v>million USD</v>
      </c>
      <c r="D378" s="177" t="str">
        <f>D377</f>
        <v>USD</v>
      </c>
      <c r="E378" s="62"/>
      <c r="F378" s="189"/>
      <c r="G378" s="167"/>
      <c r="H378" s="167"/>
      <c r="I378" s="167"/>
      <c r="J378" s="167"/>
      <c r="K378" s="90"/>
      <c r="L378" s="192"/>
      <c r="M378" s="143">
        <f t="shared" ref="M378:U378" si="174">L376*$C366</f>
        <v>261.9</v>
      </c>
      <c r="N378" s="143">
        <f ca="1" t="shared" si="174"/>
        <v>954.9</v>
      </c>
      <c r="O378" s="143">
        <f ca="1" t="shared" si="174"/>
        <v>1652.4</v>
      </c>
      <c r="P378" s="143">
        <f ca="1" t="shared" si="174"/>
        <v>2327.4</v>
      </c>
      <c r="Q378" s="143">
        <f ca="1" t="shared" si="174"/>
        <v>3011.4</v>
      </c>
      <c r="R378" s="143">
        <f ca="1" t="shared" si="174"/>
        <v>3812.4</v>
      </c>
      <c r="S378" s="143">
        <f ca="1" t="shared" si="174"/>
        <v>4610.52</v>
      </c>
      <c r="T378" s="143">
        <f ca="1" t="shared" si="174"/>
        <v>5319.54</v>
      </c>
      <c r="U378" s="143">
        <f ca="1" t="shared" si="174"/>
        <v>5914.26</v>
      </c>
    </row>
    <row r="379" ht="15" spans="1:21">
      <c r="A379" s="182"/>
      <c r="B379" s="183" t="s">
        <v>304</v>
      </c>
      <c r="C379" s="103"/>
      <c r="D379" s="51"/>
      <c r="E379" s="116"/>
      <c r="F379" s="167"/>
      <c r="G379" s="167"/>
      <c r="H379" s="167"/>
      <c r="I379" s="167"/>
      <c r="J379" s="167"/>
      <c r="K379" s="90"/>
      <c r="L379" s="143"/>
      <c r="M379" s="143"/>
      <c r="N379" s="143"/>
      <c r="O379" s="143"/>
      <c r="P379" s="143"/>
      <c r="Q379" s="143"/>
      <c r="R379" s="143"/>
      <c r="S379" s="143"/>
      <c r="T379" s="143"/>
      <c r="U379" s="143"/>
    </row>
    <row r="380" ht="15" spans="1:21">
      <c r="A380" s="182"/>
      <c r="B380" s="184" t="s">
        <v>37</v>
      </c>
      <c r="C380" s="185" t="str">
        <f>IF(C385="Domestic","LCU","USD")</f>
        <v>USD</v>
      </c>
      <c r="D380" s="47"/>
      <c r="E380" s="47"/>
      <c r="F380" s="48"/>
      <c r="G380" s="48"/>
      <c r="H380" s="48"/>
      <c r="I380" s="48"/>
      <c r="J380" s="48"/>
      <c r="K380" s="89"/>
      <c r="L380" s="89"/>
      <c r="M380" s="89"/>
      <c r="N380" s="89"/>
      <c r="O380" s="89"/>
      <c r="P380" s="89"/>
      <c r="Q380" s="89"/>
      <c r="R380" s="89"/>
      <c r="S380" s="89"/>
      <c r="T380" s="89"/>
      <c r="U380" s="89"/>
    </row>
    <row r="381" ht="15" spans="1:21">
      <c r="A381" s="182"/>
      <c r="B381" s="184" t="s">
        <v>345</v>
      </c>
      <c r="C381" s="186">
        <f>SUMIF($E$63:$E$72,$B379,H$63:H$72)</f>
        <v>15</v>
      </c>
      <c r="D381" s="47"/>
      <c r="E381" s="47"/>
      <c r="F381" s="48"/>
      <c r="G381" s="48"/>
      <c r="H381" s="48"/>
      <c r="I381" s="48"/>
      <c r="J381" s="48"/>
      <c r="K381" s="89"/>
      <c r="L381" s="89"/>
      <c r="M381" s="89"/>
      <c r="N381" s="89"/>
      <c r="O381" s="89"/>
      <c r="P381" s="89"/>
      <c r="Q381" s="89"/>
      <c r="R381" s="89"/>
      <c r="S381" s="89"/>
      <c r="T381" s="89"/>
      <c r="U381" s="89"/>
    </row>
    <row r="382" ht="15" spans="1:21">
      <c r="A382" s="182"/>
      <c r="B382" s="184" t="s">
        <v>346</v>
      </c>
      <c r="C382" s="187">
        <f>SUMIF($E$63:$E$72,$B379,I$63:I$72)</f>
        <v>5</v>
      </c>
      <c r="D382" s="47"/>
      <c r="E382" s="47"/>
      <c r="F382" s="48"/>
      <c r="G382" s="48"/>
      <c r="H382" s="48"/>
      <c r="I382" s="48"/>
      <c r="J382" s="48"/>
      <c r="K382" s="89"/>
      <c r="L382" s="89"/>
      <c r="M382" s="89"/>
      <c r="N382" s="89"/>
      <c r="O382" s="89"/>
      <c r="P382" s="89"/>
      <c r="Q382" s="89"/>
      <c r="R382" s="89"/>
      <c r="S382" s="89"/>
      <c r="T382" s="89"/>
      <c r="U382" s="89"/>
    </row>
    <row r="383" ht="15" spans="1:21">
      <c r="A383" s="182"/>
      <c r="B383" s="184" t="s">
        <v>347</v>
      </c>
      <c r="C383" s="188">
        <f>SUMIF($E$63:$E$72,$B379,G$63:G$72)</f>
        <v>0.09</v>
      </c>
      <c r="D383" s="47"/>
      <c r="E383" s="47"/>
      <c r="F383" s="48"/>
      <c r="G383" s="48"/>
      <c r="H383" s="48"/>
      <c r="I383" s="48"/>
      <c r="J383" s="48"/>
      <c r="K383" s="89"/>
      <c r="L383" s="89"/>
      <c r="M383" s="89"/>
      <c r="N383" s="89"/>
      <c r="O383" s="89"/>
      <c r="P383" s="89"/>
      <c r="Q383" s="89"/>
      <c r="R383" s="89"/>
      <c r="S383" s="89"/>
      <c r="T383" s="89"/>
      <c r="U383" s="89"/>
    </row>
    <row r="384" ht="15" spans="1:21">
      <c r="A384" s="182"/>
      <c r="B384" s="184" t="s">
        <v>348</v>
      </c>
      <c r="C384" s="177" t="s">
        <v>349</v>
      </c>
      <c r="D384" s="47"/>
      <c r="E384" s="47"/>
      <c r="F384" s="48"/>
      <c r="G384" s="48"/>
      <c r="H384" s="48"/>
      <c r="I384" s="48"/>
      <c r="J384" s="48"/>
      <c r="K384" s="89"/>
      <c r="L384" s="89"/>
      <c r="M384" s="89"/>
      <c r="N384" s="89"/>
      <c r="O384" s="89"/>
      <c r="P384" s="89"/>
      <c r="Q384" s="89"/>
      <c r="R384" s="89"/>
      <c r="S384" s="89"/>
      <c r="T384" s="89"/>
      <c r="U384" s="89"/>
    </row>
    <row r="385" ht="15" spans="1:21">
      <c r="A385" s="182"/>
      <c r="B385" s="184" t="str">
        <f>"Classified as External or Domestic?"</f>
        <v>Classified as External or Domestic?</v>
      </c>
      <c r="C385" s="187" t="str">
        <f>VLOOKUP(B379,$E$63:$I$72,2,FALSE)</f>
        <v>External</v>
      </c>
      <c r="D385" s="47"/>
      <c r="E385" s="47"/>
      <c r="F385" s="48"/>
      <c r="G385" s="48"/>
      <c r="H385" s="48"/>
      <c r="I385" s="48"/>
      <c r="J385" s="48"/>
      <c r="K385" s="89"/>
      <c r="L385" s="89"/>
      <c r="M385" s="89"/>
      <c r="N385" s="89"/>
      <c r="O385" s="89"/>
      <c r="P385" s="89"/>
      <c r="Q385" s="89"/>
      <c r="R385" s="89"/>
      <c r="S385" s="89"/>
      <c r="T385" s="89"/>
      <c r="U385" s="89"/>
    </row>
    <row r="386" ht="15" spans="1:21">
      <c r="A386" s="182"/>
      <c r="B386" s="184" t="s">
        <v>350</v>
      </c>
      <c r="C386" s="47" t="s">
        <v>351</v>
      </c>
      <c r="D386" s="47"/>
      <c r="E386" s="47"/>
      <c r="F386" s="48"/>
      <c r="G386" s="48"/>
      <c r="H386" s="48"/>
      <c r="I386" s="48"/>
      <c r="J386" s="48"/>
      <c r="K386" s="89"/>
      <c r="L386" s="190">
        <f>L387/L$101*100</f>
        <v>0</v>
      </c>
      <c r="M386" s="190">
        <f ca="1" t="shared" ref="M386:U386" si="175">M387/M$101*100</f>
        <v>0</v>
      </c>
      <c r="N386" s="190">
        <f ca="1" t="shared" si="175"/>
        <v>0</v>
      </c>
      <c r="O386" s="190">
        <f ca="1" t="shared" si="175"/>
        <v>0</v>
      </c>
      <c r="P386" s="190">
        <f ca="1" t="shared" si="175"/>
        <v>0</v>
      </c>
      <c r="Q386" s="190">
        <f ca="1" t="shared" si="175"/>
        <v>0</v>
      </c>
      <c r="R386" s="190">
        <f ca="1" t="shared" si="175"/>
        <v>0</v>
      </c>
      <c r="S386" s="190">
        <f ca="1" t="shared" si="175"/>
        <v>0</v>
      </c>
      <c r="T386" s="190">
        <f ca="1" t="shared" si="175"/>
        <v>0</v>
      </c>
      <c r="U386" s="190">
        <f ca="1" t="shared" si="175"/>
        <v>0</v>
      </c>
    </row>
    <row r="387" ht="15" spans="1:21">
      <c r="A387" s="182"/>
      <c r="B387" s="184" t="s">
        <v>352</v>
      </c>
      <c r="C387" s="62" t="s">
        <v>329</v>
      </c>
      <c r="D387" s="177" t="str">
        <f>C385</f>
        <v>External</v>
      </c>
      <c r="E387" s="62"/>
      <c r="F387" s="178"/>
      <c r="G387" s="167"/>
      <c r="H387" s="167"/>
      <c r="I387" s="167"/>
      <c r="J387" s="167"/>
      <c r="K387" s="90"/>
      <c r="L387" s="191">
        <f>SUMIF($E$63:$E$72,$B379,L$63:L$72)*L391</f>
        <v>0</v>
      </c>
      <c r="M387" s="191">
        <f t="shared" ref="M387:U387" si="176">SUMIF($E$63:$E$72,$B379,M$63:M$72)*M391</f>
        <v>0</v>
      </c>
      <c r="N387" s="191">
        <f t="shared" si="176"/>
        <v>0</v>
      </c>
      <c r="O387" s="191">
        <f t="shared" si="176"/>
        <v>0</v>
      </c>
      <c r="P387" s="191">
        <f t="shared" si="176"/>
        <v>0</v>
      </c>
      <c r="Q387" s="191">
        <f t="shared" si="176"/>
        <v>0</v>
      </c>
      <c r="R387" s="191">
        <f t="shared" si="176"/>
        <v>0</v>
      </c>
      <c r="S387" s="191">
        <f t="shared" si="176"/>
        <v>0</v>
      </c>
      <c r="T387" s="191">
        <f t="shared" si="176"/>
        <v>0</v>
      </c>
      <c r="U387" s="191">
        <f t="shared" si="176"/>
        <v>0</v>
      </c>
    </row>
    <row r="388" ht="15" spans="1:21">
      <c r="A388" s="182"/>
      <c r="B388" s="184" t="s">
        <v>335</v>
      </c>
      <c r="C388" s="62" t="s">
        <v>329</v>
      </c>
      <c r="D388" s="177" t="str">
        <f>C385</f>
        <v>External</v>
      </c>
      <c r="E388" s="62"/>
      <c r="F388" s="178"/>
      <c r="G388" s="167"/>
      <c r="H388" s="167"/>
      <c r="I388" s="167"/>
      <c r="J388" s="167"/>
      <c r="K388" s="90"/>
      <c r="L388" s="192"/>
      <c r="M388" s="143">
        <f ca="1" t="shared" ref="M388:U388" si="177">M394*M391</f>
        <v>0</v>
      </c>
      <c r="N388" s="143">
        <f ca="1" t="shared" si="177"/>
        <v>0</v>
      </c>
      <c r="O388" s="143">
        <f ca="1" t="shared" si="177"/>
        <v>0</v>
      </c>
      <c r="P388" s="143">
        <f ca="1" t="shared" si="177"/>
        <v>0</v>
      </c>
      <c r="Q388" s="143">
        <f ca="1" t="shared" si="177"/>
        <v>0</v>
      </c>
      <c r="R388" s="143">
        <f ca="1" t="shared" si="177"/>
        <v>0</v>
      </c>
      <c r="S388" s="143">
        <f ca="1" t="shared" si="177"/>
        <v>0</v>
      </c>
      <c r="T388" s="143">
        <f ca="1" t="shared" si="177"/>
        <v>0</v>
      </c>
      <c r="U388" s="143">
        <f ca="1" t="shared" si="177"/>
        <v>0</v>
      </c>
    </row>
    <row r="389" ht="15" spans="1:21">
      <c r="A389" s="182"/>
      <c r="B389" s="184" t="s">
        <v>336</v>
      </c>
      <c r="C389" s="62" t="s">
        <v>329</v>
      </c>
      <c r="D389" s="177" t="str">
        <f>C385</f>
        <v>External</v>
      </c>
      <c r="E389" s="62"/>
      <c r="F389" s="178"/>
      <c r="G389" s="167"/>
      <c r="H389" s="167"/>
      <c r="I389" s="167"/>
      <c r="J389" s="167"/>
      <c r="K389" s="90"/>
      <c r="L389" s="192"/>
      <c r="M389" s="143">
        <f t="shared" ref="M389:U389" si="178">M395*M391</f>
        <v>0</v>
      </c>
      <c r="N389" s="143">
        <f ca="1" t="shared" si="178"/>
        <v>0</v>
      </c>
      <c r="O389" s="143">
        <f ca="1" t="shared" si="178"/>
        <v>0</v>
      </c>
      <c r="P389" s="143">
        <f ca="1" t="shared" si="178"/>
        <v>0</v>
      </c>
      <c r="Q389" s="143">
        <f ca="1" t="shared" si="178"/>
        <v>0</v>
      </c>
      <c r="R389" s="143">
        <f ca="1" t="shared" si="178"/>
        <v>0</v>
      </c>
      <c r="S389" s="143">
        <f ca="1" t="shared" si="178"/>
        <v>0</v>
      </c>
      <c r="T389" s="143">
        <f ca="1" t="shared" si="178"/>
        <v>0</v>
      </c>
      <c r="U389" s="143">
        <f ca="1" t="shared" si="178"/>
        <v>0</v>
      </c>
    </row>
    <row r="390" ht="15" spans="1:21">
      <c r="A390" s="182"/>
      <c r="B390" s="184" t="s">
        <v>353</v>
      </c>
      <c r="C390" s="62" t="s">
        <v>329</v>
      </c>
      <c r="D390" s="177" t="str">
        <f>C385</f>
        <v>External</v>
      </c>
      <c r="E390" s="62"/>
      <c r="F390" s="178"/>
      <c r="G390" s="167"/>
      <c r="H390" s="167"/>
      <c r="I390" s="167"/>
      <c r="J390" s="167"/>
      <c r="K390" s="90"/>
      <c r="L390" s="143">
        <f t="shared" ref="L390:U390" si="179">L393*L391</f>
        <v>0</v>
      </c>
      <c r="M390" s="143">
        <f ca="1" t="shared" si="179"/>
        <v>0</v>
      </c>
      <c r="N390" s="143">
        <f ca="1" t="shared" si="179"/>
        <v>0</v>
      </c>
      <c r="O390" s="143">
        <f ca="1" t="shared" si="179"/>
        <v>0</v>
      </c>
      <c r="P390" s="143">
        <f ca="1" t="shared" si="179"/>
        <v>0</v>
      </c>
      <c r="Q390" s="143">
        <f ca="1" t="shared" si="179"/>
        <v>0</v>
      </c>
      <c r="R390" s="143">
        <f ca="1" t="shared" si="179"/>
        <v>0</v>
      </c>
      <c r="S390" s="143">
        <f ca="1" t="shared" si="179"/>
        <v>0</v>
      </c>
      <c r="T390" s="143">
        <f ca="1" t="shared" si="179"/>
        <v>0</v>
      </c>
      <c r="U390" s="143">
        <f ca="1" t="shared" si="179"/>
        <v>0</v>
      </c>
    </row>
    <row r="391" ht="15" spans="1:21">
      <c r="A391" s="182"/>
      <c r="B391" s="184" t="s">
        <v>333</v>
      </c>
      <c r="C391" s="103" t="str">
        <f>"LCU per unit of "&amp;D390</f>
        <v>LCU per unit of External</v>
      </c>
      <c r="D391" s="177" t="str">
        <f>C380</f>
        <v>USD</v>
      </c>
      <c r="E391" s="62"/>
      <c r="F391" s="178"/>
      <c r="G391" s="167"/>
      <c r="H391" s="167"/>
      <c r="I391" s="167"/>
      <c r="J391" s="167"/>
      <c r="K391" s="90"/>
      <c r="L391" s="143">
        <f t="shared" ref="L391:U391" si="180">INDEX($L$81:$U$85,MATCH($D391,$B$81:$B$85,0),MATCH(L$78,$L$78:$U$78,0))</f>
        <v>379</v>
      </c>
      <c r="M391" s="143">
        <f t="shared" si="180"/>
        <v>454.8</v>
      </c>
      <c r="N391" s="143">
        <f t="shared" si="180"/>
        <v>454.8</v>
      </c>
      <c r="O391" s="143">
        <f t="shared" si="180"/>
        <v>454.8</v>
      </c>
      <c r="P391" s="143">
        <f t="shared" si="180"/>
        <v>454.8</v>
      </c>
      <c r="Q391" s="143">
        <f t="shared" si="180"/>
        <v>454.8</v>
      </c>
      <c r="R391" s="143">
        <f t="shared" si="180"/>
        <v>454.8</v>
      </c>
      <c r="S391" s="143">
        <f t="shared" si="180"/>
        <v>454.8</v>
      </c>
      <c r="T391" s="143">
        <f t="shared" si="180"/>
        <v>454.8</v>
      </c>
      <c r="U391" s="143">
        <f t="shared" si="180"/>
        <v>454.8</v>
      </c>
    </row>
    <row r="392" ht="15" spans="1:21">
      <c r="A392" s="182"/>
      <c r="B392" s="184" t="s">
        <v>341</v>
      </c>
      <c r="C392" s="103" t="str">
        <f>"million "&amp;D391</f>
        <v>million USD</v>
      </c>
      <c r="D392" s="177" t="str">
        <f>D391</f>
        <v>USD</v>
      </c>
      <c r="E392" s="59"/>
      <c r="F392" s="189"/>
      <c r="G392" s="167"/>
      <c r="H392" s="167"/>
      <c r="I392" s="167"/>
      <c r="J392" s="167"/>
      <c r="K392" s="90"/>
      <c r="L392" s="190">
        <f t="shared" ref="L392:U392" si="181">L387/L391</f>
        <v>0</v>
      </c>
      <c r="M392" s="190">
        <f t="shared" si="181"/>
        <v>0</v>
      </c>
      <c r="N392" s="190">
        <f t="shared" si="181"/>
        <v>0</v>
      </c>
      <c r="O392" s="190">
        <f t="shared" si="181"/>
        <v>0</v>
      </c>
      <c r="P392" s="190">
        <f t="shared" si="181"/>
        <v>0</v>
      </c>
      <c r="Q392" s="190">
        <f t="shared" si="181"/>
        <v>0</v>
      </c>
      <c r="R392" s="190">
        <f t="shared" si="181"/>
        <v>0</v>
      </c>
      <c r="S392" s="190">
        <f t="shared" si="181"/>
        <v>0</v>
      </c>
      <c r="T392" s="190">
        <f t="shared" si="181"/>
        <v>0</v>
      </c>
      <c r="U392" s="190">
        <f t="shared" si="181"/>
        <v>0</v>
      </c>
    </row>
    <row r="393" ht="15" spans="1:21">
      <c r="A393" s="182"/>
      <c r="B393" s="184" t="s">
        <v>343</v>
      </c>
      <c r="C393" s="103" t="str">
        <f>"million "&amp;D392</f>
        <v>million USD</v>
      </c>
      <c r="D393" s="177" t="str">
        <f>D392</f>
        <v>USD</v>
      </c>
      <c r="E393" s="62"/>
      <c r="F393" s="189"/>
      <c r="G393" s="167"/>
      <c r="H393" s="167"/>
      <c r="I393" s="167"/>
      <c r="J393" s="167"/>
      <c r="K393" s="90"/>
      <c r="L393" s="143">
        <f>L392</f>
        <v>0</v>
      </c>
      <c r="M393" s="143">
        <f ca="1" t="shared" ref="M393:U393" si="182">L393+M392-M394</f>
        <v>0</v>
      </c>
      <c r="N393" s="143">
        <f ca="1" t="shared" si="182"/>
        <v>0</v>
      </c>
      <c r="O393" s="143">
        <f ca="1" t="shared" si="182"/>
        <v>0</v>
      </c>
      <c r="P393" s="143">
        <f ca="1" t="shared" si="182"/>
        <v>0</v>
      </c>
      <c r="Q393" s="143">
        <f ca="1" t="shared" si="182"/>
        <v>0</v>
      </c>
      <c r="R393" s="143">
        <f ca="1" t="shared" si="182"/>
        <v>0</v>
      </c>
      <c r="S393" s="143">
        <f ca="1" t="shared" si="182"/>
        <v>0</v>
      </c>
      <c r="T393" s="143">
        <f ca="1" t="shared" si="182"/>
        <v>0</v>
      </c>
      <c r="U393" s="143">
        <f ca="1" t="shared" si="182"/>
        <v>0</v>
      </c>
    </row>
    <row r="394" ht="15" spans="1:21">
      <c r="A394" s="182"/>
      <c r="B394" s="184" t="s">
        <v>328</v>
      </c>
      <c r="C394" s="103" t="str">
        <f>"million "&amp;D393</f>
        <v>million USD</v>
      </c>
      <c r="D394" s="177" t="str">
        <f>D393</f>
        <v>USD</v>
      </c>
      <c r="E394" s="62"/>
      <c r="F394" s="189"/>
      <c r="G394" s="167"/>
      <c r="H394" s="167"/>
      <c r="I394" s="167"/>
      <c r="J394" s="167"/>
      <c r="K394" s="90"/>
      <c r="L394" s="192"/>
      <c r="M394" s="143">
        <f ca="1" t="shared" ref="M394:U394" si="183">IF(M$241&gt;$C381-1,SUM(OFFSET($L392,0,M$241-$C381,1,$C381-$C382))/($C381-$C382),IF(M$241&lt;$C382+1,0,SUM(OFFSET($L392,0,0,1,M$241-$C382))/($C381-$C382)))</f>
        <v>0</v>
      </c>
      <c r="N394" s="143">
        <f ca="1" t="shared" si="183"/>
        <v>0</v>
      </c>
      <c r="O394" s="143">
        <f ca="1" t="shared" si="183"/>
        <v>0</v>
      </c>
      <c r="P394" s="143">
        <f ca="1" t="shared" si="183"/>
        <v>0</v>
      </c>
      <c r="Q394" s="143">
        <f ca="1" t="shared" si="183"/>
        <v>0</v>
      </c>
      <c r="R394" s="143">
        <f ca="1" t="shared" si="183"/>
        <v>0</v>
      </c>
      <c r="S394" s="143">
        <f ca="1" t="shared" si="183"/>
        <v>0</v>
      </c>
      <c r="T394" s="143">
        <f ca="1" t="shared" si="183"/>
        <v>0</v>
      </c>
      <c r="U394" s="143">
        <f ca="1" t="shared" si="183"/>
        <v>0</v>
      </c>
    </row>
    <row r="395" ht="15" spans="1:21">
      <c r="A395" s="182"/>
      <c r="B395" s="184" t="s">
        <v>234</v>
      </c>
      <c r="C395" s="103" t="str">
        <f>"million "&amp;D394</f>
        <v>million USD</v>
      </c>
      <c r="D395" s="177" t="str">
        <f>D394</f>
        <v>USD</v>
      </c>
      <c r="E395" s="62"/>
      <c r="F395" s="189"/>
      <c r="G395" s="167"/>
      <c r="H395" s="167"/>
      <c r="I395" s="167"/>
      <c r="J395" s="167"/>
      <c r="K395" s="90"/>
      <c r="L395" s="192"/>
      <c r="M395" s="143">
        <f t="shared" ref="M395:U395" si="184">L393*$C383</f>
        <v>0</v>
      </c>
      <c r="N395" s="143">
        <f ca="1" t="shared" si="184"/>
        <v>0</v>
      </c>
      <c r="O395" s="143">
        <f ca="1" t="shared" si="184"/>
        <v>0</v>
      </c>
      <c r="P395" s="143">
        <f ca="1" t="shared" si="184"/>
        <v>0</v>
      </c>
      <c r="Q395" s="143">
        <f ca="1" t="shared" si="184"/>
        <v>0</v>
      </c>
      <c r="R395" s="143">
        <f ca="1" t="shared" si="184"/>
        <v>0</v>
      </c>
      <c r="S395" s="143">
        <f ca="1" t="shared" si="184"/>
        <v>0</v>
      </c>
      <c r="T395" s="143">
        <f ca="1" t="shared" si="184"/>
        <v>0</v>
      </c>
      <c r="U395" s="143">
        <f ca="1" t="shared" si="184"/>
        <v>0</v>
      </c>
    </row>
    <row r="396" ht="15" spans="1:21">
      <c r="A396" s="182"/>
      <c r="B396" s="183" t="s">
        <v>305</v>
      </c>
      <c r="C396" s="103"/>
      <c r="D396" s="51"/>
      <c r="E396" s="116"/>
      <c r="F396" s="167"/>
      <c r="G396" s="167"/>
      <c r="H396" s="167"/>
      <c r="I396" s="167"/>
      <c r="J396" s="167"/>
      <c r="K396" s="90"/>
      <c r="L396" s="143"/>
      <c r="M396" s="143"/>
      <c r="N396" s="143"/>
      <c r="O396" s="143"/>
      <c r="P396" s="143"/>
      <c r="Q396" s="143"/>
      <c r="R396" s="143"/>
      <c r="S396" s="143"/>
      <c r="T396" s="143"/>
      <c r="U396" s="143"/>
    </row>
    <row r="397" ht="15" spans="1:21">
      <c r="A397" s="182"/>
      <c r="B397" s="184" t="s">
        <v>37</v>
      </c>
      <c r="C397" s="185" t="str">
        <f>IF(C402="Domestic","LCU","USD")</f>
        <v>USD</v>
      </c>
      <c r="D397" s="47"/>
      <c r="E397" s="47"/>
      <c r="F397" s="48"/>
      <c r="G397" s="48"/>
      <c r="H397" s="48"/>
      <c r="I397" s="48"/>
      <c r="J397" s="48"/>
      <c r="K397" s="89"/>
      <c r="L397" s="89"/>
      <c r="M397" s="89"/>
      <c r="N397" s="89"/>
      <c r="O397" s="89"/>
      <c r="P397" s="89"/>
      <c r="Q397" s="89"/>
      <c r="R397" s="89"/>
      <c r="S397" s="89"/>
      <c r="T397" s="89"/>
      <c r="U397" s="89"/>
    </row>
    <row r="398" ht="15" spans="1:21">
      <c r="A398" s="182"/>
      <c r="B398" s="184" t="s">
        <v>345</v>
      </c>
      <c r="C398" s="186">
        <f>SUMIF($E$63:$E$72,$B396,H$63:H$72)</f>
        <v>7</v>
      </c>
      <c r="D398" s="47"/>
      <c r="E398" s="47"/>
      <c r="F398" s="48"/>
      <c r="G398" s="48"/>
      <c r="H398" s="48"/>
      <c r="I398" s="48"/>
      <c r="J398" s="48"/>
      <c r="K398" s="89"/>
      <c r="L398" s="89"/>
      <c r="M398" s="89"/>
      <c r="N398" s="89"/>
      <c r="O398" s="89"/>
      <c r="P398" s="89"/>
      <c r="Q398" s="89"/>
      <c r="R398" s="89"/>
      <c r="S398" s="89"/>
      <c r="T398" s="89"/>
      <c r="U398" s="89"/>
    </row>
    <row r="399" ht="15" spans="1:21">
      <c r="A399" s="182"/>
      <c r="B399" s="184" t="s">
        <v>346</v>
      </c>
      <c r="C399" s="187">
        <f>SUMIF($E$63:$E$72,$B396,I$63:I$72)</f>
        <v>10</v>
      </c>
      <c r="D399" s="47"/>
      <c r="E399" s="47"/>
      <c r="F399" s="48"/>
      <c r="G399" s="48"/>
      <c r="H399" s="48"/>
      <c r="I399" s="48"/>
      <c r="J399" s="48"/>
      <c r="K399" s="89"/>
      <c r="L399" s="89"/>
      <c r="M399" s="89"/>
      <c r="N399" s="89"/>
      <c r="O399" s="89"/>
      <c r="P399" s="89"/>
      <c r="Q399" s="89"/>
      <c r="R399" s="89"/>
      <c r="S399" s="89"/>
      <c r="T399" s="89"/>
      <c r="U399" s="89"/>
    </row>
    <row r="400" ht="15" spans="1:21">
      <c r="A400" s="182"/>
      <c r="B400" s="184" t="s">
        <v>347</v>
      </c>
      <c r="C400" s="188">
        <f>SUMIF($E$63:$E$72,$B396,G$63:G$72)</f>
        <v>0.09</v>
      </c>
      <c r="D400" s="47"/>
      <c r="E400" s="47"/>
      <c r="F400" s="48"/>
      <c r="G400" s="48"/>
      <c r="H400" s="48"/>
      <c r="I400" s="48"/>
      <c r="J400" s="48"/>
      <c r="K400" s="89"/>
      <c r="L400" s="89"/>
      <c r="M400" s="89"/>
      <c r="N400" s="89"/>
      <c r="O400" s="89"/>
      <c r="P400" s="89"/>
      <c r="Q400" s="89"/>
      <c r="R400" s="89"/>
      <c r="S400" s="89"/>
      <c r="T400" s="89"/>
      <c r="U400" s="89"/>
    </row>
    <row r="401" ht="15" spans="1:21">
      <c r="A401" s="182"/>
      <c r="B401" s="184" t="s">
        <v>348</v>
      </c>
      <c r="C401" s="177" t="s">
        <v>349</v>
      </c>
      <c r="D401" s="47"/>
      <c r="E401" s="47"/>
      <c r="F401" s="48"/>
      <c r="G401" s="48"/>
      <c r="H401" s="48"/>
      <c r="I401" s="48"/>
      <c r="J401" s="48"/>
      <c r="K401" s="89"/>
      <c r="L401" s="89"/>
      <c r="M401" s="89"/>
      <c r="N401" s="89"/>
      <c r="O401" s="89"/>
      <c r="P401" s="89"/>
      <c r="Q401" s="89"/>
      <c r="R401" s="89"/>
      <c r="S401" s="89"/>
      <c r="T401" s="89"/>
      <c r="U401" s="89"/>
    </row>
    <row r="402" ht="15" spans="1:21">
      <c r="A402" s="182"/>
      <c r="B402" s="184" t="str">
        <f>"Classified as External or Domestic?"</f>
        <v>Classified as External or Domestic?</v>
      </c>
      <c r="C402" s="187" t="str">
        <f>VLOOKUP(B396,$E$63:$I$72,2,FALSE)</f>
        <v>External</v>
      </c>
      <c r="D402" s="47"/>
      <c r="E402" s="47"/>
      <c r="F402" s="48"/>
      <c r="G402" s="48"/>
      <c r="H402" s="48"/>
      <c r="I402" s="48"/>
      <c r="J402" s="48"/>
      <c r="K402" s="89"/>
      <c r="L402" s="89"/>
      <c r="M402" s="89"/>
      <c r="N402" s="89"/>
      <c r="O402" s="89"/>
      <c r="P402" s="89"/>
      <c r="Q402" s="89"/>
      <c r="R402" s="89"/>
      <c r="S402" s="89"/>
      <c r="T402" s="89"/>
      <c r="U402" s="89"/>
    </row>
    <row r="403" ht="15" spans="1:21">
      <c r="A403" s="182"/>
      <c r="B403" s="184" t="s">
        <v>350</v>
      </c>
      <c r="C403" s="47" t="s">
        <v>351</v>
      </c>
      <c r="D403" s="47"/>
      <c r="E403" s="47"/>
      <c r="F403" s="48"/>
      <c r="G403" s="48"/>
      <c r="H403" s="48"/>
      <c r="I403" s="48"/>
      <c r="J403" s="48"/>
      <c r="K403" s="89"/>
      <c r="L403" s="190">
        <f>L404/L$101*100</f>
        <v>0</v>
      </c>
      <c r="M403" s="190">
        <f ca="1" t="shared" ref="M403:U403" si="185">M404/M$101*100</f>
        <v>0</v>
      </c>
      <c r="N403" s="190">
        <f ca="1" t="shared" si="185"/>
        <v>0</v>
      </c>
      <c r="O403" s="190">
        <f ca="1" t="shared" si="185"/>
        <v>0</v>
      </c>
      <c r="P403" s="190">
        <f ca="1" t="shared" si="185"/>
        <v>0</v>
      </c>
      <c r="Q403" s="190">
        <f ca="1" t="shared" si="185"/>
        <v>0</v>
      </c>
      <c r="R403" s="190">
        <f ca="1" t="shared" si="185"/>
        <v>0</v>
      </c>
      <c r="S403" s="190">
        <f ca="1" t="shared" si="185"/>
        <v>0</v>
      </c>
      <c r="T403" s="190">
        <f ca="1" t="shared" si="185"/>
        <v>0</v>
      </c>
      <c r="U403" s="190">
        <f ca="1" t="shared" si="185"/>
        <v>0</v>
      </c>
    </row>
    <row r="404" ht="15" spans="1:21">
      <c r="A404" s="182"/>
      <c r="B404" s="184" t="s">
        <v>352</v>
      </c>
      <c r="C404" s="62" t="s">
        <v>329</v>
      </c>
      <c r="D404" s="177" t="str">
        <f>C402</f>
        <v>External</v>
      </c>
      <c r="E404" s="62"/>
      <c r="F404" s="178"/>
      <c r="G404" s="167"/>
      <c r="H404" s="167"/>
      <c r="I404" s="167"/>
      <c r="J404" s="167"/>
      <c r="K404" s="90"/>
      <c r="L404" s="191">
        <f>SUMIF($E$63:$E$72,$B396,L$63:L$72)*L408</f>
        <v>0</v>
      </c>
      <c r="M404" s="191">
        <f t="shared" ref="M404:U404" si="186">SUMIF($E$63:$E$72,$B396,M$63:M$72)*M408</f>
        <v>0</v>
      </c>
      <c r="N404" s="191">
        <f t="shared" si="186"/>
        <v>0</v>
      </c>
      <c r="O404" s="191">
        <f t="shared" si="186"/>
        <v>0</v>
      </c>
      <c r="P404" s="191">
        <f t="shared" si="186"/>
        <v>0</v>
      </c>
      <c r="Q404" s="191">
        <f t="shared" si="186"/>
        <v>0</v>
      </c>
      <c r="R404" s="191">
        <f t="shared" si="186"/>
        <v>0</v>
      </c>
      <c r="S404" s="191">
        <f t="shared" si="186"/>
        <v>0</v>
      </c>
      <c r="T404" s="191">
        <f t="shared" si="186"/>
        <v>0</v>
      </c>
      <c r="U404" s="191">
        <f t="shared" si="186"/>
        <v>0</v>
      </c>
    </row>
    <row r="405" ht="15" spans="1:21">
      <c r="A405" s="182"/>
      <c r="B405" s="184" t="s">
        <v>335</v>
      </c>
      <c r="C405" s="62" t="s">
        <v>329</v>
      </c>
      <c r="D405" s="177" t="str">
        <f>C402</f>
        <v>External</v>
      </c>
      <c r="E405" s="62"/>
      <c r="F405" s="178"/>
      <c r="G405" s="167"/>
      <c r="H405" s="167"/>
      <c r="I405" s="167"/>
      <c r="J405" s="167"/>
      <c r="K405" s="90"/>
      <c r="L405" s="192"/>
      <c r="M405" s="143">
        <f ca="1" t="shared" ref="M405:U405" si="187">M411*M408</f>
        <v>0</v>
      </c>
      <c r="N405" s="143">
        <f ca="1" t="shared" si="187"/>
        <v>0</v>
      </c>
      <c r="O405" s="143">
        <f ca="1" t="shared" si="187"/>
        <v>0</v>
      </c>
      <c r="P405" s="143">
        <f ca="1" t="shared" si="187"/>
        <v>0</v>
      </c>
      <c r="Q405" s="143">
        <f ca="1" t="shared" si="187"/>
        <v>0</v>
      </c>
      <c r="R405" s="143">
        <f ca="1" t="shared" si="187"/>
        <v>0</v>
      </c>
      <c r="S405" s="143">
        <f ca="1" t="shared" si="187"/>
        <v>0</v>
      </c>
      <c r="T405" s="143">
        <f ca="1" t="shared" si="187"/>
        <v>0</v>
      </c>
      <c r="U405" s="143">
        <f ca="1" t="shared" si="187"/>
        <v>0</v>
      </c>
    </row>
    <row r="406" ht="15" spans="1:21">
      <c r="A406" s="182"/>
      <c r="B406" s="184" t="s">
        <v>336</v>
      </c>
      <c r="C406" s="62" t="s">
        <v>329</v>
      </c>
      <c r="D406" s="177" t="str">
        <f>C402</f>
        <v>External</v>
      </c>
      <c r="E406" s="62"/>
      <c r="F406" s="178"/>
      <c r="G406" s="167"/>
      <c r="H406" s="167"/>
      <c r="I406" s="167"/>
      <c r="J406" s="167"/>
      <c r="K406" s="90"/>
      <c r="L406" s="192"/>
      <c r="M406" s="143">
        <f t="shared" ref="M406:U406" si="188">M412*M408</f>
        <v>0</v>
      </c>
      <c r="N406" s="143">
        <f ca="1" t="shared" si="188"/>
        <v>0</v>
      </c>
      <c r="O406" s="143">
        <f ca="1" t="shared" si="188"/>
        <v>0</v>
      </c>
      <c r="P406" s="143">
        <f ca="1" t="shared" si="188"/>
        <v>0</v>
      </c>
      <c r="Q406" s="143">
        <f ca="1" t="shared" si="188"/>
        <v>0</v>
      </c>
      <c r="R406" s="143">
        <f ca="1" t="shared" si="188"/>
        <v>0</v>
      </c>
      <c r="S406" s="143">
        <f ca="1" t="shared" si="188"/>
        <v>0</v>
      </c>
      <c r="T406" s="143">
        <f ca="1" t="shared" si="188"/>
        <v>0</v>
      </c>
      <c r="U406" s="143">
        <f ca="1" t="shared" si="188"/>
        <v>0</v>
      </c>
    </row>
    <row r="407" ht="15" spans="1:21">
      <c r="A407" s="182"/>
      <c r="B407" s="184" t="s">
        <v>353</v>
      </c>
      <c r="C407" s="62" t="s">
        <v>329</v>
      </c>
      <c r="D407" s="177" t="str">
        <f>C402</f>
        <v>External</v>
      </c>
      <c r="E407" s="62"/>
      <c r="F407" s="178"/>
      <c r="G407" s="167"/>
      <c r="H407" s="167"/>
      <c r="I407" s="167"/>
      <c r="J407" s="167"/>
      <c r="K407" s="90"/>
      <c r="L407" s="143">
        <f t="shared" ref="L407:U407" si="189">L410*L408</f>
        <v>0</v>
      </c>
      <c r="M407" s="143">
        <f ca="1" t="shared" si="189"/>
        <v>0</v>
      </c>
      <c r="N407" s="143">
        <f ca="1" t="shared" si="189"/>
        <v>0</v>
      </c>
      <c r="O407" s="143">
        <f ca="1" t="shared" si="189"/>
        <v>0</v>
      </c>
      <c r="P407" s="143">
        <f ca="1" t="shared" si="189"/>
        <v>0</v>
      </c>
      <c r="Q407" s="143">
        <f ca="1" t="shared" si="189"/>
        <v>0</v>
      </c>
      <c r="R407" s="143">
        <f ca="1" t="shared" si="189"/>
        <v>0</v>
      </c>
      <c r="S407" s="143">
        <f ca="1" t="shared" si="189"/>
        <v>0</v>
      </c>
      <c r="T407" s="143">
        <f ca="1" t="shared" si="189"/>
        <v>0</v>
      </c>
      <c r="U407" s="143">
        <f ca="1" t="shared" si="189"/>
        <v>0</v>
      </c>
    </row>
    <row r="408" ht="15" spans="1:21">
      <c r="A408" s="182"/>
      <c r="B408" s="184" t="s">
        <v>333</v>
      </c>
      <c r="C408" s="103" t="str">
        <f>"LCU per unit of "&amp;D407</f>
        <v>LCU per unit of External</v>
      </c>
      <c r="D408" s="177" t="str">
        <f>C397</f>
        <v>USD</v>
      </c>
      <c r="E408" s="62"/>
      <c r="F408" s="178"/>
      <c r="G408" s="167"/>
      <c r="H408" s="167"/>
      <c r="I408" s="167"/>
      <c r="J408" s="167"/>
      <c r="K408" s="90"/>
      <c r="L408" s="143">
        <f t="shared" ref="L408:U408" si="190">INDEX($L$81:$U$85,MATCH($D408,$B$81:$B$85,0),MATCH(L$78,$L$78:$U$78,0))</f>
        <v>379</v>
      </c>
      <c r="M408" s="143">
        <f t="shared" si="190"/>
        <v>454.8</v>
      </c>
      <c r="N408" s="143">
        <f t="shared" si="190"/>
        <v>454.8</v>
      </c>
      <c r="O408" s="143">
        <f t="shared" si="190"/>
        <v>454.8</v>
      </c>
      <c r="P408" s="143">
        <f t="shared" si="190"/>
        <v>454.8</v>
      </c>
      <c r="Q408" s="143">
        <f t="shared" si="190"/>
        <v>454.8</v>
      </c>
      <c r="R408" s="143">
        <f t="shared" si="190"/>
        <v>454.8</v>
      </c>
      <c r="S408" s="143">
        <f t="shared" si="190"/>
        <v>454.8</v>
      </c>
      <c r="T408" s="143">
        <f t="shared" si="190"/>
        <v>454.8</v>
      </c>
      <c r="U408" s="143">
        <f t="shared" si="190"/>
        <v>454.8</v>
      </c>
    </row>
    <row r="409" ht="15" spans="1:21">
      <c r="A409" s="182"/>
      <c r="B409" s="184" t="s">
        <v>341</v>
      </c>
      <c r="C409" s="103" t="str">
        <f>"million "&amp;D408</f>
        <v>million USD</v>
      </c>
      <c r="D409" s="177" t="str">
        <f>D408</f>
        <v>USD</v>
      </c>
      <c r="E409" s="59"/>
      <c r="F409" s="189"/>
      <c r="G409" s="167"/>
      <c r="H409" s="167"/>
      <c r="I409" s="167"/>
      <c r="J409" s="167"/>
      <c r="K409" s="90"/>
      <c r="L409" s="190">
        <f t="shared" ref="L409:U409" si="191">L404/L408</f>
        <v>0</v>
      </c>
      <c r="M409" s="190">
        <f t="shared" si="191"/>
        <v>0</v>
      </c>
      <c r="N409" s="190">
        <f t="shared" si="191"/>
        <v>0</v>
      </c>
      <c r="O409" s="190">
        <f t="shared" si="191"/>
        <v>0</v>
      </c>
      <c r="P409" s="190">
        <f t="shared" si="191"/>
        <v>0</v>
      </c>
      <c r="Q409" s="190">
        <f t="shared" si="191"/>
        <v>0</v>
      </c>
      <c r="R409" s="190">
        <f t="shared" si="191"/>
        <v>0</v>
      </c>
      <c r="S409" s="190">
        <f t="shared" si="191"/>
        <v>0</v>
      </c>
      <c r="T409" s="190">
        <f t="shared" si="191"/>
        <v>0</v>
      </c>
      <c r="U409" s="190">
        <f t="shared" si="191"/>
        <v>0</v>
      </c>
    </row>
    <row r="410" ht="15" spans="1:21">
      <c r="A410" s="182"/>
      <c r="B410" s="184" t="s">
        <v>343</v>
      </c>
      <c r="C410" s="103" t="str">
        <f>"million "&amp;D409</f>
        <v>million USD</v>
      </c>
      <c r="D410" s="177" t="str">
        <f>D409</f>
        <v>USD</v>
      </c>
      <c r="E410" s="62"/>
      <c r="F410" s="189"/>
      <c r="G410" s="167"/>
      <c r="H410" s="167"/>
      <c r="I410" s="167"/>
      <c r="J410" s="167"/>
      <c r="K410" s="90"/>
      <c r="L410" s="143">
        <f>L409</f>
        <v>0</v>
      </c>
      <c r="M410" s="143">
        <f ca="1" t="shared" ref="M410:U410" si="192">L410+M409-M411</f>
        <v>0</v>
      </c>
      <c r="N410" s="143">
        <f ca="1" t="shared" si="192"/>
        <v>0</v>
      </c>
      <c r="O410" s="143">
        <f ca="1" t="shared" si="192"/>
        <v>0</v>
      </c>
      <c r="P410" s="143">
        <f ca="1" t="shared" si="192"/>
        <v>0</v>
      </c>
      <c r="Q410" s="143">
        <f ca="1" t="shared" si="192"/>
        <v>0</v>
      </c>
      <c r="R410" s="143">
        <f ca="1" t="shared" si="192"/>
        <v>0</v>
      </c>
      <c r="S410" s="143">
        <f ca="1" t="shared" si="192"/>
        <v>0</v>
      </c>
      <c r="T410" s="143">
        <f ca="1" t="shared" si="192"/>
        <v>0</v>
      </c>
      <c r="U410" s="143">
        <f ca="1" t="shared" si="192"/>
        <v>0</v>
      </c>
    </row>
    <row r="411" ht="15" spans="1:21">
      <c r="A411" s="182"/>
      <c r="B411" s="184" t="s">
        <v>328</v>
      </c>
      <c r="C411" s="103" t="str">
        <f>"million "&amp;D410</f>
        <v>million USD</v>
      </c>
      <c r="D411" s="177" t="str">
        <f>D410</f>
        <v>USD</v>
      </c>
      <c r="E411" s="62"/>
      <c r="F411" s="189"/>
      <c r="G411" s="167"/>
      <c r="H411" s="167"/>
      <c r="I411" s="167"/>
      <c r="J411" s="167"/>
      <c r="K411" s="90"/>
      <c r="L411" s="192"/>
      <c r="M411" s="143">
        <f ca="1" t="shared" ref="M411:U411" si="193">IF(M$241&gt;$C398-1,SUM(OFFSET($L409,0,M$241-$C398,1,$C398-$C399))/($C398-$C399),IF(M$241&lt;$C399+1,0,SUM(OFFSET($L409,0,0,1,M$241-$C399))/($C398-$C399)))</f>
        <v>0</v>
      </c>
      <c r="N411" s="143">
        <f ca="1" t="shared" si="193"/>
        <v>0</v>
      </c>
      <c r="O411" s="143">
        <f ca="1" t="shared" si="193"/>
        <v>0</v>
      </c>
      <c r="P411" s="143">
        <f ca="1" t="shared" si="193"/>
        <v>0</v>
      </c>
      <c r="Q411" s="143">
        <f ca="1" t="shared" si="193"/>
        <v>0</v>
      </c>
      <c r="R411" s="143">
        <f ca="1" t="shared" si="193"/>
        <v>0</v>
      </c>
      <c r="S411" s="143">
        <f ca="1" t="shared" si="193"/>
        <v>0</v>
      </c>
      <c r="T411" s="143">
        <f ca="1" t="shared" si="193"/>
        <v>0</v>
      </c>
      <c r="U411" s="143">
        <f ca="1" t="shared" si="193"/>
        <v>0</v>
      </c>
    </row>
    <row r="412" ht="15" spans="1:21">
      <c r="A412" s="182"/>
      <c r="B412" s="184" t="s">
        <v>234</v>
      </c>
      <c r="C412" s="103" t="str">
        <f>"million "&amp;D411</f>
        <v>million USD</v>
      </c>
      <c r="D412" s="177" t="str">
        <f>D411</f>
        <v>USD</v>
      </c>
      <c r="E412" s="62"/>
      <c r="F412" s="189"/>
      <c r="G412" s="167"/>
      <c r="H412" s="167"/>
      <c r="I412" s="167"/>
      <c r="J412" s="167"/>
      <c r="K412" s="90"/>
      <c r="L412" s="192"/>
      <c r="M412" s="143">
        <f t="shared" ref="M412:U412" si="194">L410*$C400</f>
        <v>0</v>
      </c>
      <c r="N412" s="143">
        <f ca="1" t="shared" si="194"/>
        <v>0</v>
      </c>
      <c r="O412" s="143">
        <f ca="1" t="shared" si="194"/>
        <v>0</v>
      </c>
      <c r="P412" s="143">
        <f ca="1" t="shared" si="194"/>
        <v>0</v>
      </c>
      <c r="Q412" s="143">
        <f ca="1" t="shared" si="194"/>
        <v>0</v>
      </c>
      <c r="R412" s="143">
        <f ca="1" t="shared" si="194"/>
        <v>0</v>
      </c>
      <c r="S412" s="143">
        <f ca="1" t="shared" si="194"/>
        <v>0</v>
      </c>
      <c r="T412" s="143">
        <f ca="1" t="shared" si="194"/>
        <v>0</v>
      </c>
      <c r="U412" s="143">
        <f ca="1" t="shared" si="194"/>
        <v>0</v>
      </c>
    </row>
    <row r="413" ht="15" spans="1:21">
      <c r="A413" s="182"/>
      <c r="B413" s="183" t="s">
        <v>337</v>
      </c>
      <c r="C413" s="103"/>
      <c r="D413" s="51"/>
      <c r="E413" s="116"/>
      <c r="F413" s="167"/>
      <c r="G413" s="167"/>
      <c r="H413" s="167"/>
      <c r="I413" s="167"/>
      <c r="J413" s="167"/>
      <c r="K413" s="90"/>
      <c r="L413" s="143"/>
      <c r="M413" s="143"/>
      <c r="N413" s="143"/>
      <c r="O413" s="143"/>
      <c r="P413" s="143"/>
      <c r="Q413" s="143"/>
      <c r="R413" s="143"/>
      <c r="S413" s="143"/>
      <c r="T413" s="143"/>
      <c r="U413" s="143"/>
    </row>
    <row r="414" ht="15" spans="1:21">
      <c r="A414" s="182"/>
      <c r="B414" s="184" t="s">
        <v>37</v>
      </c>
      <c r="C414" s="193" t="s">
        <v>311</v>
      </c>
      <c r="D414" s="47"/>
      <c r="E414" s="47"/>
      <c r="F414" s="48"/>
      <c r="G414" s="48"/>
      <c r="H414" s="48"/>
      <c r="I414" s="48"/>
      <c r="J414" s="48"/>
      <c r="K414" s="89"/>
      <c r="L414" s="89"/>
      <c r="M414" s="89"/>
      <c r="N414" s="89"/>
      <c r="O414" s="89"/>
      <c r="P414" s="89"/>
      <c r="Q414" s="89"/>
      <c r="R414" s="89"/>
      <c r="S414" s="89"/>
      <c r="T414" s="89"/>
      <c r="U414" s="89"/>
    </row>
    <row r="415" ht="15" spans="1:21">
      <c r="A415" s="182"/>
      <c r="B415" s="184" t="s">
        <v>345</v>
      </c>
      <c r="C415" s="194">
        <v>1</v>
      </c>
      <c r="D415" s="47"/>
      <c r="E415" s="47"/>
      <c r="F415" s="48"/>
      <c r="G415" s="48"/>
      <c r="H415" s="48"/>
      <c r="I415" s="48"/>
      <c r="J415" s="48"/>
      <c r="K415" s="89"/>
      <c r="L415" s="89"/>
      <c r="M415" s="89"/>
      <c r="N415" s="89"/>
      <c r="O415" s="89"/>
      <c r="P415" s="89"/>
      <c r="Q415" s="89"/>
      <c r="R415" s="89"/>
      <c r="S415" s="89"/>
      <c r="T415" s="89"/>
      <c r="U415" s="89"/>
    </row>
    <row r="416" ht="15" spans="1:21">
      <c r="A416" s="182"/>
      <c r="B416" s="184" t="s">
        <v>346</v>
      </c>
      <c r="C416" s="195">
        <v>0</v>
      </c>
      <c r="D416" s="47"/>
      <c r="E416" s="47"/>
      <c r="F416" s="48"/>
      <c r="G416" s="48"/>
      <c r="H416" s="48"/>
      <c r="I416" s="48"/>
      <c r="J416" s="48"/>
      <c r="K416" s="89"/>
      <c r="L416" s="89"/>
      <c r="M416" s="89"/>
      <c r="N416" s="89"/>
      <c r="O416" s="89"/>
      <c r="P416" s="89"/>
      <c r="Q416" s="89"/>
      <c r="R416" s="89"/>
      <c r="S416" s="89"/>
      <c r="T416" s="89"/>
      <c r="U416" s="89"/>
    </row>
    <row r="417" ht="15" spans="1:21">
      <c r="A417" s="182"/>
      <c r="B417" s="184" t="s">
        <v>347</v>
      </c>
      <c r="C417" s="196">
        <v>0</v>
      </c>
      <c r="D417" s="47"/>
      <c r="E417" s="47"/>
      <c r="F417" s="48"/>
      <c r="G417" s="48"/>
      <c r="H417" s="48"/>
      <c r="I417" s="48"/>
      <c r="J417" s="48"/>
      <c r="K417" s="89"/>
      <c r="L417" s="89"/>
      <c r="M417" s="89"/>
      <c r="N417" s="89"/>
      <c r="O417" s="89"/>
      <c r="P417" s="89"/>
      <c r="Q417" s="89"/>
      <c r="R417" s="89"/>
      <c r="S417" s="89"/>
      <c r="T417" s="89"/>
      <c r="U417" s="89"/>
    </row>
    <row r="418" ht="15" spans="1:21">
      <c r="A418" s="182"/>
      <c r="B418" s="184" t="s">
        <v>348</v>
      </c>
      <c r="C418" s="177"/>
      <c r="D418" s="47"/>
      <c r="E418" s="47"/>
      <c r="F418" s="48"/>
      <c r="G418" s="48"/>
      <c r="H418" s="48"/>
      <c r="I418" s="48"/>
      <c r="J418" s="48"/>
      <c r="K418" s="89"/>
      <c r="L418" s="89"/>
      <c r="M418" s="89"/>
      <c r="N418" s="89"/>
      <c r="O418" s="89"/>
      <c r="P418" s="89"/>
      <c r="Q418" s="89"/>
      <c r="R418" s="89"/>
      <c r="S418" s="89"/>
      <c r="T418" s="89"/>
      <c r="U418" s="89"/>
    </row>
    <row r="419" ht="15" spans="1:21">
      <c r="A419" s="182"/>
      <c r="B419" s="184" t="str">
        <f>"Classified as External or Domestic?"</f>
        <v>Classified as External or Domestic?</v>
      </c>
      <c r="C419" s="195" t="s">
        <v>163</v>
      </c>
      <c r="D419" s="47"/>
      <c r="E419" s="47"/>
      <c r="F419" s="48"/>
      <c r="G419" s="48"/>
      <c r="H419" s="48"/>
      <c r="I419" s="48"/>
      <c r="J419" s="48"/>
      <c r="K419" s="89"/>
      <c r="L419" s="89"/>
      <c r="M419" s="89"/>
      <c r="N419" s="89"/>
      <c r="O419" s="89"/>
      <c r="P419" s="89"/>
      <c r="Q419" s="89"/>
      <c r="R419" s="89"/>
      <c r="S419" s="89"/>
      <c r="T419" s="89"/>
      <c r="U419" s="89"/>
    </row>
    <row r="420" ht="15" spans="1:21">
      <c r="A420" s="182"/>
      <c r="B420" s="184" t="s">
        <v>350</v>
      </c>
      <c r="C420" s="47" t="s">
        <v>351</v>
      </c>
      <c r="D420" s="47"/>
      <c r="E420" s="47"/>
      <c r="F420" s="48"/>
      <c r="G420" s="48"/>
      <c r="H420" s="48"/>
      <c r="I420" s="48"/>
      <c r="J420" s="48"/>
      <c r="K420" s="89"/>
      <c r="L420" s="190">
        <f>L421/L$101*100</f>
        <v>0</v>
      </c>
      <c r="M420" s="190">
        <f ca="1" t="shared" ref="M420:U420" si="195">M421/M$101*100</f>
        <v>0</v>
      </c>
      <c r="N420" s="190">
        <f ca="1" t="shared" si="195"/>
        <v>0</v>
      </c>
      <c r="O420" s="190">
        <f ca="1" t="shared" si="195"/>
        <v>0</v>
      </c>
      <c r="P420" s="190">
        <f ca="1" t="shared" si="195"/>
        <v>0</v>
      </c>
      <c r="Q420" s="190">
        <f ca="1" t="shared" si="195"/>
        <v>0</v>
      </c>
      <c r="R420" s="190">
        <f ca="1" t="shared" si="195"/>
        <v>0</v>
      </c>
      <c r="S420" s="190">
        <f ca="1" t="shared" si="195"/>
        <v>0</v>
      </c>
      <c r="T420" s="190">
        <f ca="1" t="shared" si="195"/>
        <v>0</v>
      </c>
      <c r="U420" s="190">
        <f ca="1" t="shared" si="195"/>
        <v>0</v>
      </c>
    </row>
    <row r="421" ht="15" spans="1:21">
      <c r="A421" s="182"/>
      <c r="B421" s="184" t="s">
        <v>352</v>
      </c>
      <c r="C421" s="62" t="s">
        <v>329</v>
      </c>
      <c r="D421" s="177" t="str">
        <f>C419</f>
        <v>Domestic</v>
      </c>
      <c r="E421" s="62"/>
      <c r="F421" s="178"/>
      <c r="G421" s="167"/>
      <c r="H421" s="167"/>
      <c r="I421" s="167"/>
      <c r="J421" s="167"/>
      <c r="K421" s="90"/>
      <c r="L421" s="191">
        <f>SUMIF($E$63:$E$72,$B413,L$63:L$72)*L425</f>
        <v>0</v>
      </c>
      <c r="M421" s="191">
        <f t="shared" ref="M421:U421" si="196">SUMIF($E$63:$E$72,$B413,M$63:M$72)*M425</f>
        <v>0</v>
      </c>
      <c r="N421" s="191">
        <f t="shared" si="196"/>
        <v>0</v>
      </c>
      <c r="O421" s="191">
        <f t="shared" si="196"/>
        <v>0</v>
      </c>
      <c r="P421" s="191">
        <f t="shared" si="196"/>
        <v>0</v>
      </c>
      <c r="Q421" s="191">
        <f t="shared" si="196"/>
        <v>0</v>
      </c>
      <c r="R421" s="191">
        <f t="shared" si="196"/>
        <v>0</v>
      </c>
      <c r="S421" s="191">
        <f t="shared" si="196"/>
        <v>0</v>
      </c>
      <c r="T421" s="191">
        <f t="shared" si="196"/>
        <v>0</v>
      </c>
      <c r="U421" s="191">
        <f t="shared" si="196"/>
        <v>0</v>
      </c>
    </row>
    <row r="422" ht="15" spans="1:21">
      <c r="A422" s="182"/>
      <c r="B422" s="184" t="s">
        <v>335</v>
      </c>
      <c r="C422" s="62" t="s">
        <v>329</v>
      </c>
      <c r="D422" s="177" t="str">
        <f>C419</f>
        <v>Domestic</v>
      </c>
      <c r="E422" s="62"/>
      <c r="F422" s="178"/>
      <c r="G422" s="167"/>
      <c r="H422" s="167"/>
      <c r="I422" s="167"/>
      <c r="J422" s="167"/>
      <c r="K422" s="90"/>
      <c r="L422" s="192"/>
      <c r="M422" s="143">
        <f ca="1" t="shared" ref="M422:U422" si="197">M428*M425</f>
        <v>0</v>
      </c>
      <c r="N422" s="143">
        <f ca="1" t="shared" si="197"/>
        <v>0</v>
      </c>
      <c r="O422" s="143">
        <f ca="1" t="shared" si="197"/>
        <v>0</v>
      </c>
      <c r="P422" s="143">
        <f ca="1" t="shared" si="197"/>
        <v>0</v>
      </c>
      <c r="Q422" s="143">
        <f ca="1" t="shared" si="197"/>
        <v>0</v>
      </c>
      <c r="R422" s="143">
        <f ca="1" t="shared" si="197"/>
        <v>0</v>
      </c>
      <c r="S422" s="143">
        <f ca="1" t="shared" si="197"/>
        <v>0</v>
      </c>
      <c r="T422" s="143">
        <f ca="1" t="shared" si="197"/>
        <v>0</v>
      </c>
      <c r="U422" s="143">
        <f ca="1" t="shared" si="197"/>
        <v>0</v>
      </c>
    </row>
    <row r="423" ht="15" spans="1:21">
      <c r="A423" s="182"/>
      <c r="B423" s="184" t="s">
        <v>336</v>
      </c>
      <c r="C423" s="62" t="s">
        <v>329</v>
      </c>
      <c r="D423" s="177" t="str">
        <f>C419</f>
        <v>Domestic</v>
      </c>
      <c r="E423" s="62"/>
      <c r="F423" s="178"/>
      <c r="G423" s="167"/>
      <c r="H423" s="167"/>
      <c r="I423" s="167"/>
      <c r="J423" s="167"/>
      <c r="K423" s="90"/>
      <c r="L423" s="192"/>
      <c r="M423" s="143">
        <f t="shared" ref="M423:U423" si="198">M429*M425</f>
        <v>0</v>
      </c>
      <c r="N423" s="143">
        <f ca="1" t="shared" si="198"/>
        <v>0</v>
      </c>
      <c r="O423" s="143">
        <f ca="1" t="shared" si="198"/>
        <v>0</v>
      </c>
      <c r="P423" s="143">
        <f ca="1" t="shared" si="198"/>
        <v>0</v>
      </c>
      <c r="Q423" s="143">
        <f ca="1" t="shared" si="198"/>
        <v>0</v>
      </c>
      <c r="R423" s="143">
        <f ca="1" t="shared" si="198"/>
        <v>0</v>
      </c>
      <c r="S423" s="143">
        <f ca="1" t="shared" si="198"/>
        <v>0</v>
      </c>
      <c r="T423" s="143">
        <f ca="1" t="shared" si="198"/>
        <v>0</v>
      </c>
      <c r="U423" s="143">
        <f ca="1" t="shared" si="198"/>
        <v>0</v>
      </c>
    </row>
    <row r="424" ht="15" spans="1:21">
      <c r="A424" s="182"/>
      <c r="B424" s="184" t="s">
        <v>353</v>
      </c>
      <c r="C424" s="62" t="s">
        <v>329</v>
      </c>
      <c r="D424" s="177" t="str">
        <f>C419</f>
        <v>Domestic</v>
      </c>
      <c r="E424" s="62"/>
      <c r="F424" s="178"/>
      <c r="G424" s="167"/>
      <c r="H424" s="167"/>
      <c r="I424" s="167"/>
      <c r="J424" s="167"/>
      <c r="K424" s="90"/>
      <c r="L424" s="143">
        <f t="shared" ref="L424:U424" si="199">L427*L425</f>
        <v>0</v>
      </c>
      <c r="M424" s="143">
        <f ca="1" t="shared" si="199"/>
        <v>0</v>
      </c>
      <c r="N424" s="143">
        <f ca="1" t="shared" si="199"/>
        <v>0</v>
      </c>
      <c r="O424" s="143">
        <f ca="1" t="shared" si="199"/>
        <v>0</v>
      </c>
      <c r="P424" s="143">
        <f ca="1" t="shared" si="199"/>
        <v>0</v>
      </c>
      <c r="Q424" s="143">
        <f ca="1" t="shared" si="199"/>
        <v>0</v>
      </c>
      <c r="R424" s="143">
        <f ca="1" t="shared" si="199"/>
        <v>0</v>
      </c>
      <c r="S424" s="143">
        <f ca="1" t="shared" si="199"/>
        <v>0</v>
      </c>
      <c r="T424" s="143">
        <f ca="1" t="shared" si="199"/>
        <v>0</v>
      </c>
      <c r="U424" s="143">
        <f ca="1" t="shared" si="199"/>
        <v>0</v>
      </c>
    </row>
    <row r="425" ht="15" spans="1:21">
      <c r="A425" s="182"/>
      <c r="B425" s="184" t="s">
        <v>333</v>
      </c>
      <c r="C425" s="103" t="str">
        <f>"LCU per unit of "&amp;D424</f>
        <v>LCU per unit of Domestic</v>
      </c>
      <c r="D425" s="177" t="str">
        <f>C414</f>
        <v>LCU</v>
      </c>
      <c r="E425" s="62"/>
      <c r="F425" s="178"/>
      <c r="G425" s="167"/>
      <c r="H425" s="167"/>
      <c r="I425" s="167"/>
      <c r="J425" s="167"/>
      <c r="K425" s="90"/>
      <c r="L425" s="143">
        <f t="shared" ref="L425:U425" si="200">INDEX($L$81:$U$85,MATCH($D425,$B$81:$B$85,0),MATCH(L$78,$L$78:$U$78,0))</f>
        <v>1</v>
      </c>
      <c r="M425" s="143">
        <f t="shared" si="200"/>
        <v>1</v>
      </c>
      <c r="N425" s="143">
        <f t="shared" si="200"/>
        <v>1</v>
      </c>
      <c r="O425" s="143">
        <f t="shared" si="200"/>
        <v>1</v>
      </c>
      <c r="P425" s="143">
        <f t="shared" si="200"/>
        <v>1</v>
      </c>
      <c r="Q425" s="143">
        <f t="shared" si="200"/>
        <v>1</v>
      </c>
      <c r="R425" s="143">
        <f t="shared" si="200"/>
        <v>1</v>
      </c>
      <c r="S425" s="143">
        <f t="shared" si="200"/>
        <v>1</v>
      </c>
      <c r="T425" s="143">
        <f t="shared" si="200"/>
        <v>1</v>
      </c>
      <c r="U425" s="143">
        <f t="shared" si="200"/>
        <v>1</v>
      </c>
    </row>
    <row r="426" ht="15" spans="1:21">
      <c r="A426" s="182"/>
      <c r="B426" s="184" t="s">
        <v>341</v>
      </c>
      <c r="C426" s="103" t="str">
        <f>"million "&amp;D425</f>
        <v>million LCU</v>
      </c>
      <c r="D426" s="177" t="str">
        <f>D425</f>
        <v>LCU</v>
      </c>
      <c r="E426" s="59"/>
      <c r="F426" s="189"/>
      <c r="G426" s="167"/>
      <c r="H426" s="167"/>
      <c r="I426" s="167"/>
      <c r="J426" s="167"/>
      <c r="K426" s="90"/>
      <c r="L426" s="190">
        <f t="shared" ref="L426:U426" si="201">L421/L425</f>
        <v>0</v>
      </c>
      <c r="M426" s="190">
        <f t="shared" si="201"/>
        <v>0</v>
      </c>
      <c r="N426" s="190">
        <f t="shared" si="201"/>
        <v>0</v>
      </c>
      <c r="O426" s="190">
        <f t="shared" si="201"/>
        <v>0</v>
      </c>
      <c r="P426" s="190">
        <f t="shared" si="201"/>
        <v>0</v>
      </c>
      <c r="Q426" s="190">
        <f t="shared" si="201"/>
        <v>0</v>
      </c>
      <c r="R426" s="190">
        <f t="shared" si="201"/>
        <v>0</v>
      </c>
      <c r="S426" s="190">
        <f t="shared" si="201"/>
        <v>0</v>
      </c>
      <c r="T426" s="190">
        <f t="shared" si="201"/>
        <v>0</v>
      </c>
      <c r="U426" s="190">
        <f t="shared" si="201"/>
        <v>0</v>
      </c>
    </row>
    <row r="427" ht="15" spans="1:21">
      <c r="A427" s="182"/>
      <c r="B427" s="184" t="s">
        <v>343</v>
      </c>
      <c r="C427" s="103" t="str">
        <f>"million "&amp;D426</f>
        <v>million LCU</v>
      </c>
      <c r="D427" s="177" t="str">
        <f>D426</f>
        <v>LCU</v>
      </c>
      <c r="E427" s="62"/>
      <c r="F427" s="189"/>
      <c r="G427" s="167"/>
      <c r="H427" s="167"/>
      <c r="I427" s="167"/>
      <c r="J427" s="167"/>
      <c r="K427" s="90"/>
      <c r="L427" s="143">
        <f>L426</f>
        <v>0</v>
      </c>
      <c r="M427" s="143">
        <f ca="1" t="shared" ref="M427:U427" si="202">L427+M426-M428</f>
        <v>0</v>
      </c>
      <c r="N427" s="143">
        <f ca="1" t="shared" si="202"/>
        <v>0</v>
      </c>
      <c r="O427" s="143">
        <f ca="1" t="shared" si="202"/>
        <v>0</v>
      </c>
      <c r="P427" s="143">
        <f ca="1" t="shared" si="202"/>
        <v>0</v>
      </c>
      <c r="Q427" s="143">
        <f ca="1" t="shared" si="202"/>
        <v>0</v>
      </c>
      <c r="R427" s="143">
        <f ca="1" t="shared" si="202"/>
        <v>0</v>
      </c>
      <c r="S427" s="143">
        <f ca="1" t="shared" si="202"/>
        <v>0</v>
      </c>
      <c r="T427" s="143">
        <f ca="1" t="shared" si="202"/>
        <v>0</v>
      </c>
      <c r="U427" s="143">
        <f ca="1" t="shared" si="202"/>
        <v>0</v>
      </c>
    </row>
    <row r="428" ht="15" spans="1:21">
      <c r="A428" s="182"/>
      <c r="B428" s="184" t="s">
        <v>328</v>
      </c>
      <c r="C428" s="103" t="str">
        <f>"million "&amp;D427</f>
        <v>million LCU</v>
      </c>
      <c r="D428" s="177" t="str">
        <f>D427</f>
        <v>LCU</v>
      </c>
      <c r="E428" s="62"/>
      <c r="F428" s="189"/>
      <c r="G428" s="167"/>
      <c r="H428" s="167"/>
      <c r="I428" s="167"/>
      <c r="J428" s="167"/>
      <c r="K428" s="90"/>
      <c r="L428" s="192"/>
      <c r="M428" s="143">
        <f ca="1" t="shared" ref="M428:U428" si="203">IF(M$241&gt;$C415-1,SUM(OFFSET($L426,0,M$241-$C415,1,$C415-$C416))/($C415-$C416),IF(M$241&lt;$C416+1,0,SUM(OFFSET($L426,0,0,1,M$241-$C416))/($C415-$C416)))</f>
        <v>0</v>
      </c>
      <c r="N428" s="143">
        <f ca="1" t="shared" si="203"/>
        <v>0</v>
      </c>
      <c r="O428" s="143">
        <f ca="1" t="shared" si="203"/>
        <v>0</v>
      </c>
      <c r="P428" s="143">
        <f ca="1" t="shared" si="203"/>
        <v>0</v>
      </c>
      <c r="Q428" s="143">
        <f ca="1" t="shared" si="203"/>
        <v>0</v>
      </c>
      <c r="R428" s="143">
        <f ca="1" t="shared" si="203"/>
        <v>0</v>
      </c>
      <c r="S428" s="143">
        <f ca="1" t="shared" si="203"/>
        <v>0</v>
      </c>
      <c r="T428" s="143">
        <f ca="1" t="shared" si="203"/>
        <v>0</v>
      </c>
      <c r="U428" s="143">
        <f ca="1" t="shared" si="203"/>
        <v>0</v>
      </c>
    </row>
    <row r="429" ht="15" spans="1:21">
      <c r="A429" s="182"/>
      <c r="B429" s="184" t="s">
        <v>234</v>
      </c>
      <c r="C429" s="103" t="str">
        <f>"million "&amp;D428</f>
        <v>million LCU</v>
      </c>
      <c r="D429" s="177" t="str">
        <f>D428</f>
        <v>LCU</v>
      </c>
      <c r="E429" s="62"/>
      <c r="F429" s="189"/>
      <c r="G429" s="167"/>
      <c r="H429" s="167"/>
      <c r="I429" s="167"/>
      <c r="J429" s="167"/>
      <c r="K429" s="90"/>
      <c r="L429" s="192"/>
      <c r="M429" s="143">
        <f t="shared" ref="M429:U429" si="204">L427*$C417</f>
        <v>0</v>
      </c>
      <c r="N429" s="143">
        <f ca="1" t="shared" si="204"/>
        <v>0</v>
      </c>
      <c r="O429" s="143">
        <f ca="1" t="shared" si="204"/>
        <v>0</v>
      </c>
      <c r="P429" s="143">
        <f ca="1" t="shared" si="204"/>
        <v>0</v>
      </c>
      <c r="Q429" s="143">
        <f ca="1" t="shared" si="204"/>
        <v>0</v>
      </c>
      <c r="R429" s="143">
        <f ca="1" t="shared" si="204"/>
        <v>0</v>
      </c>
      <c r="S429" s="143">
        <f ca="1" t="shared" si="204"/>
        <v>0</v>
      </c>
      <c r="T429" s="143">
        <f ca="1" t="shared" si="204"/>
        <v>0</v>
      </c>
      <c r="U429" s="143">
        <f ca="1" t="shared" si="204"/>
        <v>0</v>
      </c>
    </row>
    <row r="430" ht="15" spans="1:21">
      <c r="A430" s="182"/>
      <c r="B430" s="183" t="s">
        <v>338</v>
      </c>
      <c r="C430" s="103"/>
      <c r="D430" s="51"/>
      <c r="E430" s="116"/>
      <c r="F430" s="167"/>
      <c r="G430" s="167"/>
      <c r="H430" s="167"/>
      <c r="I430" s="167"/>
      <c r="J430" s="167"/>
      <c r="K430" s="90"/>
      <c r="L430" s="143"/>
      <c r="M430" s="143"/>
      <c r="N430" s="143"/>
      <c r="O430" s="143"/>
      <c r="P430" s="143"/>
      <c r="Q430" s="143"/>
      <c r="R430" s="143"/>
      <c r="S430" s="143"/>
      <c r="T430" s="143"/>
      <c r="U430" s="143"/>
    </row>
    <row r="431" ht="15" spans="1:21">
      <c r="A431" s="182"/>
      <c r="B431" s="184" t="s">
        <v>37</v>
      </c>
      <c r="C431" s="193" t="s">
        <v>311</v>
      </c>
      <c r="D431" s="47"/>
      <c r="E431" s="47"/>
      <c r="F431" s="48"/>
      <c r="G431" s="48"/>
      <c r="H431" s="48"/>
      <c r="I431" s="48"/>
      <c r="J431" s="48"/>
      <c r="K431" s="89"/>
      <c r="L431" s="89"/>
      <c r="M431" s="89"/>
      <c r="N431" s="89"/>
      <c r="O431" s="89"/>
      <c r="P431" s="89"/>
      <c r="Q431" s="89"/>
      <c r="R431" s="89"/>
      <c r="S431" s="89"/>
      <c r="T431" s="89"/>
      <c r="U431" s="89"/>
    </row>
    <row r="432" ht="15" spans="1:21">
      <c r="A432" s="182"/>
      <c r="B432" s="184" t="s">
        <v>345</v>
      </c>
      <c r="C432" s="194">
        <v>1</v>
      </c>
      <c r="D432" s="47"/>
      <c r="E432" s="47"/>
      <c r="F432" s="48"/>
      <c r="G432" s="48"/>
      <c r="H432" s="48"/>
      <c r="I432" s="48"/>
      <c r="J432" s="48"/>
      <c r="K432" s="89"/>
      <c r="L432" s="89"/>
      <c r="M432" s="89"/>
      <c r="N432" s="89"/>
      <c r="O432" s="89"/>
      <c r="P432" s="89"/>
      <c r="Q432" s="89"/>
      <c r="R432" s="89"/>
      <c r="S432" s="89"/>
      <c r="T432" s="89"/>
      <c r="U432" s="89"/>
    </row>
    <row r="433" ht="15" spans="1:21">
      <c r="A433" s="182"/>
      <c r="B433" s="184" t="s">
        <v>346</v>
      </c>
      <c r="C433" s="195">
        <v>0</v>
      </c>
      <c r="D433" s="47"/>
      <c r="E433" s="47"/>
      <c r="F433" s="48"/>
      <c r="G433" s="48"/>
      <c r="H433" s="48"/>
      <c r="I433" s="48"/>
      <c r="J433" s="48"/>
      <c r="K433" s="89"/>
      <c r="L433" s="89"/>
      <c r="M433" s="89"/>
      <c r="N433" s="89"/>
      <c r="O433" s="89"/>
      <c r="P433" s="89"/>
      <c r="Q433" s="89"/>
      <c r="R433" s="89"/>
      <c r="S433" s="89"/>
      <c r="T433" s="89"/>
      <c r="U433" s="89"/>
    </row>
    <row r="434" ht="15" spans="1:21">
      <c r="A434" s="182"/>
      <c r="B434" s="184" t="s">
        <v>347</v>
      </c>
      <c r="C434" s="196">
        <v>0</v>
      </c>
      <c r="D434" s="47"/>
      <c r="E434" s="47"/>
      <c r="F434" s="48"/>
      <c r="G434" s="48"/>
      <c r="H434" s="48"/>
      <c r="I434" s="48"/>
      <c r="J434" s="48"/>
      <c r="K434" s="89"/>
      <c r="L434" s="89"/>
      <c r="M434" s="89"/>
      <c r="N434" s="89"/>
      <c r="O434" s="89"/>
      <c r="P434" s="89"/>
      <c r="Q434" s="89"/>
      <c r="R434" s="89"/>
      <c r="S434" s="89"/>
      <c r="T434" s="89"/>
      <c r="U434" s="89"/>
    </row>
    <row r="435" ht="15" spans="1:21">
      <c r="A435" s="182"/>
      <c r="B435" s="184" t="s">
        <v>348</v>
      </c>
      <c r="C435" s="177"/>
      <c r="D435" s="47"/>
      <c r="E435" s="47"/>
      <c r="F435" s="48"/>
      <c r="G435" s="48"/>
      <c r="H435" s="48"/>
      <c r="I435" s="48"/>
      <c r="J435" s="48"/>
      <c r="K435" s="89"/>
      <c r="L435" s="89"/>
      <c r="M435" s="89"/>
      <c r="N435" s="89"/>
      <c r="O435" s="89"/>
      <c r="P435" s="89"/>
      <c r="Q435" s="89"/>
      <c r="R435" s="89"/>
      <c r="S435" s="89"/>
      <c r="T435" s="89"/>
      <c r="U435" s="89"/>
    </row>
    <row r="436" ht="15" spans="1:21">
      <c r="A436" s="182"/>
      <c r="B436" s="184" t="str">
        <f>"Classified as External or Domestic?"</f>
        <v>Classified as External or Domestic?</v>
      </c>
      <c r="C436" s="195" t="s">
        <v>163</v>
      </c>
      <c r="D436" s="47"/>
      <c r="E436" s="47"/>
      <c r="F436" s="48"/>
      <c r="G436" s="48"/>
      <c r="H436" s="48"/>
      <c r="I436" s="48"/>
      <c r="J436" s="48"/>
      <c r="K436" s="89"/>
      <c r="L436" s="89"/>
      <c r="M436" s="89"/>
      <c r="N436" s="89"/>
      <c r="O436" s="89"/>
      <c r="P436" s="89"/>
      <c r="Q436" s="89"/>
      <c r="R436" s="89"/>
      <c r="S436" s="89"/>
      <c r="T436" s="89"/>
      <c r="U436" s="89"/>
    </row>
    <row r="437" ht="15" spans="1:21">
      <c r="A437" s="182"/>
      <c r="B437" s="184" t="s">
        <v>350</v>
      </c>
      <c r="C437" s="47" t="s">
        <v>351</v>
      </c>
      <c r="D437" s="47"/>
      <c r="E437" s="47"/>
      <c r="F437" s="48"/>
      <c r="G437" s="48"/>
      <c r="H437" s="48"/>
      <c r="I437" s="48"/>
      <c r="J437" s="48"/>
      <c r="K437" s="89"/>
      <c r="L437" s="190">
        <f>L438/L$101*100</f>
        <v>0</v>
      </c>
      <c r="M437" s="190">
        <f ca="1" t="shared" ref="M437:U437" si="205">M438/M$101*100</f>
        <v>0</v>
      </c>
      <c r="N437" s="190">
        <f ca="1" t="shared" si="205"/>
        <v>0</v>
      </c>
      <c r="O437" s="190">
        <f ca="1" t="shared" si="205"/>
        <v>0</v>
      </c>
      <c r="P437" s="190">
        <f ca="1" t="shared" si="205"/>
        <v>0</v>
      </c>
      <c r="Q437" s="190">
        <f ca="1" t="shared" si="205"/>
        <v>0</v>
      </c>
      <c r="R437" s="190">
        <f ca="1" t="shared" si="205"/>
        <v>0</v>
      </c>
      <c r="S437" s="190">
        <f ca="1" t="shared" si="205"/>
        <v>0</v>
      </c>
      <c r="T437" s="190">
        <f ca="1" t="shared" si="205"/>
        <v>0</v>
      </c>
      <c r="U437" s="190">
        <f ca="1" t="shared" si="205"/>
        <v>0</v>
      </c>
    </row>
    <row r="438" ht="15" spans="1:21">
      <c r="A438" s="182"/>
      <c r="B438" s="184" t="s">
        <v>352</v>
      </c>
      <c r="C438" s="62" t="s">
        <v>329</v>
      </c>
      <c r="D438" s="177" t="str">
        <f>C436</f>
        <v>Domestic</v>
      </c>
      <c r="E438" s="62"/>
      <c r="F438" s="178"/>
      <c r="G438" s="167"/>
      <c r="H438" s="167"/>
      <c r="I438" s="167"/>
      <c r="J438" s="167"/>
      <c r="K438" s="90"/>
      <c r="L438" s="191">
        <f>SUMIF($E$63:$E$72,$B430,L$63:L$72)*L442</f>
        <v>0</v>
      </c>
      <c r="M438" s="191">
        <f t="shared" ref="M438:U438" si="206">SUMIF($E$63:$E$72,$B430,M$63:M$72)*M442</f>
        <v>0</v>
      </c>
      <c r="N438" s="191">
        <f t="shared" si="206"/>
        <v>0</v>
      </c>
      <c r="O438" s="191">
        <f t="shared" si="206"/>
        <v>0</v>
      </c>
      <c r="P438" s="191">
        <f t="shared" si="206"/>
        <v>0</v>
      </c>
      <c r="Q438" s="191">
        <f t="shared" si="206"/>
        <v>0</v>
      </c>
      <c r="R438" s="191">
        <f t="shared" si="206"/>
        <v>0</v>
      </c>
      <c r="S438" s="191">
        <f t="shared" si="206"/>
        <v>0</v>
      </c>
      <c r="T438" s="191">
        <f t="shared" si="206"/>
        <v>0</v>
      </c>
      <c r="U438" s="191">
        <f t="shared" si="206"/>
        <v>0</v>
      </c>
    </row>
    <row r="439" ht="15" spans="1:21">
      <c r="A439" s="182"/>
      <c r="B439" s="184" t="s">
        <v>335</v>
      </c>
      <c r="C439" s="62" t="s">
        <v>329</v>
      </c>
      <c r="D439" s="177" t="str">
        <f>C436</f>
        <v>Domestic</v>
      </c>
      <c r="E439" s="62"/>
      <c r="F439" s="178"/>
      <c r="G439" s="167"/>
      <c r="H439" s="167"/>
      <c r="I439" s="167"/>
      <c r="J439" s="167"/>
      <c r="K439" s="90"/>
      <c r="L439" s="192"/>
      <c r="M439" s="143">
        <f ca="1" t="shared" ref="M439:U439" si="207">M445*M442</f>
        <v>0</v>
      </c>
      <c r="N439" s="143">
        <f ca="1" t="shared" si="207"/>
        <v>0</v>
      </c>
      <c r="O439" s="143">
        <f ca="1" t="shared" si="207"/>
        <v>0</v>
      </c>
      <c r="P439" s="143">
        <f ca="1" t="shared" si="207"/>
        <v>0</v>
      </c>
      <c r="Q439" s="143">
        <f ca="1" t="shared" si="207"/>
        <v>0</v>
      </c>
      <c r="R439" s="143">
        <f ca="1" t="shared" si="207"/>
        <v>0</v>
      </c>
      <c r="S439" s="143">
        <f ca="1" t="shared" si="207"/>
        <v>0</v>
      </c>
      <c r="T439" s="143">
        <f ca="1" t="shared" si="207"/>
        <v>0</v>
      </c>
      <c r="U439" s="143">
        <f ca="1" t="shared" si="207"/>
        <v>0</v>
      </c>
    </row>
    <row r="440" ht="15" spans="1:21">
      <c r="A440" s="182"/>
      <c r="B440" s="184" t="s">
        <v>336</v>
      </c>
      <c r="C440" s="62" t="s">
        <v>329</v>
      </c>
      <c r="D440" s="177" t="str">
        <f>C436</f>
        <v>Domestic</v>
      </c>
      <c r="E440" s="62"/>
      <c r="F440" s="178"/>
      <c r="G440" s="167"/>
      <c r="H440" s="167"/>
      <c r="I440" s="167"/>
      <c r="J440" s="167"/>
      <c r="K440" s="90"/>
      <c r="L440" s="192"/>
      <c r="M440" s="143">
        <f t="shared" ref="M440:U440" si="208">M446*M442</f>
        <v>0</v>
      </c>
      <c r="N440" s="143">
        <f ca="1" t="shared" si="208"/>
        <v>0</v>
      </c>
      <c r="O440" s="143">
        <f ca="1" t="shared" si="208"/>
        <v>0</v>
      </c>
      <c r="P440" s="143">
        <f ca="1" t="shared" si="208"/>
        <v>0</v>
      </c>
      <c r="Q440" s="143">
        <f ca="1" t="shared" si="208"/>
        <v>0</v>
      </c>
      <c r="R440" s="143">
        <f ca="1" t="shared" si="208"/>
        <v>0</v>
      </c>
      <c r="S440" s="143">
        <f ca="1" t="shared" si="208"/>
        <v>0</v>
      </c>
      <c r="T440" s="143">
        <f ca="1" t="shared" si="208"/>
        <v>0</v>
      </c>
      <c r="U440" s="143">
        <f ca="1" t="shared" si="208"/>
        <v>0</v>
      </c>
    </row>
    <row r="441" ht="15" spans="1:21">
      <c r="A441" s="182"/>
      <c r="B441" s="184" t="s">
        <v>353</v>
      </c>
      <c r="C441" s="62" t="s">
        <v>329</v>
      </c>
      <c r="D441" s="177" t="str">
        <f>C436</f>
        <v>Domestic</v>
      </c>
      <c r="E441" s="62"/>
      <c r="F441" s="178"/>
      <c r="G441" s="167"/>
      <c r="H441" s="167"/>
      <c r="I441" s="167"/>
      <c r="J441" s="167"/>
      <c r="K441" s="90"/>
      <c r="L441" s="143">
        <f t="shared" ref="L441:U441" si="209">L444*L442</f>
        <v>0</v>
      </c>
      <c r="M441" s="143">
        <f ca="1" t="shared" si="209"/>
        <v>0</v>
      </c>
      <c r="N441" s="143">
        <f ca="1" t="shared" si="209"/>
        <v>0</v>
      </c>
      <c r="O441" s="143">
        <f ca="1" t="shared" si="209"/>
        <v>0</v>
      </c>
      <c r="P441" s="143">
        <f ca="1" t="shared" si="209"/>
        <v>0</v>
      </c>
      <c r="Q441" s="143">
        <f ca="1" t="shared" si="209"/>
        <v>0</v>
      </c>
      <c r="R441" s="143">
        <f ca="1" t="shared" si="209"/>
        <v>0</v>
      </c>
      <c r="S441" s="143">
        <f ca="1" t="shared" si="209"/>
        <v>0</v>
      </c>
      <c r="T441" s="143">
        <f ca="1" t="shared" si="209"/>
        <v>0</v>
      </c>
      <c r="U441" s="143">
        <f ca="1" t="shared" si="209"/>
        <v>0</v>
      </c>
    </row>
    <row r="442" ht="15" spans="1:21">
      <c r="A442" s="182"/>
      <c r="B442" s="184" t="s">
        <v>333</v>
      </c>
      <c r="C442" s="103" t="str">
        <f>"LCU per unit of "&amp;D441</f>
        <v>LCU per unit of Domestic</v>
      </c>
      <c r="D442" s="177" t="str">
        <f>C431</f>
        <v>LCU</v>
      </c>
      <c r="E442" s="62"/>
      <c r="F442" s="178"/>
      <c r="G442" s="167"/>
      <c r="H442" s="167"/>
      <c r="I442" s="167"/>
      <c r="J442" s="167"/>
      <c r="K442" s="90"/>
      <c r="L442" s="143">
        <f t="shared" ref="L442:U442" si="210">INDEX($L$81:$U$85,MATCH($D442,$B$81:$B$85,0),MATCH(L$78,$L$78:$U$78,0))</f>
        <v>1</v>
      </c>
      <c r="M442" s="143">
        <f t="shared" si="210"/>
        <v>1</v>
      </c>
      <c r="N442" s="143">
        <f t="shared" si="210"/>
        <v>1</v>
      </c>
      <c r="O442" s="143">
        <f t="shared" si="210"/>
        <v>1</v>
      </c>
      <c r="P442" s="143">
        <f t="shared" si="210"/>
        <v>1</v>
      </c>
      <c r="Q442" s="143">
        <f t="shared" si="210"/>
        <v>1</v>
      </c>
      <c r="R442" s="143">
        <f t="shared" si="210"/>
        <v>1</v>
      </c>
      <c r="S442" s="143">
        <f t="shared" si="210"/>
        <v>1</v>
      </c>
      <c r="T442" s="143">
        <f t="shared" si="210"/>
        <v>1</v>
      </c>
      <c r="U442" s="143">
        <f t="shared" si="210"/>
        <v>1</v>
      </c>
    </row>
    <row r="443" ht="15" spans="1:21">
      <c r="A443" s="182"/>
      <c r="B443" s="184" t="s">
        <v>341</v>
      </c>
      <c r="C443" s="103" t="str">
        <f>"million "&amp;D442</f>
        <v>million LCU</v>
      </c>
      <c r="D443" s="177" t="str">
        <f>D442</f>
        <v>LCU</v>
      </c>
      <c r="E443" s="59"/>
      <c r="F443" s="189"/>
      <c r="G443" s="167"/>
      <c r="H443" s="167"/>
      <c r="I443" s="167"/>
      <c r="J443" s="167"/>
      <c r="K443" s="90"/>
      <c r="L443" s="190">
        <f t="shared" ref="L443:U443" si="211">L438/L442</f>
        <v>0</v>
      </c>
      <c r="M443" s="190">
        <f t="shared" si="211"/>
        <v>0</v>
      </c>
      <c r="N443" s="190">
        <f t="shared" si="211"/>
        <v>0</v>
      </c>
      <c r="O443" s="190">
        <f t="shared" si="211"/>
        <v>0</v>
      </c>
      <c r="P443" s="190">
        <f t="shared" si="211"/>
        <v>0</v>
      </c>
      <c r="Q443" s="190">
        <f t="shared" si="211"/>
        <v>0</v>
      </c>
      <c r="R443" s="190">
        <f t="shared" si="211"/>
        <v>0</v>
      </c>
      <c r="S443" s="190">
        <f t="shared" si="211"/>
        <v>0</v>
      </c>
      <c r="T443" s="190">
        <f t="shared" si="211"/>
        <v>0</v>
      </c>
      <c r="U443" s="190">
        <f t="shared" si="211"/>
        <v>0</v>
      </c>
    </row>
    <row r="444" ht="15" spans="1:21">
      <c r="A444" s="182"/>
      <c r="B444" s="184" t="s">
        <v>343</v>
      </c>
      <c r="C444" s="103" t="str">
        <f>"million "&amp;D443</f>
        <v>million LCU</v>
      </c>
      <c r="D444" s="177" t="str">
        <f>D443</f>
        <v>LCU</v>
      </c>
      <c r="E444" s="62"/>
      <c r="F444" s="189"/>
      <c r="G444" s="167"/>
      <c r="H444" s="167"/>
      <c r="I444" s="167"/>
      <c r="J444" s="167"/>
      <c r="K444" s="90"/>
      <c r="L444" s="143">
        <f>L443</f>
        <v>0</v>
      </c>
      <c r="M444" s="143">
        <f ca="1" t="shared" ref="M444:U444" si="212">L444+M443-M445</f>
        <v>0</v>
      </c>
      <c r="N444" s="143">
        <f ca="1" t="shared" si="212"/>
        <v>0</v>
      </c>
      <c r="O444" s="143">
        <f ca="1" t="shared" si="212"/>
        <v>0</v>
      </c>
      <c r="P444" s="143">
        <f ca="1" t="shared" si="212"/>
        <v>0</v>
      </c>
      <c r="Q444" s="143">
        <f ca="1" t="shared" si="212"/>
        <v>0</v>
      </c>
      <c r="R444" s="143">
        <f ca="1" t="shared" si="212"/>
        <v>0</v>
      </c>
      <c r="S444" s="143">
        <f ca="1" t="shared" si="212"/>
        <v>0</v>
      </c>
      <c r="T444" s="143">
        <f ca="1" t="shared" si="212"/>
        <v>0</v>
      </c>
      <c r="U444" s="143">
        <f ca="1" t="shared" si="212"/>
        <v>0</v>
      </c>
    </row>
    <row r="445" ht="15" spans="1:21">
      <c r="A445" s="182"/>
      <c r="B445" s="184" t="s">
        <v>328</v>
      </c>
      <c r="C445" s="103" t="str">
        <f>"million "&amp;D444</f>
        <v>million LCU</v>
      </c>
      <c r="D445" s="177" t="str">
        <f>D444</f>
        <v>LCU</v>
      </c>
      <c r="E445" s="62"/>
      <c r="F445" s="189"/>
      <c r="G445" s="167"/>
      <c r="H445" s="167"/>
      <c r="I445" s="167"/>
      <c r="J445" s="167"/>
      <c r="K445" s="90"/>
      <c r="L445" s="192"/>
      <c r="M445" s="143">
        <f ca="1" t="shared" ref="M445:U445" si="213">IF(M$241&gt;$C432-1,SUM(OFFSET($L443,0,M$241-$C432,1,$C432-$C433))/($C432-$C433),IF(M$241&lt;$C433+1,0,SUM(OFFSET($L443,0,0,1,M$241-$C433))/($C432-$C433)))</f>
        <v>0</v>
      </c>
      <c r="N445" s="143">
        <f ca="1" t="shared" si="213"/>
        <v>0</v>
      </c>
      <c r="O445" s="143">
        <f ca="1" t="shared" si="213"/>
        <v>0</v>
      </c>
      <c r="P445" s="143">
        <f ca="1" t="shared" si="213"/>
        <v>0</v>
      </c>
      <c r="Q445" s="143">
        <f ca="1" t="shared" si="213"/>
        <v>0</v>
      </c>
      <c r="R445" s="143">
        <f ca="1" t="shared" si="213"/>
        <v>0</v>
      </c>
      <c r="S445" s="143">
        <f ca="1" t="shared" si="213"/>
        <v>0</v>
      </c>
      <c r="T445" s="143">
        <f ca="1" t="shared" si="213"/>
        <v>0</v>
      </c>
      <c r="U445" s="143">
        <f ca="1" t="shared" si="213"/>
        <v>0</v>
      </c>
    </row>
    <row r="446" ht="15" spans="1:21">
      <c r="A446" s="182"/>
      <c r="B446" s="184" t="s">
        <v>234</v>
      </c>
      <c r="C446" s="103" t="str">
        <f>"million "&amp;D445</f>
        <v>million LCU</v>
      </c>
      <c r="D446" s="177" t="str">
        <f>D445</f>
        <v>LCU</v>
      </c>
      <c r="E446" s="62"/>
      <c r="F446" s="189"/>
      <c r="G446" s="167"/>
      <c r="H446" s="167"/>
      <c r="I446" s="167"/>
      <c r="J446" s="167"/>
      <c r="K446" s="90"/>
      <c r="L446" s="192"/>
      <c r="M446" s="143">
        <f t="shared" ref="M446:U446" si="214">L444*$C434</f>
        <v>0</v>
      </c>
      <c r="N446" s="143">
        <f ca="1" t="shared" si="214"/>
        <v>0</v>
      </c>
      <c r="O446" s="143">
        <f ca="1" t="shared" si="214"/>
        <v>0</v>
      </c>
      <c r="P446" s="143">
        <f ca="1" t="shared" si="214"/>
        <v>0</v>
      </c>
      <c r="Q446" s="143">
        <f ca="1" t="shared" si="214"/>
        <v>0</v>
      </c>
      <c r="R446" s="143">
        <f ca="1" t="shared" si="214"/>
        <v>0</v>
      </c>
      <c r="S446" s="143">
        <f ca="1" t="shared" si="214"/>
        <v>0</v>
      </c>
      <c r="T446" s="143">
        <f ca="1" t="shared" si="214"/>
        <v>0</v>
      </c>
      <c r="U446" s="143">
        <f ca="1" t="shared" si="214"/>
        <v>0</v>
      </c>
    </row>
    <row r="447" ht="15" spans="1:21">
      <c r="A447" s="182"/>
      <c r="B447" s="183" t="s">
        <v>354</v>
      </c>
      <c r="C447" s="103"/>
      <c r="D447" s="51"/>
      <c r="E447" s="116"/>
      <c r="F447" s="167"/>
      <c r="G447" s="167"/>
      <c r="H447" s="167"/>
      <c r="I447" s="167"/>
      <c r="J447" s="167"/>
      <c r="K447" s="90"/>
      <c r="L447" s="143"/>
      <c r="M447" s="143"/>
      <c r="N447" s="143"/>
      <c r="O447" s="143"/>
      <c r="P447" s="143"/>
      <c r="Q447" s="143"/>
      <c r="R447" s="143"/>
      <c r="S447" s="143"/>
      <c r="T447" s="143"/>
      <c r="U447" s="143"/>
    </row>
    <row r="448" ht="15" spans="1:21">
      <c r="A448" s="182"/>
      <c r="B448" s="184" t="s">
        <v>37</v>
      </c>
      <c r="C448" s="193" t="s">
        <v>311</v>
      </c>
      <c r="D448" s="47"/>
      <c r="E448" s="47"/>
      <c r="F448" s="48"/>
      <c r="G448" s="48"/>
      <c r="H448" s="48"/>
      <c r="I448" s="48"/>
      <c r="J448" s="48"/>
      <c r="K448" s="89"/>
      <c r="L448" s="89"/>
      <c r="M448" s="89"/>
      <c r="N448" s="89"/>
      <c r="O448" s="89"/>
      <c r="P448" s="89"/>
      <c r="Q448" s="89"/>
      <c r="R448" s="89"/>
      <c r="S448" s="89"/>
      <c r="T448" s="89"/>
      <c r="U448" s="89"/>
    </row>
    <row r="449" ht="15" spans="1:21">
      <c r="A449" s="182"/>
      <c r="B449" s="184" t="s">
        <v>345</v>
      </c>
      <c r="C449" s="194">
        <v>1</v>
      </c>
      <c r="D449" s="47"/>
      <c r="E449" s="47"/>
      <c r="F449" s="48"/>
      <c r="G449" s="48"/>
      <c r="H449" s="48"/>
      <c r="I449" s="48"/>
      <c r="J449" s="48"/>
      <c r="K449" s="89"/>
      <c r="L449" s="89"/>
      <c r="M449" s="89"/>
      <c r="N449" s="89"/>
      <c r="O449" s="89"/>
      <c r="P449" s="89"/>
      <c r="Q449" s="89"/>
      <c r="R449" s="89"/>
      <c r="S449" s="89"/>
      <c r="T449" s="89"/>
      <c r="U449" s="89"/>
    </row>
    <row r="450" ht="15" spans="1:21">
      <c r="A450" s="182"/>
      <c r="B450" s="184" t="s">
        <v>346</v>
      </c>
      <c r="C450" s="195">
        <v>0</v>
      </c>
      <c r="D450" s="47"/>
      <c r="E450" s="47"/>
      <c r="F450" s="48"/>
      <c r="G450" s="48"/>
      <c r="H450" s="48"/>
      <c r="I450" s="48"/>
      <c r="J450" s="48"/>
      <c r="K450" s="89"/>
      <c r="L450" s="89"/>
      <c r="M450" s="89"/>
      <c r="N450" s="89"/>
      <c r="O450" s="89"/>
      <c r="P450" s="89"/>
      <c r="Q450" s="89"/>
      <c r="R450" s="89"/>
      <c r="S450" s="89"/>
      <c r="T450" s="89"/>
      <c r="U450" s="89"/>
    </row>
    <row r="451" ht="15" spans="1:21">
      <c r="A451" s="182"/>
      <c r="B451" s="184" t="s">
        <v>347</v>
      </c>
      <c r="C451" s="196">
        <v>0</v>
      </c>
      <c r="D451" s="47"/>
      <c r="E451" s="47"/>
      <c r="F451" s="48"/>
      <c r="G451" s="48"/>
      <c r="H451" s="48"/>
      <c r="I451" s="48"/>
      <c r="J451" s="48"/>
      <c r="K451" s="89"/>
      <c r="L451" s="89"/>
      <c r="M451" s="89"/>
      <c r="N451" s="89"/>
      <c r="O451" s="89"/>
      <c r="P451" s="89"/>
      <c r="Q451" s="89"/>
      <c r="R451" s="89"/>
      <c r="S451" s="89"/>
      <c r="T451" s="89"/>
      <c r="U451" s="89"/>
    </row>
    <row r="452" ht="15" spans="1:21">
      <c r="A452" s="182"/>
      <c r="B452" s="184" t="s">
        <v>348</v>
      </c>
      <c r="C452" s="177"/>
      <c r="D452" s="47"/>
      <c r="E452" s="47"/>
      <c r="F452" s="48"/>
      <c r="G452" s="48"/>
      <c r="H452" s="48"/>
      <c r="I452" s="48"/>
      <c r="J452" s="48"/>
      <c r="K452" s="89"/>
      <c r="L452" s="89"/>
      <c r="M452" s="89"/>
      <c r="N452" s="89"/>
      <c r="O452" s="89"/>
      <c r="P452" s="89"/>
      <c r="Q452" s="89"/>
      <c r="R452" s="89"/>
      <c r="S452" s="89"/>
      <c r="T452" s="89"/>
      <c r="U452" s="89"/>
    </row>
    <row r="453" ht="15" spans="1:21">
      <c r="A453" s="182"/>
      <c r="B453" s="184" t="str">
        <f>"Classified as External or Domestic?"</f>
        <v>Classified as External or Domestic?</v>
      </c>
      <c r="C453" s="195" t="s">
        <v>163</v>
      </c>
      <c r="D453" s="47"/>
      <c r="E453" s="47"/>
      <c r="F453" s="48"/>
      <c r="G453" s="48"/>
      <c r="H453" s="48"/>
      <c r="I453" s="48"/>
      <c r="J453" s="48"/>
      <c r="K453" s="89"/>
      <c r="L453" s="89"/>
      <c r="M453" s="89"/>
      <c r="N453" s="89"/>
      <c r="O453" s="89"/>
      <c r="P453" s="89"/>
      <c r="Q453" s="89"/>
      <c r="R453" s="89"/>
      <c r="S453" s="89"/>
      <c r="T453" s="89"/>
      <c r="U453" s="89"/>
    </row>
    <row r="454" ht="15" spans="1:21">
      <c r="A454" s="182"/>
      <c r="B454" s="184" t="s">
        <v>350</v>
      </c>
      <c r="C454" s="47" t="s">
        <v>351</v>
      </c>
      <c r="D454" s="47"/>
      <c r="E454" s="47"/>
      <c r="F454" s="48"/>
      <c r="G454" s="48"/>
      <c r="H454" s="48"/>
      <c r="I454" s="48"/>
      <c r="J454" s="48"/>
      <c r="K454" s="89"/>
      <c r="L454" s="190">
        <f>L455/L$101*100</f>
        <v>0</v>
      </c>
      <c r="M454" s="190">
        <f ca="1" t="shared" ref="M454:U454" si="215">M455/M$101*100</f>
        <v>0</v>
      </c>
      <c r="N454" s="190">
        <f ca="1" t="shared" si="215"/>
        <v>0</v>
      </c>
      <c r="O454" s="190">
        <f ca="1" t="shared" si="215"/>
        <v>0</v>
      </c>
      <c r="P454" s="190">
        <f ca="1" t="shared" si="215"/>
        <v>0</v>
      </c>
      <c r="Q454" s="190">
        <f ca="1" t="shared" si="215"/>
        <v>0</v>
      </c>
      <c r="R454" s="190">
        <f ca="1" t="shared" si="215"/>
        <v>0</v>
      </c>
      <c r="S454" s="190">
        <f ca="1" t="shared" si="215"/>
        <v>0</v>
      </c>
      <c r="T454" s="190">
        <f ca="1" t="shared" si="215"/>
        <v>0</v>
      </c>
      <c r="U454" s="190">
        <f ca="1" t="shared" si="215"/>
        <v>0</v>
      </c>
    </row>
    <row r="455" ht="15" spans="1:21">
      <c r="A455" s="182"/>
      <c r="B455" s="184" t="s">
        <v>352</v>
      </c>
      <c r="C455" s="62" t="s">
        <v>329</v>
      </c>
      <c r="D455" s="177" t="str">
        <f>C453</f>
        <v>Domestic</v>
      </c>
      <c r="E455" s="62"/>
      <c r="F455" s="178"/>
      <c r="G455" s="167"/>
      <c r="H455" s="167"/>
      <c r="I455" s="167"/>
      <c r="J455" s="167"/>
      <c r="K455" s="90"/>
      <c r="L455" s="191">
        <f>SUMIF($E$63:$E$72,$B447,L$63:L$72)*L459</f>
        <v>0</v>
      </c>
      <c r="M455" s="191">
        <f t="shared" ref="M455:U455" si="216">SUMIF($E$63:$E$72,$B447,M$63:M$72)*M459</f>
        <v>0</v>
      </c>
      <c r="N455" s="191">
        <f t="shared" si="216"/>
        <v>0</v>
      </c>
      <c r="O455" s="191">
        <f t="shared" si="216"/>
        <v>0</v>
      </c>
      <c r="P455" s="191">
        <f t="shared" si="216"/>
        <v>0</v>
      </c>
      <c r="Q455" s="191">
        <f t="shared" si="216"/>
        <v>0</v>
      </c>
      <c r="R455" s="191">
        <f t="shared" si="216"/>
        <v>0</v>
      </c>
      <c r="S455" s="191">
        <f t="shared" si="216"/>
        <v>0</v>
      </c>
      <c r="T455" s="191">
        <f t="shared" si="216"/>
        <v>0</v>
      </c>
      <c r="U455" s="191">
        <f t="shared" si="216"/>
        <v>0</v>
      </c>
    </row>
    <row r="456" ht="15" spans="1:21">
      <c r="A456" s="182"/>
      <c r="B456" s="184" t="s">
        <v>335</v>
      </c>
      <c r="C456" s="62" t="s">
        <v>329</v>
      </c>
      <c r="D456" s="177" t="str">
        <f>C453</f>
        <v>Domestic</v>
      </c>
      <c r="E456" s="62"/>
      <c r="F456" s="178"/>
      <c r="G456" s="167"/>
      <c r="H456" s="167"/>
      <c r="I456" s="167"/>
      <c r="J456" s="167"/>
      <c r="K456" s="90"/>
      <c r="L456" s="192"/>
      <c r="M456" s="143">
        <f ca="1" t="shared" ref="M456:U456" si="217">M462*M459</f>
        <v>0</v>
      </c>
      <c r="N456" s="143">
        <f ca="1" t="shared" si="217"/>
        <v>0</v>
      </c>
      <c r="O456" s="143">
        <f ca="1" t="shared" si="217"/>
        <v>0</v>
      </c>
      <c r="P456" s="143">
        <f ca="1" t="shared" si="217"/>
        <v>0</v>
      </c>
      <c r="Q456" s="143">
        <f ca="1" t="shared" si="217"/>
        <v>0</v>
      </c>
      <c r="R456" s="143">
        <f ca="1" t="shared" si="217"/>
        <v>0</v>
      </c>
      <c r="S456" s="143">
        <f ca="1" t="shared" si="217"/>
        <v>0</v>
      </c>
      <c r="T456" s="143">
        <f ca="1" t="shared" si="217"/>
        <v>0</v>
      </c>
      <c r="U456" s="143">
        <f ca="1" t="shared" si="217"/>
        <v>0</v>
      </c>
    </row>
    <row r="457" ht="15" spans="1:21">
      <c r="A457" s="182"/>
      <c r="B457" s="184" t="s">
        <v>336</v>
      </c>
      <c r="C457" s="62" t="s">
        <v>329</v>
      </c>
      <c r="D457" s="177" t="str">
        <f>C453</f>
        <v>Domestic</v>
      </c>
      <c r="E457" s="62"/>
      <c r="F457" s="178"/>
      <c r="G457" s="167"/>
      <c r="H457" s="167"/>
      <c r="I457" s="167"/>
      <c r="J457" s="167"/>
      <c r="K457" s="90"/>
      <c r="L457" s="192"/>
      <c r="M457" s="143">
        <f t="shared" ref="M457:U457" si="218">M463*M459</f>
        <v>0</v>
      </c>
      <c r="N457" s="143">
        <f ca="1" t="shared" si="218"/>
        <v>0</v>
      </c>
      <c r="O457" s="143">
        <f ca="1" t="shared" si="218"/>
        <v>0</v>
      </c>
      <c r="P457" s="143">
        <f ca="1" t="shared" si="218"/>
        <v>0</v>
      </c>
      <c r="Q457" s="143">
        <f ca="1" t="shared" si="218"/>
        <v>0</v>
      </c>
      <c r="R457" s="143">
        <f ca="1" t="shared" si="218"/>
        <v>0</v>
      </c>
      <c r="S457" s="143">
        <f ca="1" t="shared" si="218"/>
        <v>0</v>
      </c>
      <c r="T457" s="143">
        <f ca="1" t="shared" si="218"/>
        <v>0</v>
      </c>
      <c r="U457" s="143">
        <f ca="1" t="shared" si="218"/>
        <v>0</v>
      </c>
    </row>
    <row r="458" ht="15" spans="1:21">
      <c r="A458" s="182"/>
      <c r="B458" s="184" t="s">
        <v>353</v>
      </c>
      <c r="C458" s="62" t="s">
        <v>329</v>
      </c>
      <c r="D458" s="177" t="str">
        <f>C453</f>
        <v>Domestic</v>
      </c>
      <c r="E458" s="62"/>
      <c r="F458" s="178"/>
      <c r="G458" s="167"/>
      <c r="H458" s="167"/>
      <c r="I458" s="167"/>
      <c r="J458" s="167"/>
      <c r="K458" s="90"/>
      <c r="L458" s="143">
        <f t="shared" ref="L458:U458" si="219">L461*L459</f>
        <v>0</v>
      </c>
      <c r="M458" s="143">
        <f ca="1" t="shared" si="219"/>
        <v>0</v>
      </c>
      <c r="N458" s="143">
        <f ca="1" t="shared" si="219"/>
        <v>0</v>
      </c>
      <c r="O458" s="143">
        <f ca="1" t="shared" si="219"/>
        <v>0</v>
      </c>
      <c r="P458" s="143">
        <f ca="1" t="shared" si="219"/>
        <v>0</v>
      </c>
      <c r="Q458" s="143">
        <f ca="1" t="shared" si="219"/>
        <v>0</v>
      </c>
      <c r="R458" s="143">
        <f ca="1" t="shared" si="219"/>
        <v>0</v>
      </c>
      <c r="S458" s="143">
        <f ca="1" t="shared" si="219"/>
        <v>0</v>
      </c>
      <c r="T458" s="143">
        <f ca="1" t="shared" si="219"/>
        <v>0</v>
      </c>
      <c r="U458" s="143">
        <f ca="1" t="shared" si="219"/>
        <v>0</v>
      </c>
    </row>
    <row r="459" ht="15" spans="1:21">
      <c r="A459" s="182"/>
      <c r="B459" s="184" t="s">
        <v>333</v>
      </c>
      <c r="C459" s="103" t="str">
        <f>"LCU per unit of "&amp;D458</f>
        <v>LCU per unit of Domestic</v>
      </c>
      <c r="D459" s="177" t="str">
        <f>C448</f>
        <v>LCU</v>
      </c>
      <c r="E459" s="62"/>
      <c r="F459" s="178"/>
      <c r="G459" s="167"/>
      <c r="H459" s="167"/>
      <c r="I459" s="167"/>
      <c r="J459" s="167"/>
      <c r="K459" s="90"/>
      <c r="L459" s="143">
        <f t="shared" ref="L459:U459" si="220">INDEX($L$81:$U$85,MATCH($D459,$B$81:$B$85,0),MATCH(L$78,$L$78:$U$78,0))</f>
        <v>1</v>
      </c>
      <c r="M459" s="143">
        <f t="shared" si="220"/>
        <v>1</v>
      </c>
      <c r="N459" s="143">
        <f t="shared" si="220"/>
        <v>1</v>
      </c>
      <c r="O459" s="143">
        <f t="shared" si="220"/>
        <v>1</v>
      </c>
      <c r="P459" s="143">
        <f t="shared" si="220"/>
        <v>1</v>
      </c>
      <c r="Q459" s="143">
        <f t="shared" si="220"/>
        <v>1</v>
      </c>
      <c r="R459" s="143">
        <f t="shared" si="220"/>
        <v>1</v>
      </c>
      <c r="S459" s="143">
        <f t="shared" si="220"/>
        <v>1</v>
      </c>
      <c r="T459" s="143">
        <f t="shared" si="220"/>
        <v>1</v>
      </c>
      <c r="U459" s="143">
        <f t="shared" si="220"/>
        <v>1</v>
      </c>
    </row>
    <row r="460" ht="15" spans="1:21">
      <c r="A460" s="182"/>
      <c r="B460" s="184" t="s">
        <v>341</v>
      </c>
      <c r="C460" s="103" t="str">
        <f>"million "&amp;D459</f>
        <v>million LCU</v>
      </c>
      <c r="D460" s="177" t="str">
        <f>D459</f>
        <v>LCU</v>
      </c>
      <c r="E460" s="59"/>
      <c r="F460" s="189"/>
      <c r="G460" s="167"/>
      <c r="H460" s="167"/>
      <c r="I460" s="167"/>
      <c r="J460" s="167"/>
      <c r="K460" s="90"/>
      <c r="L460" s="190">
        <f t="shared" ref="L460:U460" si="221">L455/L459</f>
        <v>0</v>
      </c>
      <c r="M460" s="190">
        <f t="shared" si="221"/>
        <v>0</v>
      </c>
      <c r="N460" s="190">
        <f t="shared" si="221"/>
        <v>0</v>
      </c>
      <c r="O460" s="190">
        <f t="shared" si="221"/>
        <v>0</v>
      </c>
      <c r="P460" s="190">
        <f t="shared" si="221"/>
        <v>0</v>
      </c>
      <c r="Q460" s="190">
        <f t="shared" si="221"/>
        <v>0</v>
      </c>
      <c r="R460" s="190">
        <f t="shared" si="221"/>
        <v>0</v>
      </c>
      <c r="S460" s="190">
        <f t="shared" si="221"/>
        <v>0</v>
      </c>
      <c r="T460" s="190">
        <f t="shared" si="221"/>
        <v>0</v>
      </c>
      <c r="U460" s="190">
        <f t="shared" si="221"/>
        <v>0</v>
      </c>
    </row>
    <row r="461" ht="15" spans="1:21">
      <c r="A461" s="182"/>
      <c r="B461" s="184" t="s">
        <v>343</v>
      </c>
      <c r="C461" s="103" t="str">
        <f>"million "&amp;D460</f>
        <v>million LCU</v>
      </c>
      <c r="D461" s="177" t="str">
        <f>D460</f>
        <v>LCU</v>
      </c>
      <c r="E461" s="62"/>
      <c r="F461" s="189"/>
      <c r="G461" s="167"/>
      <c r="H461" s="167"/>
      <c r="I461" s="167"/>
      <c r="J461" s="167"/>
      <c r="K461" s="90"/>
      <c r="L461" s="143">
        <f>L460</f>
        <v>0</v>
      </c>
      <c r="M461" s="143">
        <f ca="1" t="shared" ref="M461:U461" si="222">L461+M460-M462</f>
        <v>0</v>
      </c>
      <c r="N461" s="143">
        <f ca="1" t="shared" si="222"/>
        <v>0</v>
      </c>
      <c r="O461" s="143">
        <f ca="1" t="shared" si="222"/>
        <v>0</v>
      </c>
      <c r="P461" s="143">
        <f ca="1" t="shared" si="222"/>
        <v>0</v>
      </c>
      <c r="Q461" s="143">
        <f ca="1" t="shared" si="222"/>
        <v>0</v>
      </c>
      <c r="R461" s="143">
        <f ca="1" t="shared" si="222"/>
        <v>0</v>
      </c>
      <c r="S461" s="143">
        <f ca="1" t="shared" si="222"/>
        <v>0</v>
      </c>
      <c r="T461" s="143">
        <f ca="1" t="shared" si="222"/>
        <v>0</v>
      </c>
      <c r="U461" s="143">
        <f ca="1" t="shared" si="222"/>
        <v>0</v>
      </c>
    </row>
    <row r="462" ht="15" spans="1:21">
      <c r="A462" s="182"/>
      <c r="B462" s="184" t="s">
        <v>328</v>
      </c>
      <c r="C462" s="103" t="str">
        <f>"million "&amp;D461</f>
        <v>million LCU</v>
      </c>
      <c r="D462" s="177" t="str">
        <f>D461</f>
        <v>LCU</v>
      </c>
      <c r="E462" s="62"/>
      <c r="F462" s="189"/>
      <c r="G462" s="167"/>
      <c r="H462" s="167"/>
      <c r="I462" s="167"/>
      <c r="J462" s="167"/>
      <c r="K462" s="90"/>
      <c r="L462" s="192"/>
      <c r="M462" s="143">
        <f ca="1" t="shared" ref="M462:U462" si="223">IF(M$241&gt;$C449-1,SUM(OFFSET($L460,0,M$241-$C449,1,$C449-$C450))/($C449-$C450),IF(M$241&lt;$C450+1,0,SUM(OFFSET($L460,0,0,1,M$241-$C450))/($C449-$C450)))</f>
        <v>0</v>
      </c>
      <c r="N462" s="143">
        <f ca="1" t="shared" si="223"/>
        <v>0</v>
      </c>
      <c r="O462" s="143">
        <f ca="1" t="shared" si="223"/>
        <v>0</v>
      </c>
      <c r="P462" s="143">
        <f ca="1" t="shared" si="223"/>
        <v>0</v>
      </c>
      <c r="Q462" s="143">
        <f ca="1" t="shared" si="223"/>
        <v>0</v>
      </c>
      <c r="R462" s="143">
        <f ca="1" t="shared" si="223"/>
        <v>0</v>
      </c>
      <c r="S462" s="143">
        <f ca="1" t="shared" si="223"/>
        <v>0</v>
      </c>
      <c r="T462" s="143">
        <f ca="1" t="shared" si="223"/>
        <v>0</v>
      </c>
      <c r="U462" s="143">
        <f ca="1" t="shared" si="223"/>
        <v>0</v>
      </c>
    </row>
    <row r="463" ht="15" spans="1:21">
      <c r="A463" s="182"/>
      <c r="B463" s="184" t="s">
        <v>234</v>
      </c>
      <c r="C463" s="103" t="str">
        <f>"million "&amp;D462</f>
        <v>million LCU</v>
      </c>
      <c r="D463" s="177" t="str">
        <f>D462</f>
        <v>LCU</v>
      </c>
      <c r="E463" s="62"/>
      <c r="F463" s="189"/>
      <c r="G463" s="167"/>
      <c r="H463" s="167"/>
      <c r="I463" s="167"/>
      <c r="J463" s="167"/>
      <c r="K463" s="90"/>
      <c r="L463" s="192"/>
      <c r="M463" s="143">
        <f t="shared" ref="M463:U463" si="224">L461*$C451</f>
        <v>0</v>
      </c>
      <c r="N463" s="143">
        <f ca="1" t="shared" si="224"/>
        <v>0</v>
      </c>
      <c r="O463" s="143">
        <f ca="1" t="shared" si="224"/>
        <v>0</v>
      </c>
      <c r="P463" s="143">
        <f ca="1" t="shared" si="224"/>
        <v>0</v>
      </c>
      <c r="Q463" s="143">
        <f ca="1" t="shared" si="224"/>
        <v>0</v>
      </c>
      <c r="R463" s="143">
        <f ca="1" t="shared" si="224"/>
        <v>0</v>
      </c>
      <c r="S463" s="143">
        <f ca="1" t="shared" si="224"/>
        <v>0</v>
      </c>
      <c r="T463" s="143">
        <f ca="1" t="shared" si="224"/>
        <v>0</v>
      </c>
      <c r="U463" s="143">
        <f ca="1" t="shared" si="224"/>
        <v>0</v>
      </c>
    </row>
    <row r="464" ht="15" spans="1:21">
      <c r="A464" s="182"/>
      <c r="B464" s="183" t="s">
        <v>355</v>
      </c>
      <c r="C464" s="103"/>
      <c r="D464" s="51"/>
      <c r="E464" s="116"/>
      <c r="F464" s="167"/>
      <c r="G464" s="167"/>
      <c r="H464" s="167"/>
      <c r="I464" s="167"/>
      <c r="J464" s="167"/>
      <c r="K464" s="90"/>
      <c r="L464" s="143"/>
      <c r="M464" s="143"/>
      <c r="N464" s="143"/>
      <c r="O464" s="143"/>
      <c r="P464" s="143"/>
      <c r="Q464" s="143"/>
      <c r="R464" s="143"/>
      <c r="S464" s="143"/>
      <c r="T464" s="143"/>
      <c r="U464" s="143"/>
    </row>
    <row r="465" ht="15" spans="1:21">
      <c r="A465" s="182"/>
      <c r="B465" s="184" t="s">
        <v>37</v>
      </c>
      <c r="C465" s="193" t="s">
        <v>311</v>
      </c>
      <c r="D465" s="47"/>
      <c r="E465" s="47"/>
      <c r="F465" s="48"/>
      <c r="G465" s="48"/>
      <c r="H465" s="48"/>
      <c r="I465" s="48"/>
      <c r="J465" s="48"/>
      <c r="K465" s="89"/>
      <c r="L465" s="89"/>
      <c r="M465" s="89"/>
      <c r="N465" s="89"/>
      <c r="O465" s="89"/>
      <c r="P465" s="89"/>
      <c r="Q465" s="89"/>
      <c r="R465" s="89"/>
      <c r="S465" s="89"/>
      <c r="T465" s="89"/>
      <c r="U465" s="89"/>
    </row>
    <row r="466" ht="15" spans="1:21">
      <c r="A466" s="182"/>
      <c r="B466" s="184" t="s">
        <v>345</v>
      </c>
      <c r="C466" s="194">
        <v>1</v>
      </c>
      <c r="D466" s="47"/>
      <c r="E466" s="47"/>
      <c r="F466" s="48"/>
      <c r="G466" s="48"/>
      <c r="H466" s="48"/>
      <c r="I466" s="48"/>
      <c r="J466" s="48"/>
      <c r="K466" s="89"/>
      <c r="L466" s="89"/>
      <c r="M466" s="89"/>
      <c r="N466" s="89"/>
      <c r="O466" s="89"/>
      <c r="P466" s="89"/>
      <c r="Q466" s="89"/>
      <c r="R466" s="89"/>
      <c r="S466" s="89"/>
      <c r="T466" s="89"/>
      <c r="U466" s="89"/>
    </row>
    <row r="467" ht="15" spans="1:21">
      <c r="A467" s="182"/>
      <c r="B467" s="184" t="s">
        <v>346</v>
      </c>
      <c r="C467" s="195">
        <v>0</v>
      </c>
      <c r="D467" s="47"/>
      <c r="E467" s="47"/>
      <c r="F467" s="48"/>
      <c r="G467" s="48"/>
      <c r="H467" s="48"/>
      <c r="I467" s="48"/>
      <c r="J467" s="48"/>
      <c r="K467" s="89"/>
      <c r="L467" s="89"/>
      <c r="M467" s="89"/>
      <c r="N467" s="89"/>
      <c r="O467" s="89"/>
      <c r="P467" s="89"/>
      <c r="Q467" s="89"/>
      <c r="R467" s="89"/>
      <c r="S467" s="89"/>
      <c r="T467" s="89"/>
      <c r="U467" s="89"/>
    </row>
    <row r="468" ht="15" spans="1:21">
      <c r="A468" s="182"/>
      <c r="B468" s="184" t="s">
        <v>347</v>
      </c>
      <c r="C468" s="196">
        <v>0</v>
      </c>
      <c r="D468" s="47"/>
      <c r="E468" s="47"/>
      <c r="F468" s="48"/>
      <c r="G468" s="48"/>
      <c r="H468" s="48"/>
      <c r="I468" s="48"/>
      <c r="J468" s="48"/>
      <c r="K468" s="89"/>
      <c r="L468" s="89"/>
      <c r="M468" s="89"/>
      <c r="N468" s="89"/>
      <c r="O468" s="89"/>
      <c r="P468" s="89"/>
      <c r="Q468" s="89"/>
      <c r="R468" s="89"/>
      <c r="S468" s="89"/>
      <c r="T468" s="89"/>
      <c r="U468" s="89"/>
    </row>
    <row r="469" ht="15" spans="1:21">
      <c r="A469" s="182"/>
      <c r="B469" s="184" t="s">
        <v>348</v>
      </c>
      <c r="C469" s="177"/>
      <c r="D469" s="47"/>
      <c r="E469" s="47"/>
      <c r="F469" s="48"/>
      <c r="G469" s="48"/>
      <c r="H469" s="48"/>
      <c r="I469" s="48"/>
      <c r="J469" s="48"/>
      <c r="K469" s="89"/>
      <c r="L469" s="89"/>
      <c r="M469" s="89"/>
      <c r="N469" s="89"/>
      <c r="O469" s="89"/>
      <c r="P469" s="89"/>
      <c r="Q469" s="89"/>
      <c r="R469" s="89"/>
      <c r="S469" s="89"/>
      <c r="T469" s="89"/>
      <c r="U469" s="89"/>
    </row>
    <row r="470" ht="15" spans="1:21">
      <c r="A470" s="182"/>
      <c r="B470" s="184" t="str">
        <f>"Classified as External or Domestic?"</f>
        <v>Classified as External or Domestic?</v>
      </c>
      <c r="C470" s="195" t="s">
        <v>163</v>
      </c>
      <c r="D470" s="47"/>
      <c r="E470" s="47"/>
      <c r="F470" s="48"/>
      <c r="G470" s="48"/>
      <c r="H470" s="48"/>
      <c r="I470" s="48"/>
      <c r="J470" s="48"/>
      <c r="K470" s="89"/>
      <c r="L470" s="89"/>
      <c r="M470" s="89"/>
      <c r="N470" s="89"/>
      <c r="O470" s="89"/>
      <c r="P470" s="89"/>
      <c r="Q470" s="89"/>
      <c r="R470" s="89"/>
      <c r="S470" s="89"/>
      <c r="T470" s="89"/>
      <c r="U470" s="89"/>
    </row>
    <row r="471" ht="15" spans="1:21">
      <c r="A471" s="182"/>
      <c r="B471" s="184" t="s">
        <v>350</v>
      </c>
      <c r="C471" s="47" t="s">
        <v>351</v>
      </c>
      <c r="D471" s="47"/>
      <c r="E471" s="47"/>
      <c r="F471" s="48"/>
      <c r="G471" s="48"/>
      <c r="H471" s="48"/>
      <c r="I471" s="48"/>
      <c r="J471" s="48"/>
      <c r="K471" s="89"/>
      <c r="L471" s="190">
        <f>L472/L$101*100</f>
        <v>0</v>
      </c>
      <c r="M471" s="190">
        <f ca="1" t="shared" ref="M471:U471" si="225">M472/M$101*100</f>
        <v>0</v>
      </c>
      <c r="N471" s="190">
        <f ca="1" t="shared" si="225"/>
        <v>0</v>
      </c>
      <c r="O471" s="190">
        <f ca="1" t="shared" si="225"/>
        <v>0</v>
      </c>
      <c r="P471" s="190">
        <f ca="1" t="shared" si="225"/>
        <v>0</v>
      </c>
      <c r="Q471" s="190">
        <f ca="1" t="shared" si="225"/>
        <v>0</v>
      </c>
      <c r="R471" s="190">
        <f ca="1" t="shared" si="225"/>
        <v>0</v>
      </c>
      <c r="S471" s="190">
        <f ca="1" t="shared" si="225"/>
        <v>0</v>
      </c>
      <c r="T471" s="190">
        <f ca="1" t="shared" si="225"/>
        <v>0</v>
      </c>
      <c r="U471" s="190">
        <f ca="1" t="shared" si="225"/>
        <v>0</v>
      </c>
    </row>
    <row r="472" ht="15" spans="1:21">
      <c r="A472" s="182"/>
      <c r="B472" s="184" t="s">
        <v>352</v>
      </c>
      <c r="C472" s="62" t="s">
        <v>329</v>
      </c>
      <c r="D472" s="177" t="str">
        <f>C470</f>
        <v>Domestic</v>
      </c>
      <c r="E472" s="62"/>
      <c r="F472" s="178"/>
      <c r="G472" s="167"/>
      <c r="H472" s="167"/>
      <c r="I472" s="167"/>
      <c r="J472" s="167"/>
      <c r="K472" s="90"/>
      <c r="L472" s="191">
        <f>SUMIF($E$63:$E$72,$B464,L$63:L$72)*L476</f>
        <v>0</v>
      </c>
      <c r="M472" s="191">
        <f t="shared" ref="M472:U472" si="226">SUMIF($E$63:$E$72,$B464,M$63:M$72)*M476</f>
        <v>0</v>
      </c>
      <c r="N472" s="191">
        <f t="shared" si="226"/>
        <v>0</v>
      </c>
      <c r="O472" s="191">
        <f t="shared" si="226"/>
        <v>0</v>
      </c>
      <c r="P472" s="191">
        <f t="shared" si="226"/>
        <v>0</v>
      </c>
      <c r="Q472" s="191">
        <f t="shared" si="226"/>
        <v>0</v>
      </c>
      <c r="R472" s="191">
        <f t="shared" si="226"/>
        <v>0</v>
      </c>
      <c r="S472" s="191">
        <f t="shared" si="226"/>
        <v>0</v>
      </c>
      <c r="T472" s="191">
        <f t="shared" si="226"/>
        <v>0</v>
      </c>
      <c r="U472" s="191">
        <f t="shared" si="226"/>
        <v>0</v>
      </c>
    </row>
    <row r="473" ht="15" spans="1:21">
      <c r="A473" s="182"/>
      <c r="B473" s="184" t="s">
        <v>335</v>
      </c>
      <c r="C473" s="62" t="s">
        <v>329</v>
      </c>
      <c r="D473" s="177" t="str">
        <f>C470</f>
        <v>Domestic</v>
      </c>
      <c r="E473" s="62"/>
      <c r="F473" s="178"/>
      <c r="G473" s="167"/>
      <c r="H473" s="167"/>
      <c r="I473" s="167"/>
      <c r="J473" s="167"/>
      <c r="K473" s="90"/>
      <c r="L473" s="192"/>
      <c r="M473" s="143">
        <f ca="1" t="shared" ref="M473:U473" si="227">M479*M476</f>
        <v>0</v>
      </c>
      <c r="N473" s="143">
        <f ca="1" t="shared" si="227"/>
        <v>0</v>
      </c>
      <c r="O473" s="143">
        <f ca="1" t="shared" si="227"/>
        <v>0</v>
      </c>
      <c r="P473" s="143">
        <f ca="1" t="shared" si="227"/>
        <v>0</v>
      </c>
      <c r="Q473" s="143">
        <f ca="1" t="shared" si="227"/>
        <v>0</v>
      </c>
      <c r="R473" s="143">
        <f ca="1" t="shared" si="227"/>
        <v>0</v>
      </c>
      <c r="S473" s="143">
        <f ca="1" t="shared" si="227"/>
        <v>0</v>
      </c>
      <c r="T473" s="143">
        <f ca="1" t="shared" si="227"/>
        <v>0</v>
      </c>
      <c r="U473" s="143">
        <f ca="1" t="shared" si="227"/>
        <v>0</v>
      </c>
    </row>
    <row r="474" ht="15" spans="1:21">
      <c r="A474" s="182"/>
      <c r="B474" s="184" t="s">
        <v>336</v>
      </c>
      <c r="C474" s="62" t="s">
        <v>329</v>
      </c>
      <c r="D474" s="177" t="str">
        <f>C470</f>
        <v>Domestic</v>
      </c>
      <c r="E474" s="62"/>
      <c r="F474" s="178"/>
      <c r="G474" s="167"/>
      <c r="H474" s="167"/>
      <c r="I474" s="167"/>
      <c r="J474" s="167"/>
      <c r="K474" s="90"/>
      <c r="L474" s="192"/>
      <c r="M474" s="143">
        <f t="shared" ref="M474:U474" si="228">M480*M476</f>
        <v>0</v>
      </c>
      <c r="N474" s="143">
        <f ca="1" t="shared" si="228"/>
        <v>0</v>
      </c>
      <c r="O474" s="143">
        <f ca="1" t="shared" si="228"/>
        <v>0</v>
      </c>
      <c r="P474" s="143">
        <f ca="1" t="shared" si="228"/>
        <v>0</v>
      </c>
      <c r="Q474" s="143">
        <f ca="1" t="shared" si="228"/>
        <v>0</v>
      </c>
      <c r="R474" s="143">
        <f ca="1" t="shared" si="228"/>
        <v>0</v>
      </c>
      <c r="S474" s="143">
        <f ca="1" t="shared" si="228"/>
        <v>0</v>
      </c>
      <c r="T474" s="143">
        <f ca="1" t="shared" si="228"/>
        <v>0</v>
      </c>
      <c r="U474" s="143">
        <f ca="1" t="shared" si="228"/>
        <v>0</v>
      </c>
    </row>
    <row r="475" ht="15" spans="1:21">
      <c r="A475" s="182"/>
      <c r="B475" s="184" t="s">
        <v>353</v>
      </c>
      <c r="C475" s="62" t="s">
        <v>329</v>
      </c>
      <c r="D475" s="177" t="str">
        <f>C470</f>
        <v>Domestic</v>
      </c>
      <c r="E475" s="62"/>
      <c r="F475" s="178"/>
      <c r="G475" s="167"/>
      <c r="H475" s="167"/>
      <c r="I475" s="167"/>
      <c r="J475" s="167"/>
      <c r="K475" s="90"/>
      <c r="L475" s="143">
        <f t="shared" ref="L475:U475" si="229">L478*L476</f>
        <v>0</v>
      </c>
      <c r="M475" s="143">
        <f ca="1" t="shared" si="229"/>
        <v>0</v>
      </c>
      <c r="N475" s="143">
        <f ca="1" t="shared" si="229"/>
        <v>0</v>
      </c>
      <c r="O475" s="143">
        <f ca="1" t="shared" si="229"/>
        <v>0</v>
      </c>
      <c r="P475" s="143">
        <f ca="1" t="shared" si="229"/>
        <v>0</v>
      </c>
      <c r="Q475" s="143">
        <f ca="1" t="shared" si="229"/>
        <v>0</v>
      </c>
      <c r="R475" s="143">
        <f ca="1" t="shared" si="229"/>
        <v>0</v>
      </c>
      <c r="S475" s="143">
        <f ca="1" t="shared" si="229"/>
        <v>0</v>
      </c>
      <c r="T475" s="143">
        <f ca="1" t="shared" si="229"/>
        <v>0</v>
      </c>
      <c r="U475" s="143">
        <f ca="1" t="shared" si="229"/>
        <v>0</v>
      </c>
    </row>
    <row r="476" ht="15" spans="1:21">
      <c r="A476" s="182"/>
      <c r="B476" s="184" t="s">
        <v>333</v>
      </c>
      <c r="C476" s="103" t="str">
        <f>"LCU per unit of "&amp;D475</f>
        <v>LCU per unit of Domestic</v>
      </c>
      <c r="D476" s="177" t="str">
        <f>C465</f>
        <v>LCU</v>
      </c>
      <c r="E476" s="62"/>
      <c r="F476" s="178"/>
      <c r="G476" s="167"/>
      <c r="H476" s="167"/>
      <c r="I476" s="167"/>
      <c r="J476" s="167"/>
      <c r="K476" s="90"/>
      <c r="L476" s="143">
        <f t="shared" ref="L476:U476" si="230">INDEX($L$81:$U$85,MATCH($D476,$B$81:$B$85,0),MATCH(L$78,$L$78:$U$78,0))</f>
        <v>1</v>
      </c>
      <c r="M476" s="143">
        <f t="shared" si="230"/>
        <v>1</v>
      </c>
      <c r="N476" s="143">
        <f t="shared" si="230"/>
        <v>1</v>
      </c>
      <c r="O476" s="143">
        <f t="shared" si="230"/>
        <v>1</v>
      </c>
      <c r="P476" s="143">
        <f t="shared" si="230"/>
        <v>1</v>
      </c>
      <c r="Q476" s="143">
        <f t="shared" si="230"/>
        <v>1</v>
      </c>
      <c r="R476" s="143">
        <f t="shared" si="230"/>
        <v>1</v>
      </c>
      <c r="S476" s="143">
        <f t="shared" si="230"/>
        <v>1</v>
      </c>
      <c r="T476" s="143">
        <f t="shared" si="230"/>
        <v>1</v>
      </c>
      <c r="U476" s="143">
        <f t="shared" si="230"/>
        <v>1</v>
      </c>
    </row>
    <row r="477" ht="15" spans="1:21">
      <c r="A477" s="182"/>
      <c r="B477" s="184" t="s">
        <v>341</v>
      </c>
      <c r="C477" s="103" t="str">
        <f>"million "&amp;D476</f>
        <v>million LCU</v>
      </c>
      <c r="D477" s="177" t="str">
        <f>D476</f>
        <v>LCU</v>
      </c>
      <c r="E477" s="59"/>
      <c r="F477" s="189"/>
      <c r="G477" s="167"/>
      <c r="H477" s="167"/>
      <c r="I477" s="167"/>
      <c r="J477" s="167"/>
      <c r="K477" s="90"/>
      <c r="L477" s="190">
        <f t="shared" ref="L477:U477" si="231">L472/L476</f>
        <v>0</v>
      </c>
      <c r="M477" s="190">
        <f t="shared" si="231"/>
        <v>0</v>
      </c>
      <c r="N477" s="190">
        <f t="shared" si="231"/>
        <v>0</v>
      </c>
      <c r="O477" s="190">
        <f t="shared" si="231"/>
        <v>0</v>
      </c>
      <c r="P477" s="190">
        <f t="shared" si="231"/>
        <v>0</v>
      </c>
      <c r="Q477" s="190">
        <f t="shared" si="231"/>
        <v>0</v>
      </c>
      <c r="R477" s="190">
        <f t="shared" si="231"/>
        <v>0</v>
      </c>
      <c r="S477" s="190">
        <f t="shared" si="231"/>
        <v>0</v>
      </c>
      <c r="T477" s="190">
        <f t="shared" si="231"/>
        <v>0</v>
      </c>
      <c r="U477" s="190">
        <f t="shared" si="231"/>
        <v>0</v>
      </c>
    </row>
    <row r="478" ht="15" spans="1:21">
      <c r="A478" s="182"/>
      <c r="B478" s="184" t="s">
        <v>343</v>
      </c>
      <c r="C478" s="103" t="str">
        <f>"million "&amp;D477</f>
        <v>million LCU</v>
      </c>
      <c r="D478" s="177" t="str">
        <f>D477</f>
        <v>LCU</v>
      </c>
      <c r="E478" s="62"/>
      <c r="F478" s="189"/>
      <c r="G478" s="167"/>
      <c r="H478" s="167"/>
      <c r="I478" s="167"/>
      <c r="J478" s="167"/>
      <c r="K478" s="90"/>
      <c r="L478" s="143">
        <f>L477</f>
        <v>0</v>
      </c>
      <c r="M478" s="143">
        <f ca="1" t="shared" ref="M478:U478" si="232">L478+M477-M479</f>
        <v>0</v>
      </c>
      <c r="N478" s="143">
        <f ca="1" t="shared" si="232"/>
        <v>0</v>
      </c>
      <c r="O478" s="143">
        <f ca="1" t="shared" si="232"/>
        <v>0</v>
      </c>
      <c r="P478" s="143">
        <f ca="1" t="shared" si="232"/>
        <v>0</v>
      </c>
      <c r="Q478" s="143">
        <f ca="1" t="shared" si="232"/>
        <v>0</v>
      </c>
      <c r="R478" s="143">
        <f ca="1" t="shared" si="232"/>
        <v>0</v>
      </c>
      <c r="S478" s="143">
        <f ca="1" t="shared" si="232"/>
        <v>0</v>
      </c>
      <c r="T478" s="143">
        <f ca="1" t="shared" si="232"/>
        <v>0</v>
      </c>
      <c r="U478" s="143">
        <f ca="1" t="shared" si="232"/>
        <v>0</v>
      </c>
    </row>
    <row r="479" ht="15" spans="1:21">
      <c r="A479" s="182"/>
      <c r="B479" s="184" t="s">
        <v>328</v>
      </c>
      <c r="C479" s="103" t="str">
        <f>"million "&amp;D478</f>
        <v>million LCU</v>
      </c>
      <c r="D479" s="177" t="str">
        <f>D478</f>
        <v>LCU</v>
      </c>
      <c r="E479" s="62"/>
      <c r="F479" s="189"/>
      <c r="G479" s="167"/>
      <c r="H479" s="167"/>
      <c r="I479" s="167"/>
      <c r="J479" s="167"/>
      <c r="K479" s="90"/>
      <c r="L479" s="192"/>
      <c r="M479" s="143">
        <f ca="1" t="shared" ref="M479:U479" si="233">IF(M$241&gt;$C466-1,SUM(OFFSET($L477,0,M$241-$C466,1,$C466-$C467))/($C466-$C467),IF(M$241&lt;$C467+1,0,SUM(OFFSET($L477,0,0,1,M$241-$C467))/($C466-$C467)))</f>
        <v>0</v>
      </c>
      <c r="N479" s="143">
        <f ca="1" t="shared" si="233"/>
        <v>0</v>
      </c>
      <c r="O479" s="143">
        <f ca="1" t="shared" si="233"/>
        <v>0</v>
      </c>
      <c r="P479" s="143">
        <f ca="1" t="shared" si="233"/>
        <v>0</v>
      </c>
      <c r="Q479" s="143">
        <f ca="1" t="shared" si="233"/>
        <v>0</v>
      </c>
      <c r="R479" s="143">
        <f ca="1" t="shared" si="233"/>
        <v>0</v>
      </c>
      <c r="S479" s="143">
        <f ca="1" t="shared" si="233"/>
        <v>0</v>
      </c>
      <c r="T479" s="143">
        <f ca="1" t="shared" si="233"/>
        <v>0</v>
      </c>
      <c r="U479" s="143">
        <f ca="1" t="shared" si="233"/>
        <v>0</v>
      </c>
    </row>
    <row r="480" ht="15" spans="1:21">
      <c r="A480" s="182"/>
      <c r="B480" s="184" t="s">
        <v>234</v>
      </c>
      <c r="C480" s="103" t="str">
        <f>"million "&amp;D479</f>
        <v>million LCU</v>
      </c>
      <c r="D480" s="177" t="str">
        <f>D479</f>
        <v>LCU</v>
      </c>
      <c r="E480" s="62"/>
      <c r="F480" s="189"/>
      <c r="G480" s="167"/>
      <c r="H480" s="167"/>
      <c r="I480" s="167"/>
      <c r="J480" s="167"/>
      <c r="K480" s="90"/>
      <c r="L480" s="192"/>
      <c r="M480" s="143">
        <f t="shared" ref="M480:U480" si="234">L478*$C468</f>
        <v>0</v>
      </c>
      <c r="N480" s="143">
        <f ca="1" t="shared" si="234"/>
        <v>0</v>
      </c>
      <c r="O480" s="143">
        <f ca="1" t="shared" si="234"/>
        <v>0</v>
      </c>
      <c r="P480" s="143">
        <f ca="1" t="shared" si="234"/>
        <v>0</v>
      </c>
      <c r="Q480" s="143">
        <f ca="1" t="shared" si="234"/>
        <v>0</v>
      </c>
      <c r="R480" s="143">
        <f ca="1" t="shared" si="234"/>
        <v>0</v>
      </c>
      <c r="S480" s="143">
        <f ca="1" t="shared" si="234"/>
        <v>0</v>
      </c>
      <c r="T480" s="143">
        <f ca="1" t="shared" si="234"/>
        <v>0</v>
      </c>
      <c r="U480" s="143">
        <f ca="1" t="shared" si="234"/>
        <v>0</v>
      </c>
    </row>
    <row r="481" ht="15" spans="1:21">
      <c r="A481" s="182"/>
      <c r="B481" s="183" t="s">
        <v>356</v>
      </c>
      <c r="C481" s="103"/>
      <c r="D481" s="51"/>
      <c r="E481" s="116"/>
      <c r="F481" s="167"/>
      <c r="G481" s="167"/>
      <c r="H481" s="167"/>
      <c r="I481" s="167"/>
      <c r="J481" s="167"/>
      <c r="K481" s="90"/>
      <c r="L481" s="143"/>
      <c r="M481" s="143"/>
      <c r="N481" s="143"/>
      <c r="O481" s="143"/>
      <c r="P481" s="143"/>
      <c r="Q481" s="143"/>
      <c r="R481" s="143"/>
      <c r="S481" s="143"/>
      <c r="T481" s="143"/>
      <c r="U481" s="143"/>
    </row>
    <row r="482" ht="15" spans="1:21">
      <c r="A482" s="182"/>
      <c r="B482" s="184" t="s">
        <v>37</v>
      </c>
      <c r="C482" s="193" t="s">
        <v>311</v>
      </c>
      <c r="D482" s="47"/>
      <c r="E482" s="47"/>
      <c r="F482" s="48"/>
      <c r="G482" s="48"/>
      <c r="H482" s="48"/>
      <c r="I482" s="48"/>
      <c r="J482" s="48"/>
      <c r="K482" s="89"/>
      <c r="L482" s="89"/>
      <c r="M482" s="89"/>
      <c r="N482" s="89"/>
      <c r="O482" s="89"/>
      <c r="P482" s="89"/>
      <c r="Q482" s="89"/>
      <c r="R482" s="89"/>
      <c r="S482" s="89"/>
      <c r="T482" s="89"/>
      <c r="U482" s="89"/>
    </row>
    <row r="483" ht="15" spans="1:21">
      <c r="A483" s="182"/>
      <c r="B483" s="184" t="s">
        <v>345</v>
      </c>
      <c r="C483" s="194">
        <v>1</v>
      </c>
      <c r="D483" s="47"/>
      <c r="E483" s="47"/>
      <c r="F483" s="48"/>
      <c r="G483" s="48"/>
      <c r="H483" s="48"/>
      <c r="I483" s="48"/>
      <c r="J483" s="48"/>
      <c r="K483" s="89"/>
      <c r="L483" s="89"/>
      <c r="M483" s="89"/>
      <c r="N483" s="89"/>
      <c r="O483" s="89"/>
      <c r="P483" s="89"/>
      <c r="Q483" s="89"/>
      <c r="R483" s="89"/>
      <c r="S483" s="89"/>
      <c r="T483" s="89"/>
      <c r="U483" s="89"/>
    </row>
    <row r="484" ht="15" spans="1:21">
      <c r="A484" s="182"/>
      <c r="B484" s="184" t="s">
        <v>346</v>
      </c>
      <c r="C484" s="195">
        <v>0</v>
      </c>
      <c r="D484" s="47"/>
      <c r="E484" s="47"/>
      <c r="F484" s="48"/>
      <c r="G484" s="48"/>
      <c r="H484" s="48"/>
      <c r="I484" s="48"/>
      <c r="J484" s="48"/>
      <c r="K484" s="89"/>
      <c r="L484" s="89"/>
      <c r="M484" s="89"/>
      <c r="N484" s="89"/>
      <c r="O484" s="89"/>
      <c r="P484" s="89"/>
      <c r="Q484" s="89"/>
      <c r="R484" s="89"/>
      <c r="S484" s="89"/>
      <c r="T484" s="89"/>
      <c r="U484" s="89"/>
    </row>
    <row r="485" ht="15" spans="1:21">
      <c r="A485" s="182"/>
      <c r="B485" s="184" t="s">
        <v>347</v>
      </c>
      <c r="C485" s="196">
        <v>0</v>
      </c>
      <c r="D485" s="47"/>
      <c r="E485" s="47"/>
      <c r="F485" s="48"/>
      <c r="G485" s="48"/>
      <c r="H485" s="48"/>
      <c r="I485" s="48"/>
      <c r="J485" s="48"/>
      <c r="K485" s="89"/>
      <c r="L485" s="89"/>
      <c r="M485" s="89"/>
      <c r="N485" s="89"/>
      <c r="O485" s="89"/>
      <c r="P485" s="89"/>
      <c r="Q485" s="89"/>
      <c r="R485" s="89"/>
      <c r="S485" s="89"/>
      <c r="T485" s="89"/>
      <c r="U485" s="89"/>
    </row>
    <row r="486" ht="15" spans="1:21">
      <c r="A486" s="182"/>
      <c r="B486" s="184" t="s">
        <v>348</v>
      </c>
      <c r="C486" s="177"/>
      <c r="D486" s="47"/>
      <c r="E486" s="47"/>
      <c r="F486" s="48"/>
      <c r="G486" s="48"/>
      <c r="H486" s="48"/>
      <c r="I486" s="48"/>
      <c r="J486" s="48"/>
      <c r="K486" s="89"/>
      <c r="L486" s="89"/>
      <c r="M486" s="89"/>
      <c r="N486" s="89"/>
      <c r="O486" s="89"/>
      <c r="P486" s="89"/>
      <c r="Q486" s="89"/>
      <c r="R486" s="89"/>
      <c r="S486" s="89"/>
      <c r="T486" s="89"/>
      <c r="U486" s="89"/>
    </row>
    <row r="487" ht="15" spans="1:21">
      <c r="A487" s="182"/>
      <c r="B487" s="184" t="str">
        <f>"Classified as External or Domestic?"</f>
        <v>Classified as External or Domestic?</v>
      </c>
      <c r="C487" s="195" t="s">
        <v>163</v>
      </c>
      <c r="D487" s="47"/>
      <c r="E487" s="47"/>
      <c r="F487" s="48"/>
      <c r="G487" s="48"/>
      <c r="H487" s="48"/>
      <c r="I487" s="48"/>
      <c r="J487" s="48"/>
      <c r="K487" s="89"/>
      <c r="L487" s="89"/>
      <c r="M487" s="89"/>
      <c r="N487" s="89"/>
      <c r="O487" s="89"/>
      <c r="P487" s="89"/>
      <c r="Q487" s="89"/>
      <c r="R487" s="89"/>
      <c r="S487" s="89"/>
      <c r="T487" s="89"/>
      <c r="U487" s="89"/>
    </row>
    <row r="488" ht="15" spans="1:21">
      <c r="A488" s="182"/>
      <c r="B488" s="184" t="s">
        <v>350</v>
      </c>
      <c r="C488" s="47" t="s">
        <v>351</v>
      </c>
      <c r="D488" s="47"/>
      <c r="E488" s="47"/>
      <c r="F488" s="48"/>
      <c r="G488" s="48"/>
      <c r="H488" s="48"/>
      <c r="I488" s="48"/>
      <c r="J488" s="48"/>
      <c r="K488" s="89"/>
      <c r="L488" s="190">
        <f>L489/L$101*100</f>
        <v>0</v>
      </c>
      <c r="M488" s="190">
        <f ca="1" t="shared" ref="M488:U488" si="235">M489/M$101*100</f>
        <v>0</v>
      </c>
      <c r="N488" s="190">
        <f ca="1" t="shared" si="235"/>
        <v>0</v>
      </c>
      <c r="O488" s="190">
        <f ca="1" t="shared" si="235"/>
        <v>0</v>
      </c>
      <c r="P488" s="190">
        <f ca="1" t="shared" si="235"/>
        <v>0</v>
      </c>
      <c r="Q488" s="190">
        <f ca="1" t="shared" si="235"/>
        <v>0</v>
      </c>
      <c r="R488" s="190">
        <f ca="1" t="shared" si="235"/>
        <v>0</v>
      </c>
      <c r="S488" s="190">
        <f ca="1" t="shared" si="235"/>
        <v>0</v>
      </c>
      <c r="T488" s="190">
        <f ca="1" t="shared" si="235"/>
        <v>0</v>
      </c>
      <c r="U488" s="190">
        <f ca="1" t="shared" si="235"/>
        <v>0</v>
      </c>
    </row>
    <row r="489" ht="15" spans="1:21">
      <c r="A489" s="182"/>
      <c r="B489" s="184" t="s">
        <v>352</v>
      </c>
      <c r="C489" s="62" t="s">
        <v>329</v>
      </c>
      <c r="D489" s="177" t="str">
        <f>C487</f>
        <v>Domestic</v>
      </c>
      <c r="E489" s="62"/>
      <c r="F489" s="178"/>
      <c r="G489" s="167"/>
      <c r="H489" s="167"/>
      <c r="I489" s="167"/>
      <c r="J489" s="167"/>
      <c r="K489" s="90"/>
      <c r="L489" s="191">
        <f>SUMIF($E$63:$E$72,$B481,L$63:L$72)*L493</f>
        <v>0</v>
      </c>
      <c r="M489" s="191">
        <f t="shared" ref="M489:U489" si="236">SUMIF($E$63:$E$72,$B481,M$63:M$72)*M493</f>
        <v>0</v>
      </c>
      <c r="N489" s="191">
        <f t="shared" si="236"/>
        <v>0</v>
      </c>
      <c r="O489" s="191">
        <f t="shared" si="236"/>
        <v>0</v>
      </c>
      <c r="P489" s="191">
        <f t="shared" si="236"/>
        <v>0</v>
      </c>
      <c r="Q489" s="191">
        <f t="shared" si="236"/>
        <v>0</v>
      </c>
      <c r="R489" s="191">
        <f t="shared" si="236"/>
        <v>0</v>
      </c>
      <c r="S489" s="191">
        <f t="shared" si="236"/>
        <v>0</v>
      </c>
      <c r="T489" s="191">
        <f t="shared" si="236"/>
        <v>0</v>
      </c>
      <c r="U489" s="191">
        <f t="shared" si="236"/>
        <v>0</v>
      </c>
    </row>
    <row r="490" ht="15" spans="1:21">
      <c r="A490" s="182"/>
      <c r="B490" s="184" t="s">
        <v>335</v>
      </c>
      <c r="C490" s="62" t="s">
        <v>329</v>
      </c>
      <c r="D490" s="177" t="str">
        <f>C487</f>
        <v>Domestic</v>
      </c>
      <c r="E490" s="62"/>
      <c r="F490" s="178"/>
      <c r="G490" s="167"/>
      <c r="H490" s="167"/>
      <c r="I490" s="167"/>
      <c r="J490" s="167"/>
      <c r="K490" s="90"/>
      <c r="L490" s="192"/>
      <c r="M490" s="143">
        <f ca="1" t="shared" ref="M490:U490" si="237">M496*M493</f>
        <v>0</v>
      </c>
      <c r="N490" s="143">
        <f ca="1" t="shared" si="237"/>
        <v>0</v>
      </c>
      <c r="O490" s="143">
        <f ca="1" t="shared" si="237"/>
        <v>0</v>
      </c>
      <c r="P490" s="143">
        <f ca="1" t="shared" si="237"/>
        <v>0</v>
      </c>
      <c r="Q490" s="143">
        <f ca="1" t="shared" si="237"/>
        <v>0</v>
      </c>
      <c r="R490" s="143">
        <f ca="1" t="shared" si="237"/>
        <v>0</v>
      </c>
      <c r="S490" s="143">
        <f ca="1" t="shared" si="237"/>
        <v>0</v>
      </c>
      <c r="T490" s="143">
        <f ca="1" t="shared" si="237"/>
        <v>0</v>
      </c>
      <c r="U490" s="143">
        <f ca="1" t="shared" si="237"/>
        <v>0</v>
      </c>
    </row>
    <row r="491" ht="15" spans="1:21">
      <c r="A491" s="182"/>
      <c r="B491" s="184" t="s">
        <v>336</v>
      </c>
      <c r="C491" s="62" t="s">
        <v>329</v>
      </c>
      <c r="D491" s="177" t="str">
        <f>C487</f>
        <v>Domestic</v>
      </c>
      <c r="E491" s="62"/>
      <c r="F491" s="178"/>
      <c r="G491" s="167"/>
      <c r="H491" s="167"/>
      <c r="I491" s="167"/>
      <c r="J491" s="167"/>
      <c r="K491" s="90"/>
      <c r="L491" s="192"/>
      <c r="M491" s="143">
        <f t="shared" ref="M491:U491" si="238">M497*M493</f>
        <v>0</v>
      </c>
      <c r="N491" s="143">
        <f ca="1" t="shared" si="238"/>
        <v>0</v>
      </c>
      <c r="O491" s="143">
        <f ca="1" t="shared" si="238"/>
        <v>0</v>
      </c>
      <c r="P491" s="143">
        <f ca="1" t="shared" si="238"/>
        <v>0</v>
      </c>
      <c r="Q491" s="143">
        <f ca="1" t="shared" si="238"/>
        <v>0</v>
      </c>
      <c r="R491" s="143">
        <f ca="1" t="shared" si="238"/>
        <v>0</v>
      </c>
      <c r="S491" s="143">
        <f ca="1" t="shared" si="238"/>
        <v>0</v>
      </c>
      <c r="T491" s="143">
        <f ca="1" t="shared" si="238"/>
        <v>0</v>
      </c>
      <c r="U491" s="143">
        <f ca="1" t="shared" si="238"/>
        <v>0</v>
      </c>
    </row>
    <row r="492" ht="15" spans="1:21">
      <c r="A492" s="182"/>
      <c r="B492" s="184" t="s">
        <v>353</v>
      </c>
      <c r="C492" s="62" t="s">
        <v>329</v>
      </c>
      <c r="D492" s="177" t="str">
        <f>C487</f>
        <v>Domestic</v>
      </c>
      <c r="E492" s="62"/>
      <c r="F492" s="178"/>
      <c r="G492" s="167"/>
      <c r="H492" s="167"/>
      <c r="I492" s="167"/>
      <c r="J492" s="167"/>
      <c r="K492" s="90"/>
      <c r="L492" s="143">
        <f t="shared" ref="L492:U492" si="239">L495*L493</f>
        <v>0</v>
      </c>
      <c r="M492" s="143">
        <f ca="1" t="shared" si="239"/>
        <v>0</v>
      </c>
      <c r="N492" s="143">
        <f ca="1" t="shared" si="239"/>
        <v>0</v>
      </c>
      <c r="O492" s="143">
        <f ca="1" t="shared" si="239"/>
        <v>0</v>
      </c>
      <c r="P492" s="143">
        <f ca="1" t="shared" si="239"/>
        <v>0</v>
      </c>
      <c r="Q492" s="143">
        <f ca="1" t="shared" si="239"/>
        <v>0</v>
      </c>
      <c r="R492" s="143">
        <f ca="1" t="shared" si="239"/>
        <v>0</v>
      </c>
      <c r="S492" s="143">
        <f ca="1" t="shared" si="239"/>
        <v>0</v>
      </c>
      <c r="T492" s="143">
        <f ca="1" t="shared" si="239"/>
        <v>0</v>
      </c>
      <c r="U492" s="143">
        <f ca="1" t="shared" si="239"/>
        <v>0</v>
      </c>
    </row>
    <row r="493" ht="15" spans="1:21">
      <c r="A493" s="182"/>
      <c r="B493" s="184" t="s">
        <v>333</v>
      </c>
      <c r="C493" s="103" t="str">
        <f>"LCU per unit of "&amp;D492</f>
        <v>LCU per unit of Domestic</v>
      </c>
      <c r="D493" s="177" t="str">
        <f>C482</f>
        <v>LCU</v>
      </c>
      <c r="E493" s="62"/>
      <c r="F493" s="178"/>
      <c r="G493" s="167"/>
      <c r="H493" s="167"/>
      <c r="I493" s="167"/>
      <c r="J493" s="167"/>
      <c r="K493" s="90"/>
      <c r="L493" s="143">
        <f t="shared" ref="L493:U493" si="240">INDEX($L$81:$U$85,MATCH($D493,$B$81:$B$85,0),MATCH(L$78,$L$78:$U$78,0))</f>
        <v>1</v>
      </c>
      <c r="M493" s="143">
        <f t="shared" si="240"/>
        <v>1</v>
      </c>
      <c r="N493" s="143">
        <f t="shared" si="240"/>
        <v>1</v>
      </c>
      <c r="O493" s="143">
        <f t="shared" si="240"/>
        <v>1</v>
      </c>
      <c r="P493" s="143">
        <f t="shared" si="240"/>
        <v>1</v>
      </c>
      <c r="Q493" s="143">
        <f t="shared" si="240"/>
        <v>1</v>
      </c>
      <c r="R493" s="143">
        <f t="shared" si="240"/>
        <v>1</v>
      </c>
      <c r="S493" s="143">
        <f t="shared" si="240"/>
        <v>1</v>
      </c>
      <c r="T493" s="143">
        <f t="shared" si="240"/>
        <v>1</v>
      </c>
      <c r="U493" s="143">
        <f t="shared" si="240"/>
        <v>1</v>
      </c>
    </row>
    <row r="494" ht="15" spans="1:21">
      <c r="A494" s="182"/>
      <c r="B494" s="184" t="s">
        <v>341</v>
      </c>
      <c r="C494" s="103" t="str">
        <f>"million "&amp;D493</f>
        <v>million LCU</v>
      </c>
      <c r="D494" s="177" t="str">
        <f>D493</f>
        <v>LCU</v>
      </c>
      <c r="E494" s="59"/>
      <c r="F494" s="189"/>
      <c r="G494" s="167"/>
      <c r="H494" s="167"/>
      <c r="I494" s="167"/>
      <c r="J494" s="167"/>
      <c r="K494" s="90"/>
      <c r="L494" s="190">
        <f t="shared" ref="L494:U494" si="241">L489/L493</f>
        <v>0</v>
      </c>
      <c r="M494" s="190">
        <f t="shared" si="241"/>
        <v>0</v>
      </c>
      <c r="N494" s="190">
        <f t="shared" si="241"/>
        <v>0</v>
      </c>
      <c r="O494" s="190">
        <f t="shared" si="241"/>
        <v>0</v>
      </c>
      <c r="P494" s="190">
        <f t="shared" si="241"/>
        <v>0</v>
      </c>
      <c r="Q494" s="190">
        <f t="shared" si="241"/>
        <v>0</v>
      </c>
      <c r="R494" s="190">
        <f t="shared" si="241"/>
        <v>0</v>
      </c>
      <c r="S494" s="190">
        <f t="shared" si="241"/>
        <v>0</v>
      </c>
      <c r="T494" s="190">
        <f t="shared" si="241"/>
        <v>0</v>
      </c>
      <c r="U494" s="190">
        <f t="shared" si="241"/>
        <v>0</v>
      </c>
    </row>
    <row r="495" ht="15" spans="1:21">
      <c r="A495" s="182"/>
      <c r="B495" s="184" t="s">
        <v>343</v>
      </c>
      <c r="C495" s="103" t="str">
        <f>"million "&amp;D494</f>
        <v>million LCU</v>
      </c>
      <c r="D495" s="177" t="str">
        <f>D494</f>
        <v>LCU</v>
      </c>
      <c r="E495" s="62"/>
      <c r="F495" s="189"/>
      <c r="G495" s="167"/>
      <c r="H495" s="167"/>
      <c r="I495" s="167"/>
      <c r="J495" s="167"/>
      <c r="K495" s="90"/>
      <c r="L495" s="143">
        <f>L494</f>
        <v>0</v>
      </c>
      <c r="M495" s="143">
        <f ca="1" t="shared" ref="M495:U495" si="242">L495+M494-M496</f>
        <v>0</v>
      </c>
      <c r="N495" s="143">
        <f ca="1" t="shared" si="242"/>
        <v>0</v>
      </c>
      <c r="O495" s="143">
        <f ca="1" t="shared" si="242"/>
        <v>0</v>
      </c>
      <c r="P495" s="143">
        <f ca="1" t="shared" si="242"/>
        <v>0</v>
      </c>
      <c r="Q495" s="143">
        <f ca="1" t="shared" si="242"/>
        <v>0</v>
      </c>
      <c r="R495" s="143">
        <f ca="1" t="shared" si="242"/>
        <v>0</v>
      </c>
      <c r="S495" s="143">
        <f ca="1" t="shared" si="242"/>
        <v>0</v>
      </c>
      <c r="T495" s="143">
        <f ca="1" t="shared" si="242"/>
        <v>0</v>
      </c>
      <c r="U495" s="143">
        <f ca="1" t="shared" si="242"/>
        <v>0</v>
      </c>
    </row>
    <row r="496" ht="15" spans="1:21">
      <c r="A496" s="182"/>
      <c r="B496" s="184" t="s">
        <v>328</v>
      </c>
      <c r="C496" s="103" t="str">
        <f>"million "&amp;D495</f>
        <v>million LCU</v>
      </c>
      <c r="D496" s="177" t="str">
        <f>D495</f>
        <v>LCU</v>
      </c>
      <c r="E496" s="62"/>
      <c r="F496" s="189"/>
      <c r="G496" s="167"/>
      <c r="H496" s="167"/>
      <c r="I496" s="167"/>
      <c r="J496" s="167"/>
      <c r="K496" s="90"/>
      <c r="L496" s="192"/>
      <c r="M496" s="143">
        <f ca="1" t="shared" ref="M496:U496" si="243">IF(M$241&gt;$C483-1,SUM(OFFSET($L494,0,M$241-$C483,1,$C483-$C484))/($C483-$C484),IF(M$241&lt;$C484+1,0,SUM(OFFSET($L494,0,0,1,M$241-$C484))/($C483-$C484)))</f>
        <v>0</v>
      </c>
      <c r="N496" s="143">
        <f ca="1" t="shared" si="243"/>
        <v>0</v>
      </c>
      <c r="O496" s="143">
        <f ca="1" t="shared" si="243"/>
        <v>0</v>
      </c>
      <c r="P496" s="143">
        <f ca="1" t="shared" si="243"/>
        <v>0</v>
      </c>
      <c r="Q496" s="143">
        <f ca="1" t="shared" si="243"/>
        <v>0</v>
      </c>
      <c r="R496" s="143">
        <f ca="1" t="shared" si="243"/>
        <v>0</v>
      </c>
      <c r="S496" s="143">
        <f ca="1" t="shared" si="243"/>
        <v>0</v>
      </c>
      <c r="T496" s="143">
        <f ca="1" t="shared" si="243"/>
        <v>0</v>
      </c>
      <c r="U496" s="143">
        <f ca="1" t="shared" si="243"/>
        <v>0</v>
      </c>
    </row>
    <row r="497" ht="15" spans="1:21">
      <c r="A497" s="182"/>
      <c r="B497" s="184" t="s">
        <v>234</v>
      </c>
      <c r="C497" s="103" t="str">
        <f>"million "&amp;D496</f>
        <v>million LCU</v>
      </c>
      <c r="D497" s="177" t="str">
        <f>D496</f>
        <v>LCU</v>
      </c>
      <c r="E497" s="62"/>
      <c r="F497" s="189"/>
      <c r="G497" s="167"/>
      <c r="H497" s="167"/>
      <c r="I497" s="167"/>
      <c r="J497" s="167"/>
      <c r="K497" s="90"/>
      <c r="L497" s="192"/>
      <c r="M497" s="143">
        <f t="shared" ref="M497:U497" si="244">L495*$C485</f>
        <v>0</v>
      </c>
      <c r="N497" s="143">
        <f ca="1" t="shared" si="244"/>
        <v>0</v>
      </c>
      <c r="O497" s="143">
        <f ca="1" t="shared" si="244"/>
        <v>0</v>
      </c>
      <c r="P497" s="143">
        <f ca="1" t="shared" si="244"/>
        <v>0</v>
      </c>
      <c r="Q497" s="143">
        <f ca="1" t="shared" si="244"/>
        <v>0</v>
      </c>
      <c r="R497" s="143">
        <f ca="1" t="shared" si="244"/>
        <v>0</v>
      </c>
      <c r="S497" s="143">
        <f ca="1" t="shared" si="244"/>
        <v>0</v>
      </c>
      <c r="T497" s="143">
        <f ca="1" t="shared" si="244"/>
        <v>0</v>
      </c>
      <c r="U497" s="143">
        <f ca="1" t="shared" si="244"/>
        <v>0</v>
      </c>
    </row>
    <row r="498" ht="15" spans="1:21">
      <c r="A498" s="182"/>
      <c r="B498" s="183" t="s">
        <v>357</v>
      </c>
      <c r="C498" s="103"/>
      <c r="D498" s="51"/>
      <c r="E498" s="116"/>
      <c r="F498" s="167"/>
      <c r="G498" s="167"/>
      <c r="H498" s="167"/>
      <c r="I498" s="167"/>
      <c r="J498" s="167"/>
      <c r="K498" s="90"/>
      <c r="L498" s="143"/>
      <c r="M498" s="143"/>
      <c r="N498" s="143"/>
      <c r="O498" s="143"/>
      <c r="P498" s="143"/>
      <c r="Q498" s="143"/>
      <c r="R498" s="143"/>
      <c r="S498" s="143"/>
      <c r="T498" s="143"/>
      <c r="U498" s="143"/>
    </row>
    <row r="499" ht="15" spans="1:21">
      <c r="A499" s="182"/>
      <c r="B499" s="184" t="s">
        <v>37</v>
      </c>
      <c r="C499" s="193" t="s">
        <v>311</v>
      </c>
      <c r="D499" s="47"/>
      <c r="E499" s="47"/>
      <c r="F499" s="48"/>
      <c r="G499" s="48"/>
      <c r="H499" s="48"/>
      <c r="I499" s="48"/>
      <c r="J499" s="48"/>
      <c r="K499" s="89"/>
      <c r="L499" s="89"/>
      <c r="M499" s="89"/>
      <c r="N499" s="89"/>
      <c r="O499" s="89"/>
      <c r="P499" s="89"/>
      <c r="Q499" s="89"/>
      <c r="R499" s="89"/>
      <c r="S499" s="89"/>
      <c r="T499" s="89"/>
      <c r="U499" s="89"/>
    </row>
    <row r="500" ht="15" spans="1:21">
      <c r="A500" s="182"/>
      <c r="B500" s="184" t="s">
        <v>345</v>
      </c>
      <c r="C500" s="194">
        <v>1</v>
      </c>
      <c r="D500" s="47"/>
      <c r="E500" s="47"/>
      <c r="F500" s="48"/>
      <c r="G500" s="48"/>
      <c r="H500" s="48"/>
      <c r="I500" s="48"/>
      <c r="J500" s="48"/>
      <c r="K500" s="89"/>
      <c r="L500" s="89"/>
      <c r="M500" s="89"/>
      <c r="N500" s="89"/>
      <c r="O500" s="89"/>
      <c r="P500" s="89"/>
      <c r="Q500" s="89"/>
      <c r="R500" s="89"/>
      <c r="S500" s="89"/>
      <c r="T500" s="89"/>
      <c r="U500" s="89"/>
    </row>
    <row r="501" ht="15" spans="1:21">
      <c r="A501" s="182"/>
      <c r="B501" s="184" t="s">
        <v>346</v>
      </c>
      <c r="C501" s="195">
        <v>0</v>
      </c>
      <c r="D501" s="47"/>
      <c r="E501" s="47"/>
      <c r="F501" s="48"/>
      <c r="G501" s="48"/>
      <c r="H501" s="48"/>
      <c r="I501" s="48"/>
      <c r="J501" s="48"/>
      <c r="K501" s="89"/>
      <c r="L501" s="89"/>
      <c r="M501" s="89"/>
      <c r="N501" s="89"/>
      <c r="O501" s="89"/>
      <c r="P501" s="89"/>
      <c r="Q501" s="89"/>
      <c r="R501" s="89"/>
      <c r="S501" s="89"/>
      <c r="T501" s="89"/>
      <c r="U501" s="89"/>
    </row>
    <row r="502" ht="15" spans="1:21">
      <c r="A502" s="182"/>
      <c r="B502" s="184" t="s">
        <v>347</v>
      </c>
      <c r="C502" s="196">
        <v>0</v>
      </c>
      <c r="D502" s="47"/>
      <c r="E502" s="47"/>
      <c r="F502" s="48"/>
      <c r="G502" s="48"/>
      <c r="H502" s="48"/>
      <c r="I502" s="48"/>
      <c r="J502" s="48"/>
      <c r="K502" s="89"/>
      <c r="L502" s="89"/>
      <c r="M502" s="89"/>
      <c r="N502" s="89"/>
      <c r="O502" s="89"/>
      <c r="P502" s="89"/>
      <c r="Q502" s="89"/>
      <c r="R502" s="89"/>
      <c r="S502" s="89"/>
      <c r="T502" s="89"/>
      <c r="U502" s="89"/>
    </row>
    <row r="503" ht="15" spans="1:21">
      <c r="A503" s="182"/>
      <c r="B503" s="184" t="s">
        <v>348</v>
      </c>
      <c r="C503" s="177"/>
      <c r="D503" s="47"/>
      <c r="E503" s="47"/>
      <c r="F503" s="48"/>
      <c r="G503" s="48"/>
      <c r="H503" s="48"/>
      <c r="I503" s="48"/>
      <c r="J503" s="48"/>
      <c r="K503" s="89"/>
      <c r="L503" s="89"/>
      <c r="M503" s="89"/>
      <c r="N503" s="89"/>
      <c r="O503" s="89"/>
      <c r="P503" s="89"/>
      <c r="Q503" s="89"/>
      <c r="R503" s="89"/>
      <c r="S503" s="89"/>
      <c r="T503" s="89"/>
      <c r="U503" s="89"/>
    </row>
    <row r="504" ht="15" spans="1:21">
      <c r="A504" s="182"/>
      <c r="B504" s="184" t="str">
        <f>"Classified as External or Domestic?"</f>
        <v>Classified as External or Domestic?</v>
      </c>
      <c r="C504" s="195" t="s">
        <v>163</v>
      </c>
      <c r="D504" s="47"/>
      <c r="E504" s="47"/>
      <c r="F504" s="48"/>
      <c r="G504" s="48"/>
      <c r="H504" s="48"/>
      <c r="I504" s="48"/>
      <c r="J504" s="48"/>
      <c r="K504" s="89"/>
      <c r="L504" s="89"/>
      <c r="M504" s="89"/>
      <c r="N504" s="89"/>
      <c r="O504" s="89"/>
      <c r="P504" s="89"/>
      <c r="Q504" s="89"/>
      <c r="R504" s="89"/>
      <c r="S504" s="89"/>
      <c r="T504" s="89"/>
      <c r="U504" s="89"/>
    </row>
    <row r="505" ht="15" spans="1:21">
      <c r="A505" s="182"/>
      <c r="B505" s="184" t="s">
        <v>350</v>
      </c>
      <c r="C505" s="47" t="s">
        <v>351</v>
      </c>
      <c r="D505" s="47"/>
      <c r="E505" s="47"/>
      <c r="F505" s="48"/>
      <c r="G505" s="48"/>
      <c r="H505" s="48"/>
      <c r="I505" s="48"/>
      <c r="J505" s="48"/>
      <c r="K505" s="89"/>
      <c r="L505" s="190">
        <f>L506/L$101*100</f>
        <v>0</v>
      </c>
      <c r="M505" s="190">
        <f ca="1" t="shared" ref="M505:U505" si="245">M506/M$101*100</f>
        <v>0</v>
      </c>
      <c r="N505" s="190">
        <f ca="1" t="shared" si="245"/>
        <v>0</v>
      </c>
      <c r="O505" s="190">
        <f ca="1" t="shared" si="245"/>
        <v>0</v>
      </c>
      <c r="P505" s="190">
        <f ca="1" t="shared" si="245"/>
        <v>0</v>
      </c>
      <c r="Q505" s="190">
        <f ca="1" t="shared" si="245"/>
        <v>0</v>
      </c>
      <c r="R505" s="190">
        <f ca="1" t="shared" si="245"/>
        <v>0</v>
      </c>
      <c r="S505" s="190">
        <f ca="1" t="shared" si="245"/>
        <v>0</v>
      </c>
      <c r="T505" s="190">
        <f ca="1" t="shared" si="245"/>
        <v>0</v>
      </c>
      <c r="U505" s="190">
        <f ca="1" t="shared" si="245"/>
        <v>0</v>
      </c>
    </row>
    <row r="506" ht="15" spans="1:21">
      <c r="A506" s="182"/>
      <c r="B506" s="184" t="s">
        <v>352</v>
      </c>
      <c r="C506" s="62" t="s">
        <v>329</v>
      </c>
      <c r="D506" s="177" t="str">
        <f>C504</f>
        <v>Domestic</v>
      </c>
      <c r="E506" s="62"/>
      <c r="F506" s="178"/>
      <c r="G506" s="167"/>
      <c r="H506" s="167"/>
      <c r="I506" s="167"/>
      <c r="J506" s="167"/>
      <c r="K506" s="90"/>
      <c r="L506" s="191">
        <f>SUMIF($E$63:$E$72,$B498,L$63:L$72)*L510</f>
        <v>0</v>
      </c>
      <c r="M506" s="191">
        <f t="shared" ref="M506:U506" si="246">SUMIF($E$63:$E$72,$B498,M$63:M$72)*M510</f>
        <v>0</v>
      </c>
      <c r="N506" s="191">
        <f t="shared" si="246"/>
        <v>0</v>
      </c>
      <c r="O506" s="191">
        <f t="shared" si="246"/>
        <v>0</v>
      </c>
      <c r="P506" s="191">
        <f t="shared" si="246"/>
        <v>0</v>
      </c>
      <c r="Q506" s="191">
        <f t="shared" si="246"/>
        <v>0</v>
      </c>
      <c r="R506" s="191">
        <f t="shared" si="246"/>
        <v>0</v>
      </c>
      <c r="S506" s="191">
        <f t="shared" si="246"/>
        <v>0</v>
      </c>
      <c r="T506" s="191">
        <f t="shared" si="246"/>
        <v>0</v>
      </c>
      <c r="U506" s="191">
        <f t="shared" si="246"/>
        <v>0</v>
      </c>
    </row>
    <row r="507" ht="15" spans="1:21">
      <c r="A507" s="182"/>
      <c r="B507" s="184" t="s">
        <v>335</v>
      </c>
      <c r="C507" s="62" t="s">
        <v>329</v>
      </c>
      <c r="D507" s="177" t="str">
        <f>C504</f>
        <v>Domestic</v>
      </c>
      <c r="E507" s="62"/>
      <c r="F507" s="178"/>
      <c r="G507" s="167"/>
      <c r="H507" s="167"/>
      <c r="I507" s="167"/>
      <c r="J507" s="167"/>
      <c r="K507" s="90"/>
      <c r="L507" s="192"/>
      <c r="M507" s="143">
        <f ca="1" t="shared" ref="M507:U507" si="247">M513*M510</f>
        <v>0</v>
      </c>
      <c r="N507" s="143">
        <f ca="1" t="shared" si="247"/>
        <v>0</v>
      </c>
      <c r="O507" s="143">
        <f ca="1" t="shared" si="247"/>
        <v>0</v>
      </c>
      <c r="P507" s="143">
        <f ca="1" t="shared" si="247"/>
        <v>0</v>
      </c>
      <c r="Q507" s="143">
        <f ca="1" t="shared" si="247"/>
        <v>0</v>
      </c>
      <c r="R507" s="143">
        <f ca="1" t="shared" si="247"/>
        <v>0</v>
      </c>
      <c r="S507" s="143">
        <f ca="1" t="shared" si="247"/>
        <v>0</v>
      </c>
      <c r="T507" s="143">
        <f ca="1" t="shared" si="247"/>
        <v>0</v>
      </c>
      <c r="U507" s="143">
        <f ca="1" t="shared" si="247"/>
        <v>0</v>
      </c>
    </row>
    <row r="508" ht="15" spans="1:21">
      <c r="A508" s="182"/>
      <c r="B508" s="184" t="s">
        <v>336</v>
      </c>
      <c r="C508" s="62" t="s">
        <v>329</v>
      </c>
      <c r="D508" s="177" t="str">
        <f>C504</f>
        <v>Domestic</v>
      </c>
      <c r="E508" s="62"/>
      <c r="F508" s="178"/>
      <c r="G508" s="167"/>
      <c r="H508" s="167"/>
      <c r="I508" s="167"/>
      <c r="J508" s="167"/>
      <c r="K508" s="90"/>
      <c r="L508" s="192"/>
      <c r="M508" s="143">
        <f t="shared" ref="M508:U508" si="248">M514*M510</f>
        <v>0</v>
      </c>
      <c r="N508" s="143">
        <f ca="1" t="shared" si="248"/>
        <v>0</v>
      </c>
      <c r="O508" s="143">
        <f ca="1" t="shared" si="248"/>
        <v>0</v>
      </c>
      <c r="P508" s="143">
        <f ca="1" t="shared" si="248"/>
        <v>0</v>
      </c>
      <c r="Q508" s="143">
        <f ca="1" t="shared" si="248"/>
        <v>0</v>
      </c>
      <c r="R508" s="143">
        <f ca="1" t="shared" si="248"/>
        <v>0</v>
      </c>
      <c r="S508" s="143">
        <f ca="1" t="shared" si="248"/>
        <v>0</v>
      </c>
      <c r="T508" s="143">
        <f ca="1" t="shared" si="248"/>
        <v>0</v>
      </c>
      <c r="U508" s="143">
        <f ca="1" t="shared" si="248"/>
        <v>0</v>
      </c>
    </row>
    <row r="509" ht="15" spans="1:21">
      <c r="A509" s="182"/>
      <c r="B509" s="184" t="s">
        <v>353</v>
      </c>
      <c r="C509" s="62" t="s">
        <v>329</v>
      </c>
      <c r="D509" s="177" t="str">
        <f>C504</f>
        <v>Domestic</v>
      </c>
      <c r="E509" s="62"/>
      <c r="F509" s="178"/>
      <c r="G509" s="167"/>
      <c r="H509" s="167"/>
      <c r="I509" s="167"/>
      <c r="J509" s="167"/>
      <c r="K509" s="90"/>
      <c r="L509" s="143">
        <f t="shared" ref="L509:U509" si="249">L512*L510</f>
        <v>0</v>
      </c>
      <c r="M509" s="143">
        <f ca="1" t="shared" si="249"/>
        <v>0</v>
      </c>
      <c r="N509" s="143">
        <f ca="1" t="shared" si="249"/>
        <v>0</v>
      </c>
      <c r="O509" s="143">
        <f ca="1" t="shared" si="249"/>
        <v>0</v>
      </c>
      <c r="P509" s="143">
        <f ca="1" t="shared" si="249"/>
        <v>0</v>
      </c>
      <c r="Q509" s="143">
        <f ca="1" t="shared" si="249"/>
        <v>0</v>
      </c>
      <c r="R509" s="143">
        <f ca="1" t="shared" si="249"/>
        <v>0</v>
      </c>
      <c r="S509" s="143">
        <f ca="1" t="shared" si="249"/>
        <v>0</v>
      </c>
      <c r="T509" s="143">
        <f ca="1" t="shared" si="249"/>
        <v>0</v>
      </c>
      <c r="U509" s="143">
        <f ca="1" t="shared" si="249"/>
        <v>0</v>
      </c>
    </row>
    <row r="510" ht="15" spans="1:21">
      <c r="A510" s="182"/>
      <c r="B510" s="184" t="s">
        <v>333</v>
      </c>
      <c r="C510" s="103" t="str">
        <f>"LCU per unit of "&amp;D509</f>
        <v>LCU per unit of Domestic</v>
      </c>
      <c r="D510" s="177" t="str">
        <f>C499</f>
        <v>LCU</v>
      </c>
      <c r="E510" s="62"/>
      <c r="F510" s="178"/>
      <c r="G510" s="167"/>
      <c r="H510" s="167"/>
      <c r="I510" s="167"/>
      <c r="J510" s="167"/>
      <c r="K510" s="90"/>
      <c r="L510" s="143">
        <f t="shared" ref="L510:U510" si="250">INDEX($L$81:$U$85,MATCH($D510,$B$81:$B$85,0),MATCH(L$78,$L$78:$U$78,0))</f>
        <v>1</v>
      </c>
      <c r="M510" s="143">
        <f t="shared" si="250"/>
        <v>1</v>
      </c>
      <c r="N510" s="143">
        <f t="shared" si="250"/>
        <v>1</v>
      </c>
      <c r="O510" s="143">
        <f t="shared" si="250"/>
        <v>1</v>
      </c>
      <c r="P510" s="143">
        <f t="shared" si="250"/>
        <v>1</v>
      </c>
      <c r="Q510" s="143">
        <f t="shared" si="250"/>
        <v>1</v>
      </c>
      <c r="R510" s="143">
        <f t="shared" si="250"/>
        <v>1</v>
      </c>
      <c r="S510" s="143">
        <f t="shared" si="250"/>
        <v>1</v>
      </c>
      <c r="T510" s="143">
        <f t="shared" si="250"/>
        <v>1</v>
      </c>
      <c r="U510" s="143">
        <f t="shared" si="250"/>
        <v>1</v>
      </c>
    </row>
    <row r="511" ht="15" spans="1:21">
      <c r="A511" s="182"/>
      <c r="B511" s="184" t="s">
        <v>341</v>
      </c>
      <c r="C511" s="103" t="str">
        <f>"million "&amp;D510</f>
        <v>million LCU</v>
      </c>
      <c r="D511" s="177" t="str">
        <f>D510</f>
        <v>LCU</v>
      </c>
      <c r="E511" s="59"/>
      <c r="F511" s="189"/>
      <c r="G511" s="167"/>
      <c r="H511" s="167"/>
      <c r="I511" s="167"/>
      <c r="J511" s="167"/>
      <c r="K511" s="90"/>
      <c r="L511" s="190">
        <f t="shared" ref="L511:U511" si="251">L506/L510</f>
        <v>0</v>
      </c>
      <c r="M511" s="190">
        <f t="shared" si="251"/>
        <v>0</v>
      </c>
      <c r="N511" s="190">
        <f t="shared" si="251"/>
        <v>0</v>
      </c>
      <c r="O511" s="190">
        <f t="shared" si="251"/>
        <v>0</v>
      </c>
      <c r="P511" s="190">
        <f t="shared" si="251"/>
        <v>0</v>
      </c>
      <c r="Q511" s="190">
        <f t="shared" si="251"/>
        <v>0</v>
      </c>
      <c r="R511" s="190">
        <f t="shared" si="251"/>
        <v>0</v>
      </c>
      <c r="S511" s="190">
        <f t="shared" si="251"/>
        <v>0</v>
      </c>
      <c r="T511" s="190">
        <f t="shared" si="251"/>
        <v>0</v>
      </c>
      <c r="U511" s="190">
        <f t="shared" si="251"/>
        <v>0</v>
      </c>
    </row>
    <row r="512" ht="15" spans="1:21">
      <c r="A512" s="182"/>
      <c r="B512" s="184" t="s">
        <v>343</v>
      </c>
      <c r="C512" s="103" t="str">
        <f>"million "&amp;D511</f>
        <v>million LCU</v>
      </c>
      <c r="D512" s="177" t="str">
        <f>D511</f>
        <v>LCU</v>
      </c>
      <c r="E512" s="62"/>
      <c r="F512" s="189"/>
      <c r="G512" s="167"/>
      <c r="H512" s="167"/>
      <c r="I512" s="167"/>
      <c r="J512" s="167"/>
      <c r="K512" s="90"/>
      <c r="L512" s="143">
        <f>L511</f>
        <v>0</v>
      </c>
      <c r="M512" s="143">
        <f ca="1" t="shared" ref="M512:U512" si="252">L512+M511-M513</f>
        <v>0</v>
      </c>
      <c r="N512" s="143">
        <f ca="1" t="shared" si="252"/>
        <v>0</v>
      </c>
      <c r="O512" s="143">
        <f ca="1" t="shared" si="252"/>
        <v>0</v>
      </c>
      <c r="P512" s="143">
        <f ca="1" t="shared" si="252"/>
        <v>0</v>
      </c>
      <c r="Q512" s="143">
        <f ca="1" t="shared" si="252"/>
        <v>0</v>
      </c>
      <c r="R512" s="143">
        <f ca="1" t="shared" si="252"/>
        <v>0</v>
      </c>
      <c r="S512" s="143">
        <f ca="1" t="shared" si="252"/>
        <v>0</v>
      </c>
      <c r="T512" s="143">
        <f ca="1" t="shared" si="252"/>
        <v>0</v>
      </c>
      <c r="U512" s="143">
        <f ca="1" t="shared" si="252"/>
        <v>0</v>
      </c>
    </row>
    <row r="513" ht="15" spans="1:21">
      <c r="A513" s="182"/>
      <c r="B513" s="184" t="s">
        <v>328</v>
      </c>
      <c r="C513" s="103" t="str">
        <f>"million "&amp;D512</f>
        <v>million LCU</v>
      </c>
      <c r="D513" s="177" t="str">
        <f>D512</f>
        <v>LCU</v>
      </c>
      <c r="E513" s="62"/>
      <c r="F513" s="189"/>
      <c r="G513" s="167"/>
      <c r="H513" s="167"/>
      <c r="I513" s="167"/>
      <c r="J513" s="167"/>
      <c r="K513" s="90"/>
      <c r="L513" s="192"/>
      <c r="M513" s="143">
        <f ca="1" t="shared" ref="M513:U513" si="253">IF(M$241&gt;$C500-1,SUM(OFFSET($L511,0,M$241-$C500,1,$C500-$C501))/($C500-$C501),IF(M$241&lt;$C501+1,0,SUM(OFFSET($L511,0,0,1,M$241-$C501))/($C500-$C501)))</f>
        <v>0</v>
      </c>
      <c r="N513" s="143">
        <f ca="1" t="shared" si="253"/>
        <v>0</v>
      </c>
      <c r="O513" s="143">
        <f ca="1" t="shared" si="253"/>
        <v>0</v>
      </c>
      <c r="P513" s="143">
        <f ca="1" t="shared" si="253"/>
        <v>0</v>
      </c>
      <c r="Q513" s="143">
        <f ca="1" t="shared" si="253"/>
        <v>0</v>
      </c>
      <c r="R513" s="143">
        <f ca="1" t="shared" si="253"/>
        <v>0</v>
      </c>
      <c r="S513" s="143">
        <f ca="1" t="shared" si="253"/>
        <v>0</v>
      </c>
      <c r="T513" s="143">
        <f ca="1" t="shared" si="253"/>
        <v>0</v>
      </c>
      <c r="U513" s="143">
        <f ca="1" t="shared" si="253"/>
        <v>0</v>
      </c>
    </row>
    <row r="514" ht="15" spans="1:21">
      <c r="A514" s="182"/>
      <c r="B514" s="197" t="s">
        <v>234</v>
      </c>
      <c r="C514" s="103" t="str">
        <f>"million "&amp;D513</f>
        <v>million LCU</v>
      </c>
      <c r="D514" s="177" t="str">
        <f>D513</f>
        <v>LCU</v>
      </c>
      <c r="E514" s="62"/>
      <c r="F514" s="189"/>
      <c r="G514" s="167"/>
      <c r="H514" s="167"/>
      <c r="I514" s="167"/>
      <c r="J514" s="167"/>
      <c r="K514" s="90"/>
      <c r="L514" s="192"/>
      <c r="M514" s="143">
        <f t="shared" ref="M514:U514" si="254">L512*$C502</f>
        <v>0</v>
      </c>
      <c r="N514" s="143">
        <f ca="1" t="shared" si="254"/>
        <v>0</v>
      </c>
      <c r="O514" s="143">
        <f ca="1" t="shared" si="254"/>
        <v>0</v>
      </c>
      <c r="P514" s="143">
        <f ca="1" t="shared" si="254"/>
        <v>0</v>
      </c>
      <c r="Q514" s="143">
        <f ca="1" t="shared" si="254"/>
        <v>0</v>
      </c>
      <c r="R514" s="143">
        <f ca="1" t="shared" si="254"/>
        <v>0</v>
      </c>
      <c r="S514" s="143">
        <f ca="1" t="shared" si="254"/>
        <v>0</v>
      </c>
      <c r="T514" s="143">
        <f ca="1" t="shared" si="254"/>
        <v>0</v>
      </c>
      <c r="U514" s="143">
        <f ca="1" t="shared" si="254"/>
        <v>0</v>
      </c>
    </row>
    <row r="515" ht="15" spans="1:21">
      <c r="A515" s="182"/>
      <c r="B515" s="198" t="s">
        <v>358</v>
      </c>
      <c r="C515" s="199"/>
      <c r="D515" s="200"/>
      <c r="E515" s="116"/>
      <c r="F515" s="167"/>
      <c r="G515" s="167"/>
      <c r="H515" s="167"/>
      <c r="I515" s="167"/>
      <c r="J515" s="167"/>
      <c r="K515" s="90"/>
      <c r="L515" s="143"/>
      <c r="M515" s="143"/>
      <c r="N515" s="143"/>
      <c r="O515" s="143"/>
      <c r="P515" s="143"/>
      <c r="Q515" s="143"/>
      <c r="R515" s="143"/>
      <c r="S515" s="143"/>
      <c r="T515" s="143"/>
      <c r="U515" s="143"/>
    </row>
    <row r="516" ht="15" spans="1:21">
      <c r="A516" s="182"/>
      <c r="B516" s="201" t="s">
        <v>37</v>
      </c>
      <c r="C516" s="193" t="s">
        <v>311</v>
      </c>
      <c r="D516" s="202"/>
      <c r="E516" s="47"/>
      <c r="F516" s="48"/>
      <c r="G516" s="48"/>
      <c r="H516" s="48"/>
      <c r="I516" s="48"/>
      <c r="J516" s="48"/>
      <c r="K516" s="89"/>
      <c r="L516" s="89"/>
      <c r="M516" s="89"/>
      <c r="N516" s="89"/>
      <c r="O516" s="89"/>
      <c r="P516" s="89"/>
      <c r="Q516" s="89"/>
      <c r="R516" s="89"/>
      <c r="S516" s="89"/>
      <c r="T516" s="89"/>
      <c r="U516" s="89"/>
    </row>
    <row r="517" ht="15" spans="1:21">
      <c r="A517" s="182"/>
      <c r="B517" s="201" t="s">
        <v>345</v>
      </c>
      <c r="C517" s="194">
        <v>5</v>
      </c>
      <c r="D517" s="202"/>
      <c r="E517" s="47"/>
      <c r="F517" s="48"/>
      <c r="G517" s="48"/>
      <c r="H517" s="48"/>
      <c r="I517" s="48"/>
      <c r="J517" s="48"/>
      <c r="K517" s="89"/>
      <c r="L517" s="89"/>
      <c r="M517" s="89"/>
      <c r="N517" s="89"/>
      <c r="O517" s="89"/>
      <c r="P517" s="89"/>
      <c r="Q517" s="89"/>
      <c r="R517" s="89"/>
      <c r="S517" s="89"/>
      <c r="T517" s="89"/>
      <c r="U517" s="89"/>
    </row>
    <row r="518" ht="15" spans="1:21">
      <c r="A518" s="182"/>
      <c r="B518" s="201" t="s">
        <v>346</v>
      </c>
      <c r="C518" s="195">
        <v>4</v>
      </c>
      <c r="D518" s="202"/>
      <c r="E518" s="47"/>
      <c r="F518" s="48"/>
      <c r="G518" s="48"/>
      <c r="H518" s="48"/>
      <c r="I518" s="48"/>
      <c r="J518" s="48"/>
      <c r="K518" s="89"/>
      <c r="L518" s="89"/>
      <c r="M518" s="89"/>
      <c r="N518" s="89"/>
      <c r="O518" s="89"/>
      <c r="P518" s="89"/>
      <c r="Q518" s="89"/>
      <c r="R518" s="89"/>
      <c r="S518" s="89"/>
      <c r="T518" s="89"/>
      <c r="U518" s="89"/>
    </row>
    <row r="519" ht="15" spans="1:21">
      <c r="A519" s="182"/>
      <c r="B519" s="201" t="s">
        <v>347</v>
      </c>
      <c r="C519" s="196">
        <v>0.08</v>
      </c>
      <c r="D519" s="202"/>
      <c r="E519" s="47"/>
      <c r="F519" s="48"/>
      <c r="G519" s="48"/>
      <c r="H519" s="48"/>
      <c r="I519" s="48"/>
      <c r="J519" s="48"/>
      <c r="K519" s="89"/>
      <c r="L519" s="89"/>
      <c r="M519" s="89"/>
      <c r="N519" s="89"/>
      <c r="O519" s="89"/>
      <c r="P519" s="89"/>
      <c r="Q519" s="89"/>
      <c r="R519" s="89"/>
      <c r="S519" s="89"/>
      <c r="T519" s="89"/>
      <c r="U519" s="89"/>
    </row>
    <row r="520" ht="15" spans="1:21">
      <c r="A520" s="182"/>
      <c r="B520" s="201" t="s">
        <v>348</v>
      </c>
      <c r="C520" s="203" t="s">
        <v>349</v>
      </c>
      <c r="D520" s="202"/>
      <c r="E520" s="47"/>
      <c r="F520" s="48"/>
      <c r="G520" s="48"/>
      <c r="H520" s="48"/>
      <c r="I520" s="48"/>
      <c r="J520" s="48"/>
      <c r="K520" s="89"/>
      <c r="L520" s="89"/>
      <c r="M520" s="89"/>
      <c r="N520" s="89"/>
      <c r="O520" s="89"/>
      <c r="P520" s="89"/>
      <c r="Q520" s="89"/>
      <c r="R520" s="89"/>
      <c r="S520" s="89"/>
      <c r="T520" s="89"/>
      <c r="U520" s="89"/>
    </row>
    <row r="521" ht="15" spans="1:21">
      <c r="A521" s="182"/>
      <c r="B521" s="201" t="str">
        <f>"Classified as External or Domestic?"</f>
        <v>Classified as External or Domestic?</v>
      </c>
      <c r="C521" s="195" t="s">
        <v>163</v>
      </c>
      <c r="D521" s="202"/>
      <c r="E521" s="47"/>
      <c r="F521" s="48"/>
      <c r="G521" s="48"/>
      <c r="H521" s="48"/>
      <c r="I521" s="48"/>
      <c r="J521" s="48"/>
      <c r="K521" s="89"/>
      <c r="L521" s="89"/>
      <c r="M521" s="89"/>
      <c r="N521" s="89"/>
      <c r="O521" s="89"/>
      <c r="P521" s="89"/>
      <c r="Q521" s="89"/>
      <c r="R521" s="89"/>
      <c r="S521" s="89"/>
      <c r="T521" s="89"/>
      <c r="U521" s="89"/>
    </row>
    <row r="522" ht="15" spans="1:21">
      <c r="A522" s="182"/>
      <c r="B522" s="201" t="s">
        <v>350</v>
      </c>
      <c r="C522" s="202" t="s">
        <v>351</v>
      </c>
      <c r="D522" s="202"/>
      <c r="E522" s="47"/>
      <c r="F522" s="48"/>
      <c r="G522" s="48"/>
      <c r="H522" s="48"/>
      <c r="I522" s="48"/>
      <c r="J522" s="48"/>
      <c r="K522" s="89"/>
      <c r="L522" s="190">
        <f t="shared" ref="L522:U522" si="255">L523/L$101*100</f>
        <v>-1751.51535271019</v>
      </c>
      <c r="M522" s="190">
        <f ca="1" t="shared" si="255"/>
        <v>-2372.66664905772</v>
      </c>
      <c r="N522" s="190">
        <f ca="1" t="shared" si="255"/>
        <v>-1848.94424804481</v>
      </c>
      <c r="O522" s="190">
        <f ca="1" t="shared" si="255"/>
        <v>-1334.89109409495</v>
      </c>
      <c r="P522" s="190">
        <f ca="1" t="shared" si="255"/>
        <v>-1117.37201348162</v>
      </c>
      <c r="Q522" s="190">
        <f ca="1" t="shared" si="255"/>
        <v>679.479214503909</v>
      </c>
      <c r="R522" s="190">
        <f ca="1" t="shared" si="255"/>
        <v>259.866547515169</v>
      </c>
      <c r="S522" s="190">
        <f ca="1" t="shared" si="255"/>
        <v>338.422487238102</v>
      </c>
      <c r="T522" s="190">
        <f ca="1" t="shared" si="255"/>
        <v>575.07426687272</v>
      </c>
      <c r="U522" s="190">
        <f ca="1" t="shared" si="255"/>
        <v>2220.85452618672</v>
      </c>
    </row>
    <row r="523" ht="15" spans="1:21">
      <c r="A523" s="182"/>
      <c r="B523" s="201" t="s">
        <v>352</v>
      </c>
      <c r="C523" s="180" t="s">
        <v>329</v>
      </c>
      <c r="D523" s="203" t="str">
        <f>C521</f>
        <v>Domestic</v>
      </c>
      <c r="E523" s="62"/>
      <c r="F523" s="178"/>
      <c r="G523" s="167"/>
      <c r="H523" s="167"/>
      <c r="I523" s="167"/>
      <c r="J523" s="167"/>
      <c r="K523" s="90"/>
      <c r="L523" s="223">
        <f t="shared" ref="L523:U523" si="256">L101-SUM(L285,L302,L319,L336,L353,L370,L387,L404,L421,L438,L455,L472,L489,L506)</f>
        <v>-1047874.39600026</v>
      </c>
      <c r="M523" s="223">
        <f ca="1" t="shared" si="256"/>
        <v>-3378383.51059344</v>
      </c>
      <c r="N523" s="223">
        <f ca="1" t="shared" si="256"/>
        <v>-3358044.43835523</v>
      </c>
      <c r="O523" s="223">
        <f ca="1" t="shared" si="256"/>
        <v>-3186678.05001392</v>
      </c>
      <c r="P523" s="223">
        <f ca="1" t="shared" si="256"/>
        <v>-3186960.69468102</v>
      </c>
      <c r="Q523" s="223">
        <f ca="1" t="shared" si="256"/>
        <v>-4764873.79794319</v>
      </c>
      <c r="R523" s="223">
        <f ca="1" t="shared" si="256"/>
        <v>-7012598.29150259</v>
      </c>
      <c r="S523" s="223">
        <f ca="1" t="shared" si="256"/>
        <v>-6478958.67916043</v>
      </c>
      <c r="T523" s="223">
        <f ca="1" t="shared" si="256"/>
        <v>-5680051.46537976</v>
      </c>
      <c r="U523" s="223">
        <f ca="1" t="shared" si="256"/>
        <v>-5470797.49913029</v>
      </c>
    </row>
    <row r="524" ht="15" spans="1:21">
      <c r="A524" s="182"/>
      <c r="B524" s="201" t="s">
        <v>335</v>
      </c>
      <c r="C524" s="180" t="s">
        <v>329</v>
      </c>
      <c r="D524" s="203" t="str">
        <f>C521</f>
        <v>Domestic</v>
      </c>
      <c r="E524" s="62"/>
      <c r="F524" s="178"/>
      <c r="G524" s="167"/>
      <c r="H524" s="167"/>
      <c r="I524" s="167"/>
      <c r="J524" s="167"/>
      <c r="K524" s="90"/>
      <c r="L524" s="192"/>
      <c r="M524" s="143">
        <f ca="1" t="shared" ref="M524:U524" si="257">M530*M527</f>
        <v>0</v>
      </c>
      <c r="N524" s="143">
        <f ca="1" t="shared" si="257"/>
        <v>0</v>
      </c>
      <c r="O524" s="143">
        <f ca="1" t="shared" si="257"/>
        <v>0</v>
      </c>
      <c r="P524" s="143">
        <f ca="1" t="shared" si="257"/>
        <v>0</v>
      </c>
      <c r="Q524" s="143">
        <f ca="1" t="shared" si="257"/>
        <v>-1047874.39600026</v>
      </c>
      <c r="R524" s="143">
        <f ca="1" t="shared" si="257"/>
        <v>-3378383.51059344</v>
      </c>
      <c r="S524" s="143">
        <f ca="1" t="shared" si="257"/>
        <v>-3358044.43835523</v>
      </c>
      <c r="T524" s="143">
        <f ca="1" t="shared" si="257"/>
        <v>-3186678.05001392</v>
      </c>
      <c r="U524" s="143">
        <f ca="1" t="shared" si="257"/>
        <v>-3186960.69468102</v>
      </c>
    </row>
    <row r="525" ht="15" spans="1:21">
      <c r="A525" s="182"/>
      <c r="B525" s="201" t="s">
        <v>336</v>
      </c>
      <c r="C525" s="180" t="s">
        <v>329</v>
      </c>
      <c r="D525" s="203" t="str">
        <f>C521</f>
        <v>Domestic</v>
      </c>
      <c r="E525" s="62"/>
      <c r="F525" s="178"/>
      <c r="G525" s="167"/>
      <c r="H525" s="167"/>
      <c r="I525" s="167"/>
      <c r="J525" s="167"/>
      <c r="K525" s="90"/>
      <c r="L525" s="192"/>
      <c r="M525" s="143">
        <f t="shared" ref="M525:U525" si="258">M531*M527</f>
        <v>-83829.9516800206</v>
      </c>
      <c r="N525" s="143">
        <f ca="1" t="shared" si="258"/>
        <v>-354100.632527496</v>
      </c>
      <c r="O525" s="143">
        <f ca="1" t="shared" si="258"/>
        <v>-622744.187595914</v>
      </c>
      <c r="P525" s="143">
        <f ca="1" t="shared" si="258"/>
        <v>-877678.431597028</v>
      </c>
      <c r="Q525" s="143">
        <f ca="1" t="shared" si="258"/>
        <v>-1132635.28717151</v>
      </c>
      <c r="R525" s="143">
        <f ca="1" t="shared" si="258"/>
        <v>-1429995.23932694</v>
      </c>
      <c r="S525" s="143">
        <f ca="1" t="shared" si="258"/>
        <v>-1720732.42179968</v>
      </c>
      <c r="T525" s="143">
        <f ca="1" t="shared" si="258"/>
        <v>-1970405.56106409</v>
      </c>
      <c r="U525" s="143">
        <f ca="1" t="shared" si="258"/>
        <v>-2169875.43429336</v>
      </c>
    </row>
    <row r="526" ht="15" spans="1:21">
      <c r="A526" s="182"/>
      <c r="B526" s="201" t="s">
        <v>353</v>
      </c>
      <c r="C526" s="180" t="s">
        <v>329</v>
      </c>
      <c r="D526" s="203" t="str">
        <f>C521</f>
        <v>Domestic</v>
      </c>
      <c r="E526" s="62"/>
      <c r="F526" s="178"/>
      <c r="G526" s="167"/>
      <c r="H526" s="167"/>
      <c r="I526" s="167"/>
      <c r="J526" s="167"/>
      <c r="K526" s="90"/>
      <c r="L526" s="143">
        <f t="shared" ref="L526:U526" si="259">L529*L527</f>
        <v>-1047874.39600026</v>
      </c>
      <c r="M526" s="143">
        <f ca="1" t="shared" si="259"/>
        <v>-4426257.90659369</v>
      </c>
      <c r="N526" s="143">
        <f ca="1" t="shared" si="259"/>
        <v>-7784302.34494892</v>
      </c>
      <c r="O526" s="143">
        <f ca="1" t="shared" si="259"/>
        <v>-10970980.3949628</v>
      </c>
      <c r="P526" s="143">
        <f ca="1" t="shared" si="259"/>
        <v>-14157941.0896439</v>
      </c>
      <c r="Q526" s="143">
        <f ca="1" t="shared" si="259"/>
        <v>-17874940.4915868</v>
      </c>
      <c r="R526" s="143">
        <f ca="1" t="shared" si="259"/>
        <v>-21509155.2724959</v>
      </c>
      <c r="S526" s="143">
        <f ca="1" t="shared" si="259"/>
        <v>-24630069.5133011</v>
      </c>
      <c r="T526" s="143">
        <f ca="1" t="shared" si="259"/>
        <v>-27123442.928667</v>
      </c>
      <c r="U526" s="143">
        <f ca="1" t="shared" si="259"/>
        <v>-29407279.7331162</v>
      </c>
    </row>
    <row r="527" ht="15" spans="1:21">
      <c r="A527" s="182"/>
      <c r="B527" s="201" t="s">
        <v>333</v>
      </c>
      <c r="C527" s="199" t="str">
        <f>"LCU per unit of "&amp;D526</f>
        <v>LCU per unit of Domestic</v>
      </c>
      <c r="D527" s="203" t="str">
        <f>C516</f>
        <v>LCU</v>
      </c>
      <c r="E527" s="62"/>
      <c r="F527" s="178"/>
      <c r="G527" s="167"/>
      <c r="H527" s="167"/>
      <c r="I527" s="167"/>
      <c r="J527" s="167"/>
      <c r="K527" s="90"/>
      <c r="L527" s="143">
        <f t="shared" ref="L527:U527" si="260">INDEX($L$81:$U$85,MATCH($D527,$B$81:$B$85,0),MATCH(L$78,$L$78:$U$78,0))</f>
        <v>1</v>
      </c>
      <c r="M527" s="143">
        <f t="shared" si="260"/>
        <v>1</v>
      </c>
      <c r="N527" s="143">
        <f t="shared" si="260"/>
        <v>1</v>
      </c>
      <c r="O527" s="143">
        <f t="shared" si="260"/>
        <v>1</v>
      </c>
      <c r="P527" s="143">
        <f t="shared" si="260"/>
        <v>1</v>
      </c>
      <c r="Q527" s="143">
        <f t="shared" si="260"/>
        <v>1</v>
      </c>
      <c r="R527" s="143">
        <f t="shared" si="260"/>
        <v>1</v>
      </c>
      <c r="S527" s="143">
        <f t="shared" si="260"/>
        <v>1</v>
      </c>
      <c r="T527" s="143">
        <f t="shared" si="260"/>
        <v>1</v>
      </c>
      <c r="U527" s="143">
        <f t="shared" si="260"/>
        <v>1</v>
      </c>
    </row>
    <row r="528" ht="15" spans="1:21">
      <c r="A528" s="182"/>
      <c r="B528" s="201" t="s">
        <v>341</v>
      </c>
      <c r="C528" s="199" t="str">
        <f>"million "&amp;D527</f>
        <v>million LCU</v>
      </c>
      <c r="D528" s="203" t="str">
        <f>D527</f>
        <v>LCU</v>
      </c>
      <c r="E528" s="59"/>
      <c r="F528" s="189"/>
      <c r="G528" s="167"/>
      <c r="H528" s="167"/>
      <c r="I528" s="167"/>
      <c r="J528" s="167"/>
      <c r="K528" s="90"/>
      <c r="L528" s="190">
        <f t="shared" ref="L528:U528" si="261">L523/L527</f>
        <v>-1047874.39600026</v>
      </c>
      <c r="M528" s="190">
        <f ca="1" t="shared" si="261"/>
        <v>-3378383.51059344</v>
      </c>
      <c r="N528" s="190">
        <f ca="1" t="shared" si="261"/>
        <v>-3358044.43835523</v>
      </c>
      <c r="O528" s="190">
        <f ca="1" t="shared" si="261"/>
        <v>-3186678.05001392</v>
      </c>
      <c r="P528" s="190">
        <f ca="1" t="shared" si="261"/>
        <v>-3186960.69468102</v>
      </c>
      <c r="Q528" s="190">
        <f ca="1" t="shared" si="261"/>
        <v>-4764873.79794319</v>
      </c>
      <c r="R528" s="190">
        <f ca="1" t="shared" si="261"/>
        <v>-7012598.29150259</v>
      </c>
      <c r="S528" s="190">
        <f ca="1" t="shared" si="261"/>
        <v>-6478958.67916043</v>
      </c>
      <c r="T528" s="190">
        <f ca="1" t="shared" si="261"/>
        <v>-5680051.46537976</v>
      </c>
      <c r="U528" s="190">
        <f ca="1" t="shared" si="261"/>
        <v>-5470797.49913029</v>
      </c>
    </row>
    <row r="529" ht="15" spans="1:21">
      <c r="A529" s="182"/>
      <c r="B529" s="201" t="s">
        <v>343</v>
      </c>
      <c r="C529" s="199" t="str">
        <f>"million "&amp;D528</f>
        <v>million LCU</v>
      </c>
      <c r="D529" s="203" t="str">
        <f>D528</f>
        <v>LCU</v>
      </c>
      <c r="E529" s="62"/>
      <c r="F529" s="189"/>
      <c r="G529" s="167"/>
      <c r="H529" s="167"/>
      <c r="I529" s="167"/>
      <c r="J529" s="167"/>
      <c r="K529" s="90"/>
      <c r="L529" s="143">
        <f>L528</f>
        <v>-1047874.39600026</v>
      </c>
      <c r="M529" s="143">
        <f ca="1" t="shared" ref="M529:U529" si="262">L529+M528-M530</f>
        <v>-4426257.90659369</v>
      </c>
      <c r="N529" s="143">
        <f ca="1" t="shared" si="262"/>
        <v>-7784302.34494892</v>
      </c>
      <c r="O529" s="143">
        <f ca="1" t="shared" si="262"/>
        <v>-10970980.3949628</v>
      </c>
      <c r="P529" s="143">
        <f ca="1" t="shared" si="262"/>
        <v>-14157941.0896439</v>
      </c>
      <c r="Q529" s="143">
        <f ca="1" t="shared" si="262"/>
        <v>-17874940.4915868</v>
      </c>
      <c r="R529" s="143">
        <f ca="1" t="shared" si="262"/>
        <v>-21509155.2724959</v>
      </c>
      <c r="S529" s="143">
        <f ca="1" t="shared" si="262"/>
        <v>-24630069.5133011</v>
      </c>
      <c r="T529" s="143">
        <f ca="1" t="shared" si="262"/>
        <v>-27123442.928667</v>
      </c>
      <c r="U529" s="143">
        <f ca="1" t="shared" si="262"/>
        <v>-29407279.7331162</v>
      </c>
    </row>
    <row r="530" ht="15" spans="1:21">
      <c r="A530" s="182"/>
      <c r="B530" s="201" t="s">
        <v>328</v>
      </c>
      <c r="C530" s="199" t="str">
        <f>"million "&amp;D529</f>
        <v>million LCU</v>
      </c>
      <c r="D530" s="203" t="str">
        <f>D529</f>
        <v>LCU</v>
      </c>
      <c r="E530" s="62"/>
      <c r="F530" s="189"/>
      <c r="G530" s="167"/>
      <c r="H530" s="167"/>
      <c r="I530" s="167"/>
      <c r="J530" s="167"/>
      <c r="K530" s="90"/>
      <c r="L530" s="192"/>
      <c r="M530" s="143">
        <f ca="1" t="shared" ref="M530:U530" si="263">IF(M$241&gt;$C517-1,SUM(OFFSET($L528,0,M$241-$C517,1,$C517-$C518))/($C517-$C518),IF(M$241&lt;$C518+1,0,SUM(OFFSET($L528,0,0,1,M$241-$C518))/($C517-$C518)))</f>
        <v>0</v>
      </c>
      <c r="N530" s="143">
        <f ca="1" t="shared" si="263"/>
        <v>0</v>
      </c>
      <c r="O530" s="143">
        <f ca="1" t="shared" si="263"/>
        <v>0</v>
      </c>
      <c r="P530" s="143">
        <f ca="1" t="shared" si="263"/>
        <v>0</v>
      </c>
      <c r="Q530" s="143">
        <f ca="1" t="shared" si="263"/>
        <v>-1047874.39600026</v>
      </c>
      <c r="R530" s="143">
        <f ca="1" t="shared" si="263"/>
        <v>-3378383.51059344</v>
      </c>
      <c r="S530" s="143">
        <f ca="1" t="shared" si="263"/>
        <v>-3358044.43835523</v>
      </c>
      <c r="T530" s="143">
        <f ca="1" t="shared" si="263"/>
        <v>-3186678.05001392</v>
      </c>
      <c r="U530" s="143">
        <f ca="1" t="shared" si="263"/>
        <v>-3186960.69468102</v>
      </c>
    </row>
    <row r="531" ht="15" spans="1:21">
      <c r="A531" s="182"/>
      <c r="B531" s="201" t="s">
        <v>234</v>
      </c>
      <c r="C531" s="199" t="str">
        <f>"million "&amp;D530</f>
        <v>million LCU</v>
      </c>
      <c r="D531" s="203" t="str">
        <f>D530</f>
        <v>LCU</v>
      </c>
      <c r="E531" s="62"/>
      <c r="F531" s="189"/>
      <c r="G531" s="167"/>
      <c r="H531" s="167"/>
      <c r="I531" s="167"/>
      <c r="J531" s="167"/>
      <c r="K531" s="90"/>
      <c r="L531" s="192"/>
      <c r="M531" s="143">
        <f t="shared" ref="M531:U531" si="264">L529*$C519</f>
        <v>-83829.9516800206</v>
      </c>
      <c r="N531" s="143">
        <f ca="1" t="shared" si="264"/>
        <v>-354100.632527496</v>
      </c>
      <c r="O531" s="143">
        <f ca="1" t="shared" si="264"/>
        <v>-622744.187595914</v>
      </c>
      <c r="P531" s="143">
        <f ca="1" t="shared" si="264"/>
        <v>-877678.431597028</v>
      </c>
      <c r="Q531" s="143">
        <f ca="1" t="shared" si="264"/>
        <v>-1132635.28717151</v>
      </c>
      <c r="R531" s="143">
        <f ca="1" t="shared" si="264"/>
        <v>-1429995.23932694</v>
      </c>
      <c r="S531" s="143">
        <f ca="1" t="shared" si="264"/>
        <v>-1720732.42179968</v>
      </c>
      <c r="T531" s="143">
        <f ca="1" t="shared" si="264"/>
        <v>-1970405.56106409</v>
      </c>
      <c r="U531" s="143">
        <f ca="1" t="shared" si="264"/>
        <v>-2169875.43429336</v>
      </c>
    </row>
    <row r="534" spans="2:21">
      <c r="B534" s="44" t="s">
        <v>359</v>
      </c>
      <c r="C534" s="29"/>
      <c r="D534" s="29"/>
      <c r="E534" s="28"/>
      <c r="F534" s="28"/>
      <c r="G534" s="28"/>
      <c r="H534" s="28"/>
      <c r="I534" s="28"/>
      <c r="J534" s="28"/>
      <c r="K534" s="28"/>
      <c r="L534" s="77"/>
      <c r="M534" s="77"/>
      <c r="N534" s="77"/>
      <c r="O534" s="77"/>
      <c r="P534" s="77"/>
      <c r="Q534" s="77"/>
      <c r="R534" s="77"/>
      <c r="S534" s="77"/>
      <c r="T534" s="77"/>
      <c r="U534" s="77"/>
    </row>
    <row r="536" spans="1:22">
      <c r="A536" s="204"/>
      <c r="B536" s="205" t="s">
        <v>360</v>
      </c>
      <c r="C536" s="206"/>
      <c r="D536" s="206"/>
      <c r="E536" s="207"/>
      <c r="F536" s="207"/>
      <c r="G536" s="208">
        <f>DataInput!G10</f>
        <v>2015</v>
      </c>
      <c r="H536" s="208">
        <f>DataInput!H10</f>
        <v>2016</v>
      </c>
      <c r="I536" s="208">
        <f>DataInput!I10</f>
        <v>2017</v>
      </c>
      <c r="J536" s="208">
        <f>DataInput!J10</f>
        <v>2018</v>
      </c>
      <c r="K536" s="208">
        <f>DataInput!K10</f>
        <v>2019</v>
      </c>
      <c r="L536" s="208">
        <f>DataInput!L10</f>
        <v>2020</v>
      </c>
      <c r="M536" s="208">
        <f>DataInput!M10</f>
        <v>2021</v>
      </c>
      <c r="N536" s="208">
        <f>DataInput!N10</f>
        <v>2022</v>
      </c>
      <c r="O536" s="208">
        <f>DataInput!O10</f>
        <v>2023</v>
      </c>
      <c r="P536" s="208">
        <f>DataInput!P10</f>
        <v>2024</v>
      </c>
      <c r="Q536" s="208">
        <f>DataInput!Q10</f>
        <v>2025</v>
      </c>
      <c r="R536" s="208">
        <f>DataInput!R10</f>
        <v>2026</v>
      </c>
      <c r="S536" s="208">
        <f>DataInput!S10</f>
        <v>2027</v>
      </c>
      <c r="T536" s="208">
        <f>DataInput!T10</f>
        <v>2028</v>
      </c>
      <c r="U536" s="208">
        <f>DataInput!U10</f>
        <v>2029</v>
      </c>
      <c r="V536" s="209"/>
    </row>
    <row r="537" spans="1:22">
      <c r="A537" s="204"/>
      <c r="G537" s="209"/>
      <c r="H537" s="209"/>
      <c r="I537" s="209"/>
      <c r="J537" s="209"/>
      <c r="K537" s="209"/>
      <c r="L537" s="209"/>
      <c r="M537" s="209"/>
      <c r="N537" s="209"/>
      <c r="O537" s="209"/>
      <c r="P537" s="209"/>
      <c r="Q537" s="209"/>
      <c r="R537" s="209"/>
      <c r="S537" s="209"/>
      <c r="T537" s="209"/>
      <c r="U537" s="209"/>
      <c r="V537" s="209"/>
    </row>
    <row r="538" spans="1:22">
      <c r="A538" s="210">
        <f>Baseline!A538</f>
        <v>11</v>
      </c>
      <c r="B538" s="211" t="s">
        <v>361</v>
      </c>
      <c r="C538" s="20" t="str">
        <f>'Data Request'!$C$6</f>
        <v>Naira</v>
      </c>
      <c r="D538" s="20" t="str">
        <f>'Data Request'!$C$7</f>
        <v>Million</v>
      </c>
      <c r="G538" s="212">
        <f t="shared" ref="G538:U538" si="265">G107</f>
        <v>48644.8881503252</v>
      </c>
      <c r="H538" s="212">
        <f t="shared" si="265"/>
        <v>79470.0161754744</v>
      </c>
      <c r="I538" s="212">
        <f t="shared" si="265"/>
        <v>112459.323187438</v>
      </c>
      <c r="J538" s="212">
        <f t="shared" si="265"/>
        <v>113636.86082904</v>
      </c>
      <c r="K538" s="212">
        <f t="shared" si="265"/>
        <v>81600.28445008</v>
      </c>
      <c r="L538" s="212">
        <f t="shared" si="265"/>
        <v>124632.803967782</v>
      </c>
      <c r="M538" s="212">
        <f ca="1" t="shared" si="265"/>
        <v>454304.67634937</v>
      </c>
      <c r="N538" s="212">
        <f ca="1" t="shared" si="265"/>
        <v>607980.692792533</v>
      </c>
      <c r="O538" s="212">
        <f ca="1" t="shared" si="265"/>
        <v>818911.690408249</v>
      </c>
      <c r="P538" s="212">
        <f ca="1" t="shared" si="265"/>
        <v>1074852.74155531</v>
      </c>
      <c r="Q538" s="212">
        <f ca="1" t="shared" si="265"/>
        <v>1385759.87806482</v>
      </c>
      <c r="R538" s="212">
        <f ca="1" t="shared" si="265"/>
        <v>1760311.78643133</v>
      </c>
      <c r="S538" s="212">
        <f ca="1" t="shared" si="265"/>
        <v>2195540.62480587</v>
      </c>
      <c r="T538" s="212">
        <f ca="1" t="shared" si="265"/>
        <v>2681679.09068083</v>
      </c>
      <c r="U538" s="212">
        <f ca="1" t="shared" si="265"/>
        <v>3226416.03223829</v>
      </c>
      <c r="V538" s="212"/>
    </row>
    <row r="539" spans="1:22">
      <c r="A539" s="210">
        <f>Baseline!A539</f>
        <v>12</v>
      </c>
      <c r="B539" s="213" t="s">
        <v>162</v>
      </c>
      <c r="C539" s="20" t="str">
        <f>'Data Request'!$C$6</f>
        <v>Naira</v>
      </c>
      <c r="D539" s="20" t="str">
        <f>'Data Request'!$C$7</f>
        <v>Million</v>
      </c>
      <c r="G539" s="212">
        <f t="shared" ref="G539:U539" si="266">G108</f>
        <v>6608.25492328522</v>
      </c>
      <c r="H539" s="212">
        <f t="shared" si="266"/>
        <v>8088.75772608435</v>
      </c>
      <c r="I539" s="212">
        <f t="shared" si="266"/>
        <v>10100.1301177775</v>
      </c>
      <c r="J539" s="212">
        <f t="shared" si="266"/>
        <v>9680.54453734</v>
      </c>
      <c r="K539" s="212">
        <f t="shared" si="266"/>
        <v>186.14593154</v>
      </c>
      <c r="L539" s="212">
        <f t="shared" si="266"/>
        <v>1091632.99812232</v>
      </c>
      <c r="M539" s="212">
        <f ca="1" t="shared" si="266"/>
        <v>4786329.30779594</v>
      </c>
      <c r="N539" s="212">
        <f ca="1" t="shared" si="266"/>
        <v>8285439.0178451</v>
      </c>
      <c r="O539" s="212">
        <f ca="1" t="shared" si="266"/>
        <v>11670848.7278943</v>
      </c>
      <c r="P539" s="212">
        <f ca="1" t="shared" si="266"/>
        <v>15101738.4379434</v>
      </c>
      <c r="Q539" s="212">
        <f ca="1" t="shared" si="266"/>
        <v>19123868.1479926</v>
      </c>
      <c r="R539" s="212">
        <f ca="1" t="shared" si="266"/>
        <v>23131444.2580417</v>
      </c>
      <c r="S539" s="212">
        <f ca="1" t="shared" si="266"/>
        <v>26688768.3680909</v>
      </c>
      <c r="T539" s="212">
        <f ca="1" t="shared" si="266"/>
        <v>29668496.4781401</v>
      </c>
      <c r="U539" s="212">
        <f ca="1" t="shared" si="266"/>
        <v>32498140.5881892</v>
      </c>
      <c r="V539" s="212"/>
    </row>
    <row r="540" spans="1:22">
      <c r="A540" s="210">
        <f>Baseline!A540</f>
        <v>13</v>
      </c>
      <c r="B540" s="213" t="s">
        <v>163</v>
      </c>
      <c r="C540" s="20" t="str">
        <f>'Data Request'!$C$6</f>
        <v>Naira</v>
      </c>
      <c r="D540" s="20" t="str">
        <f>'Data Request'!$C$7</f>
        <v>Million</v>
      </c>
      <c r="G540" s="212">
        <f t="shared" ref="G540:U540" si="267">G109</f>
        <v>42036.63322704</v>
      </c>
      <c r="H540" s="212">
        <f t="shared" si="267"/>
        <v>71381.25844939</v>
      </c>
      <c r="I540" s="212">
        <f t="shared" si="267"/>
        <v>102359.19306966</v>
      </c>
      <c r="J540" s="212">
        <f t="shared" si="267"/>
        <v>103956.3162917</v>
      </c>
      <c r="K540" s="212">
        <f t="shared" si="267"/>
        <v>81414.13851854</v>
      </c>
      <c r="L540" s="212">
        <f t="shared" si="267"/>
        <v>-967000.194154538</v>
      </c>
      <c r="M540" s="212">
        <f ca="1" t="shared" si="267"/>
        <v>-4332024.63144657</v>
      </c>
      <c r="N540" s="212">
        <f ca="1" t="shared" si="267"/>
        <v>-7677458.32505257</v>
      </c>
      <c r="O540" s="212">
        <f ca="1" t="shared" si="267"/>
        <v>-10851937.037486</v>
      </c>
      <c r="P540" s="212">
        <f ca="1" t="shared" si="267"/>
        <v>-14026885.6963881</v>
      </c>
      <c r="Q540" s="212">
        <f ca="1" t="shared" si="267"/>
        <v>-17738108.2699278</v>
      </c>
      <c r="R540" s="212">
        <f ca="1" t="shared" si="267"/>
        <v>-21371132.4716104</v>
      </c>
      <c r="S540" s="212">
        <f ca="1" t="shared" si="267"/>
        <v>-24493227.743285</v>
      </c>
      <c r="T540" s="212">
        <f ca="1" t="shared" si="267"/>
        <v>-26986817.3874592</v>
      </c>
      <c r="U540" s="212">
        <f ca="1" t="shared" si="267"/>
        <v>-29271724.5559509</v>
      </c>
      <c r="V540" s="212"/>
    </row>
    <row r="541" spans="1:22">
      <c r="A541" s="210">
        <f>Baseline!A541</f>
        <v>0</v>
      </c>
      <c r="B541" s="211" t="s">
        <v>362</v>
      </c>
      <c r="C541" s="20" t="str">
        <f>'Data Request'!$C$6</f>
        <v>Naira</v>
      </c>
      <c r="D541" s="20" t="str">
        <f>'Data Request'!$C$7</f>
        <v>Million</v>
      </c>
      <c r="G541" s="212">
        <f>G544+G547</f>
        <v>11450.2869588025</v>
      </c>
      <c r="H541" s="212">
        <f t="shared" ref="H541:U543" si="268">H544+H547</f>
        <v>21487.5951818046</v>
      </c>
      <c r="I541" s="212">
        <f t="shared" si="268"/>
        <v>54451.978074057</v>
      </c>
      <c r="J541" s="212">
        <f t="shared" si="268"/>
        <v>62431.261789315</v>
      </c>
      <c r="K541" s="212">
        <f t="shared" si="268"/>
        <v>83160.09649789</v>
      </c>
      <c r="L541" s="212">
        <f t="shared" si="268"/>
        <v>42302.51557976</v>
      </c>
      <c r="M541" s="212">
        <f ca="1" t="shared" si="268"/>
        <v>111068.604290189</v>
      </c>
      <c r="N541" s="212">
        <f ca="1" t="shared" si="268"/>
        <v>152181.501172274</v>
      </c>
      <c r="O541" s="212">
        <f ca="1" t="shared" si="268"/>
        <v>200207.695710006</v>
      </c>
      <c r="P541" s="212">
        <f ca="1" t="shared" si="268"/>
        <v>253680.910911309</v>
      </c>
      <c r="Q541" s="212">
        <f ca="1" t="shared" si="268"/>
        <v>-731859.5355253</v>
      </c>
      <c r="R541" s="212">
        <f ca="1" t="shared" si="268"/>
        <v>-2726608.5732808</v>
      </c>
      <c r="S541" s="212">
        <f ca="1" t="shared" si="268"/>
        <v>-1932130.49837335</v>
      </c>
      <c r="T541" s="212">
        <f ca="1" t="shared" si="268"/>
        <v>-984841.708338252</v>
      </c>
      <c r="U541" s="212">
        <f ca="1" t="shared" si="268"/>
        <v>-232677.025415197</v>
      </c>
      <c r="V541" s="212"/>
    </row>
    <row r="542" spans="1:22">
      <c r="A542" s="210">
        <f>Baseline!A542</f>
        <v>0</v>
      </c>
      <c r="B542" s="213" t="s">
        <v>162</v>
      </c>
      <c r="C542" s="20" t="str">
        <f>'Data Request'!$C$6</f>
        <v>Naira</v>
      </c>
      <c r="D542" s="20" t="str">
        <f>'Data Request'!$C$7</f>
        <v>Million</v>
      </c>
      <c r="G542" s="212">
        <f t="shared" ref="G542:L543" si="269">G545+G548</f>
        <v>56.2157700825</v>
      </c>
      <c r="H542" s="212">
        <f t="shared" si="269"/>
        <v>148.086217114559</v>
      </c>
      <c r="I542" s="212">
        <f t="shared" si="269"/>
        <v>173.104127566998</v>
      </c>
      <c r="J542" s="212">
        <f t="shared" si="269"/>
        <v>196.846955385</v>
      </c>
      <c r="K542" s="212">
        <f t="shared" si="269"/>
        <v>116.8498752</v>
      </c>
      <c r="L542" s="212">
        <f t="shared" si="269"/>
        <v>28390.18671244</v>
      </c>
      <c r="M542" s="212">
        <f ca="1" t="shared" si="268"/>
        <v>181120.02153552</v>
      </c>
      <c r="N542" s="212">
        <f ca="1" t="shared" si="268"/>
        <v>495624.48177804</v>
      </c>
      <c r="O542" s="212">
        <f ca="1" t="shared" si="268"/>
        <v>811776.99937068</v>
      </c>
      <c r="P542" s="212">
        <f ca="1" t="shared" si="268"/>
        <v>1117607.77356756</v>
      </c>
      <c r="Q542" s="212">
        <f ca="1" t="shared" si="268"/>
        <v>1427405.68680072</v>
      </c>
      <c r="R542" s="212">
        <f ca="1" t="shared" si="268"/>
        <v>2055157.6073052</v>
      </c>
      <c r="S542" s="212">
        <f ca="1" t="shared" si="268"/>
        <v>3117298.10371872</v>
      </c>
      <c r="T542" s="212">
        <f ca="1" t="shared" si="268"/>
        <v>4143513.33865476</v>
      </c>
      <c r="U542" s="212">
        <f ca="1" t="shared" si="268"/>
        <v>5094649.95213972</v>
      </c>
      <c r="V542" s="212"/>
    </row>
    <row r="543" spans="1:22">
      <c r="A543" s="210">
        <f>Baseline!A543</f>
        <v>0</v>
      </c>
      <c r="B543" s="213" t="s">
        <v>163</v>
      </c>
      <c r="C543" s="20" t="str">
        <f>'Data Request'!$C$6</f>
        <v>Naira</v>
      </c>
      <c r="D543" s="20" t="str">
        <f>'Data Request'!$C$7</f>
        <v>Million</v>
      </c>
      <c r="G543" s="212">
        <f t="shared" si="269"/>
        <v>11394.07118872</v>
      </c>
      <c r="H543" s="212">
        <f t="shared" si="269"/>
        <v>21339.50896469</v>
      </c>
      <c r="I543" s="212">
        <f t="shared" si="269"/>
        <v>54278.87394649</v>
      </c>
      <c r="J543" s="212">
        <f t="shared" si="269"/>
        <v>62234.41483393</v>
      </c>
      <c r="K543" s="212">
        <f t="shared" si="269"/>
        <v>83043.24662269</v>
      </c>
      <c r="L543" s="212">
        <f t="shared" si="269"/>
        <v>13912.32886732</v>
      </c>
      <c r="M543" s="212">
        <f ca="1" t="shared" si="268"/>
        <v>-70051.4172453306</v>
      </c>
      <c r="N543" s="212">
        <f ca="1" t="shared" si="268"/>
        <v>-343442.980605766</v>
      </c>
      <c r="O543" s="212">
        <f ca="1" t="shared" si="268"/>
        <v>-611569.303660674</v>
      </c>
      <c r="P543" s="212">
        <f ca="1" t="shared" si="268"/>
        <v>-863926.862656251</v>
      </c>
      <c r="Q543" s="212">
        <f ca="1" t="shared" si="268"/>
        <v>-2159265.22232602</v>
      </c>
      <c r="R543" s="212">
        <f ca="1" t="shared" si="268"/>
        <v>-4781766.180586</v>
      </c>
      <c r="S543" s="212">
        <f ca="1" t="shared" si="268"/>
        <v>-5049428.60209207</v>
      </c>
      <c r="T543" s="212">
        <f ca="1" t="shared" si="268"/>
        <v>-5128355.04699301</v>
      </c>
      <c r="U543" s="212">
        <f ca="1" t="shared" si="268"/>
        <v>-5327326.97755492</v>
      </c>
      <c r="V543" s="212"/>
    </row>
    <row r="544" spans="1:22">
      <c r="A544" s="210">
        <f>Baseline!A544</f>
        <v>14</v>
      </c>
      <c r="B544" s="211" t="s">
        <v>363</v>
      </c>
      <c r="C544" s="20" t="str">
        <f>'Data Request'!$C$6</f>
        <v>Naira</v>
      </c>
      <c r="D544" s="20" t="str">
        <f>'Data Request'!$C$7</f>
        <v>Million</v>
      </c>
      <c r="G544" s="212">
        <f t="shared" ref="G544:U544" si="270">G113</f>
        <v>10619.7580545195</v>
      </c>
      <c r="H544" s="212">
        <f t="shared" si="270"/>
        <v>18155.3841208789</v>
      </c>
      <c r="I544" s="212">
        <f t="shared" si="270"/>
        <v>50041.982957544</v>
      </c>
      <c r="J544" s="212">
        <f t="shared" si="270"/>
        <v>57296.36455197</v>
      </c>
      <c r="K544" s="212">
        <f t="shared" si="270"/>
        <v>75681.25857344</v>
      </c>
      <c r="L544" s="212">
        <f t="shared" si="270"/>
        <v>16824.47547091</v>
      </c>
      <c r="M544" s="212">
        <f ca="1" t="shared" si="270"/>
        <v>31042.34464944</v>
      </c>
      <c r="N544" s="212">
        <f ca="1" t="shared" si="270"/>
        <v>27943.54520161</v>
      </c>
      <c r="O544" s="212">
        <f ca="1" t="shared" si="270"/>
        <v>27790.95237036</v>
      </c>
      <c r="P544" s="212">
        <f ca="1" t="shared" si="270"/>
        <v>29278.2541719167</v>
      </c>
      <c r="Q544" s="212">
        <f ca="1" t="shared" si="270"/>
        <v>-1012160.93445269</v>
      </c>
      <c r="R544" s="212">
        <f ca="1" t="shared" si="270"/>
        <v>-3073090.19986909</v>
      </c>
      <c r="S544" s="212">
        <f ca="1" t="shared" si="270"/>
        <v>-2349687.51753497</v>
      </c>
      <c r="T544" s="212">
        <f ca="1" t="shared" si="270"/>
        <v>-1473845.93125472</v>
      </c>
      <c r="U544" s="212">
        <f ca="1" t="shared" si="270"/>
        <v>-791074.440687749</v>
      </c>
      <c r="V544" s="212"/>
    </row>
    <row r="545" spans="1:22">
      <c r="A545" s="210">
        <f>Baseline!A545</f>
        <v>15</v>
      </c>
      <c r="B545" s="213" t="s">
        <v>162</v>
      </c>
      <c r="C545" s="20" t="str">
        <f>'Data Request'!$C$6</f>
        <v>Naira</v>
      </c>
      <c r="D545" s="20" t="str">
        <f>'Data Request'!$C$7</f>
        <v>Million</v>
      </c>
      <c r="G545" s="212">
        <f t="shared" ref="G545:U545" si="271">G114</f>
        <v>37.36373529945</v>
      </c>
      <c r="H545" s="212">
        <f t="shared" si="271"/>
        <v>96.292739578935</v>
      </c>
      <c r="I545" s="212">
        <f t="shared" si="271"/>
        <v>116.29616419401</v>
      </c>
      <c r="J545" s="212">
        <f t="shared" si="271"/>
        <v>141.36879722</v>
      </c>
      <c r="K545" s="212">
        <f t="shared" si="271"/>
        <v>88.3709716</v>
      </c>
      <c r="L545" s="212">
        <f t="shared" si="271"/>
        <v>11473.41079809</v>
      </c>
      <c r="M545" s="212">
        <f ca="1" t="shared" si="271"/>
        <v>25590.28995084</v>
      </c>
      <c r="N545" s="212">
        <f ca="1" t="shared" si="271"/>
        <v>25590.28995084</v>
      </c>
      <c r="O545" s="212">
        <f ca="1" t="shared" si="271"/>
        <v>25590.28995084</v>
      </c>
      <c r="P545" s="212">
        <f ca="1" t="shared" si="271"/>
        <v>25590.28995084</v>
      </c>
      <c r="Q545" s="212">
        <f ca="1" t="shared" si="271"/>
        <v>25590.28995084</v>
      </c>
      <c r="R545" s="212">
        <f ca="1" t="shared" si="271"/>
        <v>290283.88995084</v>
      </c>
      <c r="S545" s="212">
        <f ca="1" t="shared" si="271"/>
        <v>990675.88995084</v>
      </c>
      <c r="T545" s="212">
        <f ca="1" t="shared" si="271"/>
        <v>1695615.88995084</v>
      </c>
      <c r="U545" s="212">
        <f ca="1" t="shared" si="271"/>
        <v>2377815.88995084</v>
      </c>
      <c r="V545" s="212"/>
    </row>
    <row r="546" spans="1:22">
      <c r="A546" s="210">
        <f>Baseline!A546</f>
        <v>16</v>
      </c>
      <c r="B546" s="213" t="s">
        <v>163</v>
      </c>
      <c r="C546" s="20" t="str">
        <f>'Data Request'!$C$6</f>
        <v>Naira</v>
      </c>
      <c r="D546" s="20" t="str">
        <f>'Data Request'!$C$7</f>
        <v>Million</v>
      </c>
      <c r="G546" s="212">
        <f t="shared" ref="G546:U546" si="272">G115</f>
        <v>10582.39431922</v>
      </c>
      <c r="H546" s="212">
        <f t="shared" si="272"/>
        <v>18059.0913813</v>
      </c>
      <c r="I546" s="212">
        <f t="shared" si="272"/>
        <v>49925.68679335</v>
      </c>
      <c r="J546" s="212">
        <f t="shared" si="272"/>
        <v>57154.99575475</v>
      </c>
      <c r="K546" s="212">
        <f t="shared" si="272"/>
        <v>75592.88760184</v>
      </c>
      <c r="L546" s="212">
        <f t="shared" si="272"/>
        <v>5351.06467282</v>
      </c>
      <c r="M546" s="212">
        <f ca="1" t="shared" si="272"/>
        <v>5452.0546986</v>
      </c>
      <c r="N546" s="212">
        <f ca="1" t="shared" si="272"/>
        <v>2353.25525077</v>
      </c>
      <c r="O546" s="212">
        <f ca="1" t="shared" si="272"/>
        <v>2200.66241952</v>
      </c>
      <c r="P546" s="212">
        <f ca="1" t="shared" si="272"/>
        <v>3687.96422107667</v>
      </c>
      <c r="Q546" s="212">
        <f ca="1" t="shared" si="272"/>
        <v>-1037751.22440353</v>
      </c>
      <c r="R546" s="212">
        <f ca="1" t="shared" si="272"/>
        <v>-3363374.08981993</v>
      </c>
      <c r="S546" s="212">
        <f ca="1" t="shared" si="272"/>
        <v>-3340363.40748581</v>
      </c>
      <c r="T546" s="212">
        <f ca="1" t="shared" si="272"/>
        <v>-3169461.82120556</v>
      </c>
      <c r="U546" s="212">
        <f ca="1" t="shared" si="272"/>
        <v>-3168890.33063859</v>
      </c>
      <c r="V546" s="212"/>
    </row>
    <row r="547" spans="1:22">
      <c r="A547" s="210">
        <f>Baseline!A547</f>
        <v>17</v>
      </c>
      <c r="B547" s="211" t="s">
        <v>364</v>
      </c>
      <c r="C547" s="20" t="str">
        <f>'Data Request'!$C$6</f>
        <v>Naira</v>
      </c>
      <c r="D547" s="20" t="str">
        <f>'Data Request'!$C$7</f>
        <v>Million</v>
      </c>
      <c r="G547" s="212">
        <f t="shared" ref="G547:U547" si="273">G116</f>
        <v>830.52890428305</v>
      </c>
      <c r="H547" s="212">
        <f t="shared" si="273"/>
        <v>3332.21106092562</v>
      </c>
      <c r="I547" s="212">
        <f t="shared" si="273"/>
        <v>4409.99511651299</v>
      </c>
      <c r="J547" s="212">
        <f t="shared" si="273"/>
        <v>5134.897237345</v>
      </c>
      <c r="K547" s="212">
        <f t="shared" si="273"/>
        <v>7478.83792445</v>
      </c>
      <c r="L547" s="212">
        <f t="shared" si="273"/>
        <v>25478.04010885</v>
      </c>
      <c r="M547" s="212">
        <f ca="1" t="shared" si="273"/>
        <v>80026.2596407493</v>
      </c>
      <c r="N547" s="212">
        <f ca="1" t="shared" si="273"/>
        <v>124237.955970664</v>
      </c>
      <c r="O547" s="212">
        <f ca="1" t="shared" si="273"/>
        <v>172416.743339646</v>
      </c>
      <c r="P547" s="212">
        <f ca="1" t="shared" si="273"/>
        <v>224402.656739392</v>
      </c>
      <c r="Q547" s="212">
        <f ca="1" t="shared" si="273"/>
        <v>280301.398927391</v>
      </c>
      <c r="R547" s="212">
        <f ca="1" t="shared" si="273"/>
        <v>346481.626588287</v>
      </c>
      <c r="S547" s="212">
        <f ca="1" t="shared" si="273"/>
        <v>417557.019161614</v>
      </c>
      <c r="T547" s="212">
        <f ca="1" t="shared" si="273"/>
        <v>489004.222916469</v>
      </c>
      <c r="U547" s="212">
        <f ca="1" t="shared" si="273"/>
        <v>558397.415272553</v>
      </c>
      <c r="V547" s="212"/>
    </row>
    <row r="548" spans="1:22">
      <c r="A548" s="210">
        <f>Baseline!A548</f>
        <v>18</v>
      </c>
      <c r="B548" s="213" t="s">
        <v>162</v>
      </c>
      <c r="C548" s="20" t="str">
        <f>'Data Request'!$C$6</f>
        <v>Naira</v>
      </c>
      <c r="D548" s="20" t="str">
        <f>'Data Request'!$C$7</f>
        <v>Million</v>
      </c>
      <c r="G548" s="212">
        <f t="shared" ref="G548:U548" si="274">G117</f>
        <v>18.85203478305</v>
      </c>
      <c r="H548" s="212">
        <f t="shared" si="274"/>
        <v>51.793477535624</v>
      </c>
      <c r="I548" s="212">
        <f t="shared" si="274"/>
        <v>56.807963372988</v>
      </c>
      <c r="J548" s="212">
        <f t="shared" si="274"/>
        <v>55.478158165</v>
      </c>
      <c r="K548" s="212">
        <f t="shared" si="274"/>
        <v>28.4789036</v>
      </c>
      <c r="L548" s="212">
        <f t="shared" si="274"/>
        <v>16916.77591435</v>
      </c>
      <c r="M548" s="212">
        <f ca="1" t="shared" si="274"/>
        <v>155529.73158468</v>
      </c>
      <c r="N548" s="212">
        <f ca="1" t="shared" si="274"/>
        <v>470034.1918272</v>
      </c>
      <c r="O548" s="212">
        <f ca="1" t="shared" si="274"/>
        <v>786186.70941984</v>
      </c>
      <c r="P548" s="212">
        <f ca="1" t="shared" si="274"/>
        <v>1092017.48361672</v>
      </c>
      <c r="Q548" s="212">
        <f ca="1" t="shared" si="274"/>
        <v>1401815.39684988</v>
      </c>
      <c r="R548" s="212">
        <f ca="1" t="shared" si="274"/>
        <v>1764873.71735436</v>
      </c>
      <c r="S548" s="212">
        <f ca="1" t="shared" si="274"/>
        <v>2126622.21376788</v>
      </c>
      <c r="T548" s="212">
        <f ca="1" t="shared" si="274"/>
        <v>2447897.44870392</v>
      </c>
      <c r="U548" s="212">
        <f ca="1" t="shared" si="274"/>
        <v>2716834.06218888</v>
      </c>
      <c r="V548" s="212"/>
    </row>
    <row r="549" spans="1:22">
      <c r="A549" s="210">
        <f>Baseline!A549</f>
        <v>19</v>
      </c>
      <c r="B549" s="213" t="s">
        <v>163</v>
      </c>
      <c r="C549" s="20" t="str">
        <f>'Data Request'!$C$6</f>
        <v>Naira</v>
      </c>
      <c r="D549" s="20" t="str">
        <f>'Data Request'!$C$7</f>
        <v>Million</v>
      </c>
      <c r="G549" s="212">
        <f t="shared" ref="G549:U549" si="275">G118</f>
        <v>811.6768695</v>
      </c>
      <c r="H549" s="212">
        <f t="shared" si="275"/>
        <v>3280.41758339</v>
      </c>
      <c r="I549" s="212">
        <f t="shared" si="275"/>
        <v>4353.18715314</v>
      </c>
      <c r="J549" s="212">
        <f t="shared" si="275"/>
        <v>5079.41907918</v>
      </c>
      <c r="K549" s="212">
        <f t="shared" si="275"/>
        <v>7450.35902085</v>
      </c>
      <c r="L549" s="212">
        <f t="shared" si="275"/>
        <v>8561.2641945</v>
      </c>
      <c r="M549" s="212">
        <f ca="1" t="shared" si="275"/>
        <v>-75503.4719439306</v>
      </c>
      <c r="N549" s="212">
        <f ca="1" t="shared" si="275"/>
        <v>-345796.235856536</v>
      </c>
      <c r="O549" s="212">
        <f ca="1" t="shared" si="275"/>
        <v>-613769.966080194</v>
      </c>
      <c r="P549" s="212">
        <f ca="1" t="shared" si="275"/>
        <v>-867614.826877328</v>
      </c>
      <c r="Q549" s="212">
        <f ca="1" t="shared" si="275"/>
        <v>-1121513.99792249</v>
      </c>
      <c r="R549" s="212">
        <f ca="1" t="shared" si="275"/>
        <v>-1418392.09076607</v>
      </c>
      <c r="S549" s="212">
        <f ca="1" t="shared" si="275"/>
        <v>-1709065.19460627</v>
      </c>
      <c r="T549" s="212">
        <f ca="1" t="shared" si="275"/>
        <v>-1958893.22578745</v>
      </c>
      <c r="U549" s="212">
        <f ca="1" t="shared" si="275"/>
        <v>-2158436.64691633</v>
      </c>
      <c r="V549" s="212"/>
    </row>
    <row r="550" spans="1:22">
      <c r="A550" s="210" t="str">
        <f>Baseline!A550</f>
        <v>A</v>
      </c>
      <c r="B550" s="214" t="s">
        <v>365</v>
      </c>
      <c r="C550" s="215" t="str">
        <f>'Data Request'!$C$6</f>
        <v>Naira</v>
      </c>
      <c r="D550" s="215" t="str">
        <f>'Data Request'!$C$7</f>
        <v>Million</v>
      </c>
      <c r="E550" s="216"/>
      <c r="F550" s="216"/>
      <c r="G550" s="217">
        <f t="shared" ref="G550:U550" si="276">G6</f>
        <v>1.58774</v>
      </c>
      <c r="H550" s="217">
        <f t="shared" si="276"/>
        <v>1.635779</v>
      </c>
      <c r="I550" s="217">
        <f t="shared" si="276"/>
        <v>1.817777</v>
      </c>
      <c r="J550" s="217">
        <f t="shared" si="276"/>
        <v>2.036732</v>
      </c>
      <c r="K550" s="217">
        <f t="shared" si="276"/>
        <v>2.2994</v>
      </c>
      <c r="L550" s="217">
        <f t="shared" si="276"/>
        <v>2.410201</v>
      </c>
      <c r="M550" s="217">
        <f t="shared" si="276"/>
        <v>2.648707</v>
      </c>
      <c r="N550" s="217">
        <f t="shared" si="276"/>
        <v>2.928273</v>
      </c>
      <c r="O550" s="217">
        <f t="shared" si="276"/>
        <v>3.241757</v>
      </c>
      <c r="P550" s="217">
        <f t="shared" si="276"/>
        <v>3.47257</v>
      </c>
      <c r="Q550" s="217">
        <f t="shared" si="276"/>
        <v>3.719817</v>
      </c>
      <c r="R550" s="217">
        <f t="shared" si="276"/>
        <v>3.984667</v>
      </c>
      <c r="S550" s="217">
        <f t="shared" si="276"/>
        <v>4.268376</v>
      </c>
      <c r="T550" s="217">
        <f t="shared" si="276"/>
        <v>4.572284</v>
      </c>
      <c r="U550" s="217">
        <f t="shared" si="276"/>
        <v>4.897831</v>
      </c>
      <c r="V550" s="212"/>
    </row>
    <row r="551" spans="1:22">
      <c r="A551" s="210">
        <f>Baseline!A551</f>
        <v>0</v>
      </c>
      <c r="B551" s="211" t="s">
        <v>152</v>
      </c>
      <c r="C551" s="20" t="str">
        <f>'Data Request'!$C$6</f>
        <v>Naira</v>
      </c>
      <c r="D551" s="20" t="str">
        <f>'Data Request'!$C$7</f>
        <v>Million</v>
      </c>
      <c r="G551" s="212">
        <f t="shared" ref="G551:U551" si="277">G13</f>
        <v>59667.04942855</v>
      </c>
      <c r="H551" s="212">
        <f t="shared" si="277"/>
        <v>81291.530078</v>
      </c>
      <c r="I551" s="212">
        <f t="shared" si="277"/>
        <v>76433.49753731</v>
      </c>
      <c r="J551" s="212">
        <f t="shared" si="277"/>
        <v>107869.95199021</v>
      </c>
      <c r="K551" s="212">
        <f t="shared" si="277"/>
        <v>103201.2201011</v>
      </c>
      <c r="L551" s="212">
        <f t="shared" si="277"/>
        <v>122657.259140301</v>
      </c>
      <c r="M551" s="212">
        <f ca="1" t="shared" si="277"/>
        <v>214247.921755651</v>
      </c>
      <c r="N551" s="212">
        <f ca="1" t="shared" si="277"/>
        <v>263484.492461856</v>
      </c>
      <c r="O551" s="212">
        <f ca="1" t="shared" si="277"/>
        <v>325658.55508319</v>
      </c>
      <c r="P551" s="212">
        <f ca="1" t="shared" si="277"/>
        <v>388564.702646003</v>
      </c>
      <c r="Q551" s="212">
        <f ca="1" t="shared" si="277"/>
        <v>-587243.089258704</v>
      </c>
      <c r="R551" s="212">
        <f ca="1" t="shared" si="277"/>
        <v>-2573126.19862553</v>
      </c>
      <c r="S551" s="212">
        <f ca="1" t="shared" si="277"/>
        <v>-1766051.46667291</v>
      </c>
      <c r="T551" s="212">
        <f ca="1" t="shared" si="277"/>
        <v>-807459.524772334</v>
      </c>
      <c r="U551" s="212">
        <f ca="1" t="shared" si="277"/>
        <v>-48066.0665602986</v>
      </c>
      <c r="V551" s="212"/>
    </row>
    <row r="552" spans="1:22">
      <c r="A552" s="210">
        <f>Baseline!A552</f>
        <v>0</v>
      </c>
      <c r="B552" s="213" t="s">
        <v>366</v>
      </c>
      <c r="C552" s="20" t="str">
        <f>'Data Request'!$C$6</f>
        <v>Naira</v>
      </c>
      <c r="D552" s="20" t="str">
        <f>'Data Request'!$C$7</f>
        <v>Million</v>
      </c>
      <c r="G552" s="212">
        <f t="shared" ref="G552:U552" si="278">G14</f>
        <v>32826.44959462</v>
      </c>
      <c r="H552" s="212">
        <f t="shared" si="278"/>
        <v>23974.675189</v>
      </c>
      <c r="I552" s="212">
        <f t="shared" si="278"/>
        <v>31338.35611266</v>
      </c>
      <c r="J552" s="212">
        <f t="shared" si="278"/>
        <v>46996.00020615</v>
      </c>
      <c r="K552" s="212">
        <f t="shared" si="278"/>
        <v>45509.546427</v>
      </c>
      <c r="L552" s="212">
        <f t="shared" si="278"/>
        <v>29189.5577833762</v>
      </c>
      <c r="M552" s="212">
        <f t="shared" si="278"/>
        <v>33567.9914508827</v>
      </c>
      <c r="N552" s="212">
        <f t="shared" si="278"/>
        <v>38603.1901685151</v>
      </c>
      <c r="O552" s="212">
        <f t="shared" si="278"/>
        <v>39954.6686937923</v>
      </c>
      <c r="P552" s="212">
        <f t="shared" si="278"/>
        <v>48833.7189978612</v>
      </c>
      <c r="Q552" s="212">
        <f t="shared" si="278"/>
        <v>53716.6268475403</v>
      </c>
      <c r="R552" s="212">
        <f t="shared" si="278"/>
        <v>59088.2208746714</v>
      </c>
      <c r="S552" s="212">
        <f t="shared" si="278"/>
        <v>69880.8040058721</v>
      </c>
      <c r="T552" s="212">
        <f t="shared" si="278"/>
        <v>85409.524606752</v>
      </c>
      <c r="U552" s="212">
        <f t="shared" si="278"/>
        <v>93950.253297766</v>
      </c>
      <c r="V552" s="212"/>
    </row>
    <row r="553" spans="1:22">
      <c r="A553" s="210">
        <f>Baseline!A553</f>
        <v>0</v>
      </c>
      <c r="B553" s="218" t="s">
        <v>367</v>
      </c>
      <c r="C553" s="20" t="str">
        <f>'Data Request'!$C$6</f>
        <v>Naira</v>
      </c>
      <c r="D553" s="20" t="str">
        <f>'Data Request'!$C$7</f>
        <v>Million</v>
      </c>
      <c r="G553" s="212">
        <f t="shared" ref="G553:U553" si="279">G15</f>
        <v>0</v>
      </c>
      <c r="H553" s="212">
        <f t="shared" si="279"/>
        <v>0</v>
      </c>
      <c r="I553" s="212">
        <f t="shared" si="279"/>
        <v>0</v>
      </c>
      <c r="J553" s="212">
        <f t="shared" si="279"/>
        <v>0</v>
      </c>
      <c r="K553" s="212">
        <f t="shared" si="279"/>
        <v>0</v>
      </c>
      <c r="L553" s="212">
        <f t="shared" si="279"/>
        <v>0</v>
      </c>
      <c r="M553" s="212">
        <f t="shared" si="279"/>
        <v>0</v>
      </c>
      <c r="N553" s="212">
        <f t="shared" si="279"/>
        <v>0</v>
      </c>
      <c r="O553" s="212">
        <f t="shared" si="279"/>
        <v>0</v>
      </c>
      <c r="P553" s="212">
        <f t="shared" si="279"/>
        <v>0</v>
      </c>
      <c r="Q553" s="212">
        <f t="shared" si="279"/>
        <v>0</v>
      </c>
      <c r="R553" s="212">
        <f t="shared" si="279"/>
        <v>0</v>
      </c>
      <c r="S553" s="212">
        <f t="shared" si="279"/>
        <v>0</v>
      </c>
      <c r="T553" s="212">
        <f t="shared" si="279"/>
        <v>0</v>
      </c>
      <c r="U553" s="212">
        <f t="shared" si="279"/>
        <v>0</v>
      </c>
      <c r="V553" s="212"/>
    </row>
    <row r="554" spans="1:22">
      <c r="A554" s="210">
        <f>Baseline!A554</f>
        <v>0</v>
      </c>
      <c r="B554" s="218" t="s">
        <v>368</v>
      </c>
      <c r="C554" s="20" t="str">
        <f>'Data Request'!$C$6</f>
        <v>Naira</v>
      </c>
      <c r="D554" s="20" t="str">
        <f>'Data Request'!$C$7</f>
        <v>Million</v>
      </c>
      <c r="G554" s="212">
        <f t="shared" ref="G554:U554" si="280">G16</f>
        <v>0</v>
      </c>
      <c r="H554" s="212">
        <f t="shared" si="280"/>
        <v>0</v>
      </c>
      <c r="I554" s="212">
        <f t="shared" si="280"/>
        <v>0</v>
      </c>
      <c r="J554" s="212">
        <f t="shared" si="280"/>
        <v>0</v>
      </c>
      <c r="K554" s="212">
        <f t="shared" si="280"/>
        <v>0</v>
      </c>
      <c r="L554" s="212">
        <f t="shared" si="280"/>
        <v>0</v>
      </c>
      <c r="M554" s="212">
        <f t="shared" si="280"/>
        <v>0</v>
      </c>
      <c r="N554" s="212">
        <f t="shared" si="280"/>
        <v>0</v>
      </c>
      <c r="O554" s="212">
        <f t="shared" si="280"/>
        <v>0</v>
      </c>
      <c r="P554" s="212">
        <f t="shared" si="280"/>
        <v>0</v>
      </c>
      <c r="Q554" s="212">
        <f t="shared" si="280"/>
        <v>0</v>
      </c>
      <c r="R554" s="212">
        <f t="shared" si="280"/>
        <v>0</v>
      </c>
      <c r="S554" s="212">
        <f t="shared" si="280"/>
        <v>0</v>
      </c>
      <c r="T554" s="212">
        <f t="shared" si="280"/>
        <v>0</v>
      </c>
      <c r="U554" s="212">
        <f t="shared" si="280"/>
        <v>0</v>
      </c>
      <c r="V554" s="212"/>
    </row>
    <row r="555" spans="1:22">
      <c r="A555" s="210">
        <f>Baseline!A555</f>
        <v>0</v>
      </c>
      <c r="B555" s="219" t="s">
        <v>369</v>
      </c>
      <c r="C555" s="20" t="str">
        <f>'Data Request'!$C$6</f>
        <v>Naira</v>
      </c>
      <c r="D555" s="20" t="str">
        <f>'Data Request'!$C$7</f>
        <v>Million</v>
      </c>
      <c r="G555" s="212">
        <f t="shared" ref="G555:U555" si="281">G17</f>
        <v>0</v>
      </c>
      <c r="H555" s="212">
        <f t="shared" si="281"/>
        <v>0</v>
      </c>
      <c r="I555" s="212">
        <f t="shared" si="281"/>
        <v>0</v>
      </c>
      <c r="J555" s="212">
        <f t="shared" si="281"/>
        <v>0</v>
      </c>
      <c r="K555" s="212">
        <f t="shared" si="281"/>
        <v>0</v>
      </c>
      <c r="L555" s="212">
        <f t="shared" si="281"/>
        <v>0</v>
      </c>
      <c r="M555" s="212">
        <f t="shared" si="281"/>
        <v>0</v>
      </c>
      <c r="N555" s="212">
        <f t="shared" si="281"/>
        <v>0</v>
      </c>
      <c r="O555" s="212">
        <f t="shared" si="281"/>
        <v>0</v>
      </c>
      <c r="P555" s="212">
        <f t="shared" si="281"/>
        <v>0</v>
      </c>
      <c r="Q555" s="212">
        <f t="shared" si="281"/>
        <v>0</v>
      </c>
      <c r="R555" s="212">
        <f t="shared" si="281"/>
        <v>0</v>
      </c>
      <c r="S555" s="212">
        <f t="shared" si="281"/>
        <v>0</v>
      </c>
      <c r="T555" s="212">
        <f t="shared" si="281"/>
        <v>0</v>
      </c>
      <c r="U555" s="212">
        <f t="shared" si="281"/>
        <v>0</v>
      </c>
      <c r="V555" s="212"/>
    </row>
    <row r="556" spans="1:22">
      <c r="A556" s="210">
        <f>Baseline!A556</f>
        <v>0</v>
      </c>
      <c r="B556" s="219" t="s">
        <v>370</v>
      </c>
      <c r="C556" s="20" t="str">
        <f>'Data Request'!$C$6</f>
        <v>Naira</v>
      </c>
      <c r="D556" s="20" t="str">
        <f>'Data Request'!$C$7</f>
        <v>Million</v>
      </c>
      <c r="G556" s="212">
        <f t="shared" ref="G556:U556" si="282">G18</f>
        <v>4424.49278956</v>
      </c>
      <c r="H556" s="212">
        <f t="shared" si="282"/>
        <v>19409.246875</v>
      </c>
      <c r="I556" s="212">
        <f t="shared" si="282"/>
        <v>18069.17347683</v>
      </c>
      <c r="J556" s="212">
        <f t="shared" si="282"/>
        <v>16026.94724276</v>
      </c>
      <c r="K556" s="212">
        <f t="shared" si="282"/>
        <v>3231.488448</v>
      </c>
      <c r="L556" s="212">
        <f t="shared" si="282"/>
        <v>1771.55523766505</v>
      </c>
      <c r="M556" s="212">
        <f t="shared" si="282"/>
        <v>2037.28852331481</v>
      </c>
      <c r="N556" s="212">
        <f t="shared" si="282"/>
        <v>2342.88180181203</v>
      </c>
      <c r="O556" s="212">
        <f t="shared" si="282"/>
        <v>2424.31407208383</v>
      </c>
      <c r="P556" s="212">
        <f t="shared" si="282"/>
        <v>2963.46118289641</v>
      </c>
      <c r="Q556" s="212">
        <f t="shared" si="282"/>
        <v>3260.23036033087</v>
      </c>
      <c r="R556" s="212">
        <f t="shared" si="282"/>
        <v>3586.7149143805</v>
      </c>
      <c r="S556" s="212">
        <f t="shared" si="282"/>
        <v>4241.37215153757</v>
      </c>
      <c r="T556" s="212">
        <f t="shared" si="282"/>
        <v>5183.22797426821</v>
      </c>
      <c r="U556" s="212">
        <f t="shared" si="282"/>
        <v>5701.11217040844</v>
      </c>
      <c r="V556" s="212"/>
    </row>
    <row r="557" spans="1:22">
      <c r="A557" s="210">
        <f>Baseline!A557</f>
        <v>0</v>
      </c>
      <c r="B557" s="219" t="s">
        <v>371</v>
      </c>
      <c r="C557" s="20" t="str">
        <f>'Data Request'!$C$6</f>
        <v>Naira</v>
      </c>
      <c r="D557" s="20" t="str">
        <f>'Data Request'!$C$7</f>
        <v>Million</v>
      </c>
      <c r="G557" s="212">
        <f t="shared" ref="G557:U557" si="283">G19</f>
        <v>8044.1295677</v>
      </c>
      <c r="H557" s="212">
        <f t="shared" si="283"/>
        <v>7694.488524</v>
      </c>
      <c r="I557" s="212">
        <f t="shared" si="283"/>
        <v>10014.00242719</v>
      </c>
      <c r="J557" s="212">
        <f t="shared" si="283"/>
        <v>11259.13871752</v>
      </c>
      <c r="K557" s="212">
        <f t="shared" si="283"/>
        <v>12086.864902</v>
      </c>
      <c r="L557" s="212">
        <f t="shared" si="283"/>
        <v>11800.3634352115</v>
      </c>
      <c r="M557" s="212">
        <f t="shared" si="283"/>
        <v>13570.4179504932</v>
      </c>
      <c r="N557" s="212">
        <f t="shared" si="283"/>
        <v>15605.9806430672</v>
      </c>
      <c r="O557" s="212">
        <f t="shared" si="283"/>
        <v>16152.8777395273</v>
      </c>
      <c r="P557" s="212">
        <f t="shared" si="283"/>
        <v>19741.9094004564</v>
      </c>
      <c r="Q557" s="212">
        <f t="shared" si="283"/>
        <v>21715.7458105248</v>
      </c>
      <c r="R557" s="212">
        <f t="shared" si="283"/>
        <v>23887.9576821036</v>
      </c>
      <c r="S557" s="212">
        <f t="shared" si="283"/>
        <v>28700.2013344191</v>
      </c>
      <c r="T557" s="212">
        <f t="shared" si="283"/>
        <v>34528.5815345819</v>
      </c>
      <c r="U557" s="212">
        <f t="shared" si="283"/>
        <v>37980.2187647692</v>
      </c>
      <c r="V557" s="212"/>
    </row>
    <row r="558" spans="1:22">
      <c r="A558" s="210">
        <f>Baseline!A558</f>
        <v>3</v>
      </c>
      <c r="B558" s="220" t="s">
        <v>372</v>
      </c>
      <c r="C558" s="215" t="str">
        <f>'Data Request'!$C$6</f>
        <v>Naira</v>
      </c>
      <c r="D558" s="215" t="str">
        <f>'Data Request'!$C$7</f>
        <v>Million</v>
      </c>
      <c r="E558" s="216"/>
      <c r="F558" s="216"/>
      <c r="G558" s="217">
        <f t="shared" ref="G558:U558" si="284">G20</f>
        <v>7201.76141292</v>
      </c>
      <c r="H558" s="217">
        <f t="shared" si="284"/>
        <v>10213.11949</v>
      </c>
      <c r="I558" s="217">
        <f t="shared" si="284"/>
        <v>10493.18173685</v>
      </c>
      <c r="J558" s="217">
        <f t="shared" si="284"/>
        <v>11463.18880975</v>
      </c>
      <c r="K558" s="217">
        <f t="shared" si="284"/>
        <v>17199.206405</v>
      </c>
      <c r="L558" s="217">
        <f t="shared" si="284"/>
        <v>17032.1132800668</v>
      </c>
      <c r="M558" s="217">
        <f t="shared" si="284"/>
        <v>19586.9302720768</v>
      </c>
      <c r="N558" s="217">
        <f t="shared" si="284"/>
        <v>22524.9698128883</v>
      </c>
      <c r="O558" s="217">
        <f t="shared" si="284"/>
        <v>25644.7152848215</v>
      </c>
      <c r="P558" s="217">
        <f t="shared" si="284"/>
        <v>28494.2725775448</v>
      </c>
      <c r="Q558" s="217">
        <f t="shared" si="284"/>
        <v>31343.6634641765</v>
      </c>
      <c r="R558" s="217">
        <f t="shared" si="284"/>
        <v>34477.3129838029</v>
      </c>
      <c r="S558" s="217">
        <f t="shared" si="284"/>
        <v>40775.7599313734</v>
      </c>
      <c r="T558" s="217">
        <f t="shared" si="284"/>
        <v>49836.6239210794</v>
      </c>
      <c r="U558" s="217">
        <f t="shared" si="284"/>
        <v>54820.8675092413</v>
      </c>
      <c r="V558" s="212"/>
    </row>
    <row r="559" spans="1:22">
      <c r="A559" s="210">
        <f>Baseline!A559</f>
        <v>0</v>
      </c>
      <c r="B559" s="219" t="s">
        <v>373</v>
      </c>
      <c r="C559" s="20" t="str">
        <f>'Data Request'!$C$6</f>
        <v>Naira</v>
      </c>
      <c r="D559" s="20" t="str">
        <f>'Data Request'!$C$7</f>
        <v>Million</v>
      </c>
      <c r="G559" s="212">
        <f t="shared" ref="G559:U559" si="285">G21</f>
        <v>0</v>
      </c>
      <c r="H559" s="212">
        <f t="shared" si="285"/>
        <v>0</v>
      </c>
      <c r="I559" s="212">
        <f t="shared" si="285"/>
        <v>0</v>
      </c>
      <c r="J559" s="212">
        <f t="shared" si="285"/>
        <v>0</v>
      </c>
      <c r="K559" s="212">
        <f t="shared" si="285"/>
        <v>0</v>
      </c>
      <c r="L559" s="212">
        <f t="shared" si="285"/>
        <v>62863.6694039819</v>
      </c>
      <c r="M559" s="212">
        <f ca="1" t="shared" si="285"/>
        <v>145485.293558884</v>
      </c>
      <c r="N559" s="212">
        <f ca="1" t="shared" si="285"/>
        <v>184407.470035573</v>
      </c>
      <c r="O559" s="212">
        <f ca="1" t="shared" si="285"/>
        <v>241481.979292966</v>
      </c>
      <c r="P559" s="212">
        <f ca="1" t="shared" si="285"/>
        <v>288531.340487244</v>
      </c>
      <c r="Q559" s="212">
        <f ca="1" t="shared" si="285"/>
        <v>-697279.355741276</v>
      </c>
      <c r="R559" s="212">
        <f ca="1" t="shared" si="285"/>
        <v>-2694166.40508049</v>
      </c>
      <c r="S559" s="212">
        <f ca="1" t="shared" si="285"/>
        <v>-1909649.60409611</v>
      </c>
      <c r="T559" s="212">
        <f ca="1" t="shared" si="285"/>
        <v>-982417.482809016</v>
      </c>
      <c r="U559" s="212">
        <f ca="1" t="shared" si="285"/>
        <v>-240518.518302483</v>
      </c>
      <c r="V559" s="212"/>
    </row>
    <row r="560" spans="1:22">
      <c r="A560" s="210">
        <f>Baseline!A560</f>
        <v>4</v>
      </c>
      <c r="B560" s="221" t="str">
        <f>B22</f>
        <v>Grants</v>
      </c>
      <c r="C560" s="20" t="str">
        <f>'Data Request'!$C$6</f>
        <v>Naira</v>
      </c>
      <c r="D560" s="20" t="str">
        <f>'Data Request'!$C$7</f>
        <v>Million</v>
      </c>
      <c r="G560" s="212">
        <f t="shared" ref="G560:U560" si="286">G22</f>
        <v>0</v>
      </c>
      <c r="H560" s="212">
        <f t="shared" si="286"/>
        <v>0</v>
      </c>
      <c r="I560" s="212">
        <f t="shared" si="286"/>
        <v>100</v>
      </c>
      <c r="J560" s="212">
        <f t="shared" si="286"/>
        <v>36.69124193</v>
      </c>
      <c r="K560" s="212">
        <f t="shared" si="286"/>
        <v>2977.389612</v>
      </c>
      <c r="L560" s="212">
        <f t="shared" si="286"/>
        <v>3036.93740424</v>
      </c>
      <c r="M560" s="212">
        <f t="shared" si="286"/>
        <v>3097.67615232</v>
      </c>
      <c r="N560" s="212">
        <f t="shared" si="286"/>
        <v>2787.9083908</v>
      </c>
      <c r="O560" s="212">
        <f t="shared" si="286"/>
        <v>2760.02930689</v>
      </c>
      <c r="P560" s="212">
        <f t="shared" si="286"/>
        <v>3312.03516826</v>
      </c>
      <c r="Q560" s="212">
        <f t="shared" si="286"/>
        <v>3974.44220191</v>
      </c>
      <c r="R560" s="212">
        <f t="shared" si="286"/>
        <v>4371.8864221</v>
      </c>
      <c r="S560" s="212">
        <f t="shared" si="286"/>
        <v>4809.07506431</v>
      </c>
      <c r="T560" s="212">
        <f t="shared" si="286"/>
        <v>5289.98257074</v>
      </c>
      <c r="U560" s="212">
        <f t="shared" si="286"/>
        <v>5818.98082781</v>
      </c>
      <c r="V560" s="212"/>
    </row>
    <row r="561" spans="1:22">
      <c r="A561" s="210">
        <f>Baseline!A561</f>
        <v>0</v>
      </c>
      <c r="B561" s="221" t="str">
        <f>B23</f>
        <v>Sales of Government Assets and Privatization Proceeds</v>
      </c>
      <c r="C561" s="20" t="str">
        <f>'Data Request'!$C$6</f>
        <v>Naira</v>
      </c>
      <c r="D561" s="20" t="str">
        <f>'Data Request'!$C$7</f>
        <v>Million</v>
      </c>
      <c r="G561" s="212">
        <f t="shared" ref="G561:U561" si="287">G23</f>
        <v>0</v>
      </c>
      <c r="H561" s="212">
        <f t="shared" si="287"/>
        <v>0</v>
      </c>
      <c r="I561" s="212">
        <f t="shared" si="287"/>
        <v>0</v>
      </c>
      <c r="J561" s="212">
        <f t="shared" si="287"/>
        <v>0</v>
      </c>
      <c r="K561" s="212">
        <f t="shared" si="287"/>
        <v>0</v>
      </c>
      <c r="L561" s="212">
        <f t="shared" si="287"/>
        <v>0</v>
      </c>
      <c r="M561" s="212">
        <f t="shared" si="287"/>
        <v>0</v>
      </c>
      <c r="N561" s="212">
        <f t="shared" si="287"/>
        <v>0</v>
      </c>
      <c r="O561" s="212">
        <f t="shared" si="287"/>
        <v>0</v>
      </c>
      <c r="P561" s="212">
        <f t="shared" si="287"/>
        <v>0</v>
      </c>
      <c r="Q561" s="212">
        <f t="shared" si="287"/>
        <v>0</v>
      </c>
      <c r="R561" s="212">
        <f t="shared" si="287"/>
        <v>0</v>
      </c>
      <c r="S561" s="212">
        <f t="shared" si="287"/>
        <v>0</v>
      </c>
      <c r="T561" s="212">
        <f t="shared" si="287"/>
        <v>0</v>
      </c>
      <c r="U561" s="212">
        <f t="shared" si="287"/>
        <v>0</v>
      </c>
      <c r="V561" s="212"/>
    </row>
    <row r="562" spans="1:22">
      <c r="A562" s="210">
        <f>Baseline!A562</f>
        <v>0</v>
      </c>
      <c r="B562" s="221" t="str">
        <f>B24</f>
        <v>Other Non-Debt Creating Capital Receipts</v>
      </c>
      <c r="C562" s="20" t="str">
        <f>'Data Request'!$C$6</f>
        <v>Naira</v>
      </c>
      <c r="D562" s="20" t="str">
        <f>'Data Request'!$C$7</f>
        <v>Million</v>
      </c>
      <c r="G562" s="212">
        <f t="shared" ref="G562:U562" si="288">G24</f>
        <v>0</v>
      </c>
      <c r="H562" s="212">
        <f t="shared" si="288"/>
        <v>0</v>
      </c>
      <c r="I562" s="212">
        <f t="shared" si="288"/>
        <v>0</v>
      </c>
      <c r="J562" s="212">
        <f t="shared" si="288"/>
        <v>0</v>
      </c>
      <c r="K562" s="212">
        <f t="shared" si="288"/>
        <v>0</v>
      </c>
      <c r="L562" s="212">
        <f t="shared" si="288"/>
        <v>0</v>
      </c>
      <c r="M562" s="212">
        <f t="shared" si="288"/>
        <v>0</v>
      </c>
      <c r="N562" s="212">
        <f t="shared" si="288"/>
        <v>0</v>
      </c>
      <c r="O562" s="212">
        <f t="shared" si="288"/>
        <v>0</v>
      </c>
      <c r="P562" s="212">
        <f t="shared" si="288"/>
        <v>0</v>
      </c>
      <c r="Q562" s="212">
        <f t="shared" si="288"/>
        <v>0</v>
      </c>
      <c r="R562" s="212">
        <f t="shared" si="288"/>
        <v>0</v>
      </c>
      <c r="S562" s="212">
        <f t="shared" si="288"/>
        <v>0</v>
      </c>
      <c r="T562" s="212">
        <f t="shared" si="288"/>
        <v>0</v>
      </c>
      <c r="U562" s="212">
        <f t="shared" si="288"/>
        <v>0</v>
      </c>
      <c r="V562" s="212"/>
    </row>
    <row r="563" spans="1:22">
      <c r="A563" s="210">
        <f>Baseline!A563</f>
        <v>0</v>
      </c>
      <c r="B563" s="221" t="s">
        <v>374</v>
      </c>
      <c r="C563" s="20" t="str">
        <f>'Data Request'!$C$6</f>
        <v>Naira</v>
      </c>
      <c r="D563" s="20" t="str">
        <f>'Data Request'!$C$7</f>
        <v>Million</v>
      </c>
      <c r="G563" s="212">
        <f t="shared" ref="G563:U563" si="289">G25</f>
        <v>0</v>
      </c>
      <c r="H563" s="212">
        <f t="shared" si="289"/>
        <v>0</v>
      </c>
      <c r="I563" s="212">
        <f t="shared" si="289"/>
        <v>0</v>
      </c>
      <c r="J563" s="212">
        <f t="shared" si="289"/>
        <v>0</v>
      </c>
      <c r="K563" s="212">
        <f t="shared" si="289"/>
        <v>0</v>
      </c>
      <c r="L563" s="212">
        <f t="shared" si="289"/>
        <v>59826.7319997419</v>
      </c>
      <c r="M563" s="212">
        <f ca="1" t="shared" si="289"/>
        <v>142387.617406564</v>
      </c>
      <c r="N563" s="212">
        <f ca="1" t="shared" si="289"/>
        <v>181619.561644773</v>
      </c>
      <c r="O563" s="212">
        <f ca="1" t="shared" si="289"/>
        <v>238721.949986076</v>
      </c>
      <c r="P563" s="212">
        <f ca="1" t="shared" si="289"/>
        <v>285219.305318984</v>
      </c>
      <c r="Q563" s="212">
        <f ca="1" t="shared" si="289"/>
        <v>-701253.797943186</v>
      </c>
      <c r="R563" s="212">
        <f ca="1" t="shared" si="289"/>
        <v>-2698538.29150259</v>
      </c>
      <c r="S563" s="212">
        <f ca="1" t="shared" si="289"/>
        <v>-1914458.67916042</v>
      </c>
      <c r="T563" s="212">
        <f ca="1" t="shared" si="289"/>
        <v>-987707.465379756</v>
      </c>
      <c r="U563" s="212">
        <f ca="1" t="shared" si="289"/>
        <v>-246337.499130293</v>
      </c>
      <c r="V563" s="212"/>
    </row>
    <row r="564" spans="1:22">
      <c r="A564" s="210">
        <f>Baseline!A564</f>
        <v>1</v>
      </c>
      <c r="B564" s="214" t="s">
        <v>375</v>
      </c>
      <c r="C564" s="215" t="str">
        <f>'Data Request'!$C$6</f>
        <v>Naira</v>
      </c>
      <c r="D564" s="215" t="str">
        <f>'Data Request'!$C$7</f>
        <v>Million</v>
      </c>
      <c r="E564" s="216"/>
      <c r="F564" s="216"/>
      <c r="G564" s="217">
        <f>G552+G555+G556+G557+G558+G560</f>
        <v>52496.8333648</v>
      </c>
      <c r="H564" s="217">
        <f t="shared" ref="H564:U564" si="290">H552+H555+H556+H557+H558+H560</f>
        <v>61291.530078</v>
      </c>
      <c r="I564" s="217">
        <f t="shared" si="290"/>
        <v>70014.71375353</v>
      </c>
      <c r="J564" s="217">
        <f t="shared" si="290"/>
        <v>85781.96621811</v>
      </c>
      <c r="K564" s="217">
        <f t="shared" si="290"/>
        <v>81004.495794</v>
      </c>
      <c r="L564" s="217">
        <f t="shared" si="290"/>
        <v>62830.5271405595</v>
      </c>
      <c r="M564" s="217">
        <f t="shared" si="290"/>
        <v>71860.3043490874</v>
      </c>
      <c r="N564" s="217">
        <f t="shared" si="290"/>
        <v>81864.9308170826</v>
      </c>
      <c r="O564" s="217">
        <f t="shared" si="290"/>
        <v>86936.6050971149</v>
      </c>
      <c r="P564" s="217">
        <f t="shared" si="290"/>
        <v>103345.397327019</v>
      </c>
      <c r="Q564" s="217">
        <f t="shared" si="290"/>
        <v>114010.708684482</v>
      </c>
      <c r="R564" s="217">
        <f t="shared" si="290"/>
        <v>125412.092877058</v>
      </c>
      <c r="S564" s="217">
        <f t="shared" si="290"/>
        <v>148407.212487512</v>
      </c>
      <c r="T564" s="217">
        <f t="shared" si="290"/>
        <v>180247.940607422</v>
      </c>
      <c r="U564" s="217">
        <f t="shared" si="290"/>
        <v>198271.432569995</v>
      </c>
      <c r="V564" s="212"/>
    </row>
    <row r="565" spans="1:22">
      <c r="A565" s="210">
        <f>Baseline!A565</f>
        <v>2</v>
      </c>
      <c r="B565" s="214" t="s">
        <v>376</v>
      </c>
      <c r="C565" s="215" t="str">
        <f>'Data Request'!$C$6</f>
        <v>Naira</v>
      </c>
      <c r="D565" s="215" t="str">
        <f>'Data Request'!$C$7</f>
        <v>Million</v>
      </c>
      <c r="E565" s="216"/>
      <c r="F565" s="216"/>
      <c r="G565" s="217">
        <f>G552+G555+G556+G557</f>
        <v>45295.07195188</v>
      </c>
      <c r="H565" s="217">
        <f t="shared" ref="H565:U565" si="291">H552+H555+H556+H557</f>
        <v>51078.410588</v>
      </c>
      <c r="I565" s="217">
        <f t="shared" si="291"/>
        <v>59421.53201668</v>
      </c>
      <c r="J565" s="217">
        <f t="shared" si="291"/>
        <v>74282.08616643</v>
      </c>
      <c r="K565" s="217">
        <f t="shared" si="291"/>
        <v>60827.899777</v>
      </c>
      <c r="L565" s="217">
        <f t="shared" si="291"/>
        <v>42761.4764562528</v>
      </c>
      <c r="M565" s="217">
        <f t="shared" si="291"/>
        <v>49175.6979246907</v>
      </c>
      <c r="N565" s="217">
        <f t="shared" si="291"/>
        <v>56552.0526133943</v>
      </c>
      <c r="O565" s="217">
        <f t="shared" si="291"/>
        <v>58531.8605054034</v>
      </c>
      <c r="P565" s="217">
        <f t="shared" si="291"/>
        <v>71539.089581214</v>
      </c>
      <c r="Q565" s="217">
        <f t="shared" si="291"/>
        <v>78692.603018396</v>
      </c>
      <c r="R565" s="217">
        <f t="shared" si="291"/>
        <v>86562.8934711555</v>
      </c>
      <c r="S565" s="217">
        <f t="shared" si="291"/>
        <v>102822.377491829</v>
      </c>
      <c r="T565" s="217">
        <f t="shared" si="291"/>
        <v>125121.334115602</v>
      </c>
      <c r="U565" s="217">
        <f t="shared" si="291"/>
        <v>137631.584232944</v>
      </c>
      <c r="V565" s="212"/>
    </row>
    <row r="566" spans="1:22">
      <c r="A566" s="210">
        <f>Baseline!A566</f>
        <v>5</v>
      </c>
      <c r="B566" s="211" t="s">
        <v>155</v>
      </c>
      <c r="C566" s="20" t="str">
        <f>'Data Request'!$C$6</f>
        <v>Naira</v>
      </c>
      <c r="D566" s="20" t="str">
        <f>'Data Request'!$C$7</f>
        <v>Million</v>
      </c>
      <c r="G566" s="212">
        <f t="shared" ref="G566:U566" si="292">G30</f>
        <v>38244.17165711</v>
      </c>
      <c r="H566" s="212">
        <f t="shared" si="292"/>
        <v>78333.509732</v>
      </c>
      <c r="I566" s="212">
        <f t="shared" si="292"/>
        <v>104223.90715275</v>
      </c>
      <c r="J566" s="212">
        <f t="shared" si="292"/>
        <v>72210.64198858</v>
      </c>
      <c r="K566" s="212">
        <f t="shared" si="292"/>
        <v>125225.922828</v>
      </c>
      <c r="L566" s="212">
        <f t="shared" si="292"/>
        <v>140027.941911301</v>
      </c>
      <c r="M566" s="212">
        <f ca="1" t="shared" si="292"/>
        <v>212297.641755651</v>
      </c>
      <c r="N566" s="212">
        <f ca="1" t="shared" si="292"/>
        <v>263663.812461856</v>
      </c>
      <c r="O566" s="212">
        <f ca="1" t="shared" si="292"/>
        <v>322639.28508319</v>
      </c>
      <c r="P566" s="212">
        <f ca="1" t="shared" si="292"/>
        <v>388375.752646003</v>
      </c>
      <c r="Q566" s="212">
        <f ca="1" t="shared" si="292"/>
        <v>-586253.469258704</v>
      </c>
      <c r="R566" s="212">
        <f ca="1" t="shared" si="292"/>
        <v>-2571131.41862553</v>
      </c>
      <c r="S566" s="212">
        <f ca="1" t="shared" si="292"/>
        <v>-1766029.21667291</v>
      </c>
      <c r="T566" s="212">
        <f ca="1" t="shared" si="292"/>
        <v>-809368.374772334</v>
      </c>
      <c r="U566" s="212">
        <f ca="1" t="shared" si="292"/>
        <v>-47111.6465602985</v>
      </c>
      <c r="V566" s="212"/>
    </row>
    <row r="567" spans="1:22">
      <c r="A567" s="210">
        <f>Baseline!A567</f>
        <v>6</v>
      </c>
      <c r="B567" s="213" t="s">
        <v>156</v>
      </c>
      <c r="C567" s="20" t="str">
        <f>'Data Request'!$C$6</f>
        <v>Naira</v>
      </c>
      <c r="D567" s="20" t="str">
        <f>'Data Request'!$C$7</f>
        <v>Million</v>
      </c>
      <c r="G567" s="212">
        <f t="shared" ref="G567:U567" si="293">G31</f>
        <v>27224.63740445</v>
      </c>
      <c r="H567" s="212">
        <f t="shared" si="293"/>
        <v>40271.87503</v>
      </c>
      <c r="I567" s="212">
        <f t="shared" si="293"/>
        <v>53015.62177984</v>
      </c>
      <c r="J567" s="212">
        <f t="shared" si="293"/>
        <v>30473.85485228</v>
      </c>
      <c r="K567" s="212">
        <f t="shared" si="293"/>
        <v>59347.638975</v>
      </c>
      <c r="L567" s="212">
        <f t="shared" si="293"/>
        <v>38198.3997545678</v>
      </c>
      <c r="M567" s="212">
        <f t="shared" si="293"/>
        <v>38580.3837521135</v>
      </c>
      <c r="N567" s="212">
        <f t="shared" si="293"/>
        <v>42438.1875896346</v>
      </c>
      <c r="O567" s="212">
        <f t="shared" si="293"/>
        <v>46482.849465531</v>
      </c>
      <c r="P567" s="212">
        <f t="shared" si="293"/>
        <v>51151.4079601863</v>
      </c>
      <c r="Q567" s="212">
        <f t="shared" si="293"/>
        <v>53708.9020397882</v>
      </c>
      <c r="R567" s="212">
        <f t="shared" si="293"/>
        <v>56394.371060186</v>
      </c>
      <c r="S567" s="212">
        <f t="shared" si="293"/>
        <v>59214.8547707879</v>
      </c>
      <c r="T567" s="212">
        <f t="shared" si="293"/>
        <v>60991.3933184958</v>
      </c>
      <c r="U567" s="212">
        <f t="shared" si="293"/>
        <v>62821.0272516807</v>
      </c>
      <c r="V567" s="212"/>
    </row>
    <row r="568" spans="1:22">
      <c r="A568" s="210">
        <f>Baseline!A568</f>
        <v>7</v>
      </c>
      <c r="B568" s="213" t="s">
        <v>157</v>
      </c>
      <c r="C568" s="20" t="str">
        <f>'Data Request'!$C$6</f>
        <v>Naira</v>
      </c>
      <c r="D568" s="20" t="str">
        <f>'Data Request'!$C$7</f>
        <v>Million</v>
      </c>
      <c r="G568" s="212">
        <f t="shared" ref="G568:U568" si="294">G32</f>
        <v>11017.94651266</v>
      </c>
      <c r="H568" s="212">
        <f t="shared" si="294"/>
        <v>19737.962449</v>
      </c>
      <c r="I568" s="212">
        <f t="shared" si="294"/>
        <v>27320.68478619</v>
      </c>
      <c r="J568" s="212">
        <f t="shared" si="294"/>
        <v>25045.0828298</v>
      </c>
      <c r="K568" s="212">
        <f t="shared" si="294"/>
        <v>29826.174501</v>
      </c>
      <c r="L568" s="212">
        <f t="shared" si="294"/>
        <v>27320.4543859247</v>
      </c>
      <c r="M568" s="212">
        <f t="shared" si="294"/>
        <v>27375.0952946965</v>
      </c>
      <c r="N568" s="212">
        <f t="shared" si="294"/>
        <v>30112.8462476435</v>
      </c>
      <c r="O568" s="212">
        <f t="shared" si="294"/>
        <v>33124.3347101199</v>
      </c>
      <c r="P568" s="212">
        <f t="shared" si="294"/>
        <v>36436.5880572211</v>
      </c>
      <c r="Q568" s="212">
        <f t="shared" si="294"/>
        <v>40079.6339377933</v>
      </c>
      <c r="R568" s="212">
        <f t="shared" si="294"/>
        <v>42083.5002771713</v>
      </c>
      <c r="S568" s="212">
        <f t="shared" si="294"/>
        <v>44187.215279943</v>
      </c>
      <c r="T568" s="212">
        <f t="shared" si="294"/>
        <v>45512.8074327424</v>
      </c>
      <c r="U568" s="212">
        <f t="shared" si="294"/>
        <v>46878.3055070698</v>
      </c>
      <c r="V568" s="212"/>
    </row>
    <row r="569" spans="1:22">
      <c r="A569" s="210">
        <f>Baseline!A569</f>
        <v>0</v>
      </c>
      <c r="B569" s="213" t="s">
        <v>377</v>
      </c>
      <c r="C569" s="20" t="str">
        <f>'Data Request'!$C$6</f>
        <v>Naira</v>
      </c>
      <c r="D569" s="20" t="str">
        <f>'Data Request'!$C$7</f>
        <v>Million</v>
      </c>
      <c r="G569" s="212">
        <f t="shared" ref="G569:U569" si="295">G33</f>
        <v>0</v>
      </c>
      <c r="H569" s="212">
        <f t="shared" si="295"/>
        <v>0</v>
      </c>
      <c r="I569" s="212">
        <f t="shared" si="295"/>
        <v>0</v>
      </c>
      <c r="J569" s="212">
        <f t="shared" si="295"/>
        <v>0</v>
      </c>
      <c r="K569" s="212">
        <f t="shared" si="295"/>
        <v>1995.309979</v>
      </c>
      <c r="L569" s="212">
        <f t="shared" si="295"/>
        <v>25478.04010885</v>
      </c>
      <c r="M569" s="212">
        <f ca="1" t="shared" si="295"/>
        <v>80026.2596407493</v>
      </c>
      <c r="N569" s="212">
        <f ca="1" t="shared" si="295"/>
        <v>124237.955970664</v>
      </c>
      <c r="O569" s="212">
        <f ca="1" t="shared" si="295"/>
        <v>172416.743339646</v>
      </c>
      <c r="P569" s="212">
        <f ca="1" t="shared" si="295"/>
        <v>224402.656739392</v>
      </c>
      <c r="Q569" s="212">
        <f ca="1" t="shared" si="295"/>
        <v>280301.398927391</v>
      </c>
      <c r="R569" s="212">
        <f ca="1" t="shared" si="295"/>
        <v>346481.626588287</v>
      </c>
      <c r="S569" s="212">
        <f ca="1" t="shared" si="295"/>
        <v>417557.019161614</v>
      </c>
      <c r="T569" s="212">
        <f ca="1" t="shared" si="295"/>
        <v>489004.222916469</v>
      </c>
      <c r="U569" s="212">
        <f ca="1" t="shared" si="295"/>
        <v>558397.415272553</v>
      </c>
      <c r="V569" s="212"/>
    </row>
    <row r="570" spans="1:22">
      <c r="A570" s="210">
        <f>Baseline!A570</f>
        <v>9</v>
      </c>
      <c r="B570" s="213" t="s">
        <v>378</v>
      </c>
      <c r="C570" s="20" t="str">
        <f>'Data Request'!$C$6</f>
        <v>Naira</v>
      </c>
      <c r="D570" s="20" t="str">
        <f>'Data Request'!$C$7</f>
        <v>Million</v>
      </c>
      <c r="G570" s="212">
        <f t="shared" ref="G570:U570" si="296">G36</f>
        <v>0</v>
      </c>
      <c r="H570" s="212">
        <f t="shared" si="296"/>
        <v>0</v>
      </c>
      <c r="I570" s="212">
        <f t="shared" si="296"/>
        <v>0</v>
      </c>
      <c r="J570" s="212">
        <f t="shared" si="296"/>
        <v>0</v>
      </c>
      <c r="K570" s="212">
        <f t="shared" si="296"/>
        <v>0</v>
      </c>
      <c r="L570" s="212">
        <f t="shared" si="296"/>
        <v>0</v>
      </c>
      <c r="M570" s="212">
        <f t="shared" si="296"/>
        <v>0</v>
      </c>
      <c r="N570" s="212">
        <f t="shared" si="296"/>
        <v>0</v>
      </c>
      <c r="O570" s="212">
        <f t="shared" si="296"/>
        <v>0</v>
      </c>
      <c r="P570" s="212">
        <f t="shared" si="296"/>
        <v>0</v>
      </c>
      <c r="Q570" s="212">
        <f t="shared" si="296"/>
        <v>0</v>
      </c>
      <c r="R570" s="212">
        <f t="shared" si="296"/>
        <v>0</v>
      </c>
      <c r="S570" s="212">
        <f t="shared" si="296"/>
        <v>0</v>
      </c>
      <c r="T570" s="212">
        <f t="shared" si="296"/>
        <v>0</v>
      </c>
      <c r="U570" s="212">
        <f t="shared" si="296"/>
        <v>0</v>
      </c>
      <c r="V570" s="212"/>
    </row>
    <row r="571" spans="1:22">
      <c r="A571" s="210">
        <f>Baseline!A571</f>
        <v>10</v>
      </c>
      <c r="B571" s="213" t="s">
        <v>160</v>
      </c>
      <c r="C571" s="20" t="str">
        <f>'Data Request'!$C$6</f>
        <v>Naira</v>
      </c>
      <c r="D571" s="20" t="str">
        <f>'Data Request'!$C$7</f>
        <v>Million</v>
      </c>
      <c r="G571" s="212">
        <f t="shared" ref="G571:U571" si="297">G37</f>
        <v>0</v>
      </c>
      <c r="H571" s="212">
        <f t="shared" si="297"/>
        <v>15828.823277</v>
      </c>
      <c r="I571" s="212">
        <f t="shared" si="297"/>
        <v>19888.11981084</v>
      </c>
      <c r="J571" s="212">
        <f t="shared" si="297"/>
        <v>16169.14040033</v>
      </c>
      <c r="K571" s="212">
        <f t="shared" si="297"/>
        <v>28589.764955</v>
      </c>
      <c r="L571" s="212">
        <f t="shared" si="297"/>
        <v>32206.5721910489</v>
      </c>
      <c r="M571" s="212">
        <f t="shared" si="297"/>
        <v>35273.5584186517</v>
      </c>
      <c r="N571" s="212">
        <f t="shared" si="297"/>
        <v>38931.2774523031</v>
      </c>
      <c r="O571" s="212">
        <f t="shared" si="297"/>
        <v>42824.4051975334</v>
      </c>
      <c r="P571" s="212">
        <f t="shared" si="297"/>
        <v>47106.8457172868</v>
      </c>
      <c r="Q571" s="212">
        <f t="shared" si="297"/>
        <v>51817.5302890154</v>
      </c>
      <c r="R571" s="212">
        <f t="shared" si="297"/>
        <v>56999.283317917</v>
      </c>
      <c r="S571" s="212">
        <f t="shared" si="297"/>
        <v>62699.2116497087</v>
      </c>
      <c r="T571" s="212">
        <f t="shared" si="297"/>
        <v>68969.1328146795</v>
      </c>
      <c r="U571" s="212">
        <f t="shared" si="297"/>
        <v>75866.0460961475</v>
      </c>
      <c r="V571" s="212"/>
    </row>
    <row r="572" spans="1:22">
      <c r="A572" s="210">
        <f>Baseline!A572</f>
        <v>0</v>
      </c>
      <c r="B572" s="213" t="s">
        <v>233</v>
      </c>
      <c r="C572" s="20" t="str">
        <f>'Data Request'!$C$6</f>
        <v>Naira</v>
      </c>
      <c r="D572" s="20" t="str">
        <f>'Data Request'!$C$7</f>
        <v>Million</v>
      </c>
      <c r="G572" s="212">
        <f t="shared" ref="G572:U572" si="298">G38</f>
        <v>0</v>
      </c>
      <c r="H572" s="212">
        <f t="shared" si="298"/>
        <v>2493.213197</v>
      </c>
      <c r="I572" s="212">
        <f t="shared" si="298"/>
        <v>3997.66299888</v>
      </c>
      <c r="J572" s="212">
        <f t="shared" si="298"/>
        <v>520.52717417</v>
      </c>
      <c r="K572" s="212">
        <f t="shared" si="298"/>
        <v>5464.735018</v>
      </c>
      <c r="L572" s="212">
        <f t="shared" si="298"/>
        <v>16824.47547091</v>
      </c>
      <c r="M572" s="212">
        <f ca="1" t="shared" si="298"/>
        <v>31042.34464944</v>
      </c>
      <c r="N572" s="212">
        <f ca="1" t="shared" si="298"/>
        <v>27943.54520161</v>
      </c>
      <c r="O572" s="212">
        <f ca="1" t="shared" si="298"/>
        <v>27790.95237036</v>
      </c>
      <c r="P572" s="212">
        <f ca="1" t="shared" si="298"/>
        <v>29278.2541719167</v>
      </c>
      <c r="Q572" s="212">
        <f ca="1" t="shared" si="298"/>
        <v>-1012160.93445269</v>
      </c>
      <c r="R572" s="212">
        <f ca="1" t="shared" si="298"/>
        <v>-3073090.19986909</v>
      </c>
      <c r="S572" s="212">
        <f ca="1" t="shared" si="298"/>
        <v>-2349687.51753497</v>
      </c>
      <c r="T572" s="212">
        <f ca="1" t="shared" si="298"/>
        <v>-1473845.93125472</v>
      </c>
      <c r="U572" s="212">
        <f ca="1" t="shared" si="298"/>
        <v>-791074.440687749</v>
      </c>
      <c r="V572" s="212"/>
    </row>
    <row r="573" spans="1:22">
      <c r="A573" s="210">
        <f>Baseline!A573</f>
        <v>0</v>
      </c>
      <c r="B573" s="214" t="s">
        <v>379</v>
      </c>
      <c r="C573" s="215" t="str">
        <f>'Data Request'!$C$6</f>
        <v>Naira</v>
      </c>
      <c r="D573" s="215" t="str">
        <f>'Data Request'!$C$7</f>
        <v>Million</v>
      </c>
      <c r="E573" s="216"/>
      <c r="F573" s="216"/>
      <c r="G573" s="217">
        <f>G566</f>
        <v>38244.17165711</v>
      </c>
      <c r="H573" s="217">
        <f t="shared" ref="H573:U573" si="299">H566</f>
        <v>78333.509732</v>
      </c>
      <c r="I573" s="217">
        <f t="shared" si="299"/>
        <v>104223.90715275</v>
      </c>
      <c r="J573" s="217">
        <f t="shared" si="299"/>
        <v>72210.64198858</v>
      </c>
      <c r="K573" s="217">
        <f t="shared" si="299"/>
        <v>125225.922828</v>
      </c>
      <c r="L573" s="217">
        <f t="shared" si="299"/>
        <v>140027.941911301</v>
      </c>
      <c r="M573" s="217">
        <f ca="1" t="shared" si="299"/>
        <v>212297.641755651</v>
      </c>
      <c r="N573" s="217">
        <f ca="1" t="shared" si="299"/>
        <v>263663.812461856</v>
      </c>
      <c r="O573" s="217">
        <f ca="1" t="shared" si="299"/>
        <v>322639.28508319</v>
      </c>
      <c r="P573" s="217">
        <f ca="1" t="shared" si="299"/>
        <v>388375.752646003</v>
      </c>
      <c r="Q573" s="217">
        <f ca="1" t="shared" si="299"/>
        <v>-586253.469258704</v>
      </c>
      <c r="R573" s="217">
        <f ca="1" t="shared" si="299"/>
        <v>-2571131.41862553</v>
      </c>
      <c r="S573" s="217">
        <f ca="1" t="shared" si="299"/>
        <v>-1766029.21667291</v>
      </c>
      <c r="T573" s="217">
        <f ca="1" t="shared" si="299"/>
        <v>-809368.374772334</v>
      </c>
      <c r="U573" s="217">
        <f ca="1" t="shared" si="299"/>
        <v>-47111.6465602985</v>
      </c>
      <c r="V573" s="212"/>
    </row>
    <row r="574" spans="1:22">
      <c r="A574" s="210">
        <f>Baseline!A574</f>
        <v>0</v>
      </c>
      <c r="B574" s="214" t="s">
        <v>380</v>
      </c>
      <c r="C574" s="215" t="str">
        <f>'Data Request'!$C$6</f>
        <v>Naira</v>
      </c>
      <c r="D574" s="215" t="str">
        <f>'Data Request'!$C$7</f>
        <v>Million</v>
      </c>
      <c r="E574" s="216"/>
      <c r="F574" s="216"/>
      <c r="G574" s="217">
        <f>G566-G569</f>
        <v>38244.17165711</v>
      </c>
      <c r="H574" s="217">
        <f t="shared" ref="H574:U574" si="300">H566-H569</f>
        <v>78333.509732</v>
      </c>
      <c r="I574" s="217">
        <f t="shared" si="300"/>
        <v>104223.90715275</v>
      </c>
      <c r="J574" s="217">
        <f t="shared" si="300"/>
        <v>72210.64198858</v>
      </c>
      <c r="K574" s="217">
        <f t="shared" si="300"/>
        <v>123230.612849</v>
      </c>
      <c r="L574" s="217">
        <f t="shared" si="300"/>
        <v>114549.901802451</v>
      </c>
      <c r="M574" s="217">
        <f ca="1" t="shared" si="300"/>
        <v>132271.382114902</v>
      </c>
      <c r="N574" s="217">
        <f ca="1" t="shared" si="300"/>
        <v>139425.856491191</v>
      </c>
      <c r="O574" s="217">
        <f ca="1" t="shared" si="300"/>
        <v>150222.541743544</v>
      </c>
      <c r="P574" s="217">
        <f ca="1" t="shared" si="300"/>
        <v>163973.095906611</v>
      </c>
      <c r="Q574" s="217">
        <f ca="1" t="shared" si="300"/>
        <v>-866554.868186095</v>
      </c>
      <c r="R574" s="217">
        <f ca="1" t="shared" si="300"/>
        <v>-2917613.04521382</v>
      </c>
      <c r="S574" s="217">
        <f ca="1" t="shared" si="300"/>
        <v>-2183586.23583453</v>
      </c>
      <c r="T574" s="217">
        <f ca="1" t="shared" si="300"/>
        <v>-1298372.5976888</v>
      </c>
      <c r="U574" s="217">
        <f ca="1" t="shared" si="300"/>
        <v>-605509.061832851</v>
      </c>
      <c r="V574" s="212"/>
    </row>
    <row r="575" spans="1:22">
      <c r="A575" s="210">
        <f>Baseline!A575</f>
        <v>0</v>
      </c>
      <c r="B575" s="211" t="s">
        <v>381</v>
      </c>
      <c r="C575" s="20" t="str">
        <f>'Data Request'!$C$6</f>
        <v>Naira</v>
      </c>
      <c r="D575" s="20" t="str">
        <f>'Data Request'!$C$7</f>
        <v>Million</v>
      </c>
      <c r="G575" s="222"/>
      <c r="H575" s="222"/>
      <c r="I575" s="222"/>
      <c r="J575" s="222"/>
      <c r="K575" s="222"/>
      <c r="L575" s="212">
        <f t="shared" ref="L575:U575" si="301">L49</f>
        <v>59826.7319997419</v>
      </c>
      <c r="M575" s="212">
        <f ca="1" t="shared" si="301"/>
        <v>142387.617406564</v>
      </c>
      <c r="N575" s="212">
        <f ca="1" t="shared" si="301"/>
        <v>181619.561644773</v>
      </c>
      <c r="O575" s="212">
        <f ca="1" t="shared" si="301"/>
        <v>238721.949986076</v>
      </c>
      <c r="P575" s="212">
        <f ca="1" t="shared" si="301"/>
        <v>285219.305318984</v>
      </c>
      <c r="Q575" s="212">
        <f ca="1" t="shared" si="301"/>
        <v>-701253.797943186</v>
      </c>
      <c r="R575" s="212">
        <f ca="1" t="shared" si="301"/>
        <v>-2698538.29150259</v>
      </c>
      <c r="S575" s="212">
        <f ca="1" t="shared" si="301"/>
        <v>-1914458.67916042</v>
      </c>
      <c r="T575" s="212">
        <f ca="1" t="shared" si="301"/>
        <v>-987707.465379756</v>
      </c>
      <c r="U575" s="212">
        <f ca="1" t="shared" si="301"/>
        <v>-246337.499130293</v>
      </c>
      <c r="V575" s="212"/>
    </row>
    <row r="576" spans="1:22">
      <c r="A576" s="210">
        <f>Baseline!A576</f>
        <v>0</v>
      </c>
      <c r="B576" s="214" t="s">
        <v>382</v>
      </c>
      <c r="C576" s="215" t="str">
        <f>'Data Request'!$C$6</f>
        <v>Naira</v>
      </c>
      <c r="D576" s="215" t="str">
        <f>'Data Request'!$C$7</f>
        <v>Million</v>
      </c>
      <c r="E576" s="216"/>
      <c r="F576" s="216"/>
      <c r="G576" s="217">
        <f>G564-G573</f>
        <v>14252.66170769</v>
      </c>
      <c r="H576" s="217">
        <f t="shared" ref="H576:U576" si="302">H564-H573</f>
        <v>-17041.979654</v>
      </c>
      <c r="I576" s="217">
        <f t="shared" si="302"/>
        <v>-34209.19339922</v>
      </c>
      <c r="J576" s="217">
        <f t="shared" si="302"/>
        <v>13571.32422953</v>
      </c>
      <c r="K576" s="217">
        <f t="shared" si="302"/>
        <v>-44221.427034</v>
      </c>
      <c r="L576" s="217">
        <f t="shared" si="302"/>
        <v>-77197.4147707419</v>
      </c>
      <c r="M576" s="217">
        <f ca="1" t="shared" si="302"/>
        <v>-140437.337406564</v>
      </c>
      <c r="N576" s="217">
        <f ca="1" t="shared" si="302"/>
        <v>-181798.881644773</v>
      </c>
      <c r="O576" s="217">
        <f ca="1" t="shared" si="302"/>
        <v>-235702.679986076</v>
      </c>
      <c r="P576" s="217">
        <f ca="1" t="shared" si="302"/>
        <v>-285030.355318984</v>
      </c>
      <c r="Q576" s="217">
        <f ca="1" t="shared" si="302"/>
        <v>700264.177943186</v>
      </c>
      <c r="R576" s="217">
        <f ca="1" t="shared" si="302"/>
        <v>2696543.51150259</v>
      </c>
      <c r="S576" s="217">
        <f ca="1" t="shared" si="302"/>
        <v>1914436.42916043</v>
      </c>
      <c r="T576" s="217">
        <f ca="1" t="shared" si="302"/>
        <v>989616.315379756</v>
      </c>
      <c r="U576" s="217">
        <f ca="1" t="shared" si="302"/>
        <v>245383.079130293</v>
      </c>
      <c r="V576" s="212"/>
    </row>
    <row r="577" spans="1:22">
      <c r="A577" s="210">
        <f>Baseline!A577</f>
        <v>0</v>
      </c>
      <c r="B577" s="214" t="s">
        <v>383</v>
      </c>
      <c r="C577" s="215" t="str">
        <f>'Data Request'!$C$6</f>
        <v>Naira</v>
      </c>
      <c r="D577" s="215" t="str">
        <f>'Data Request'!$C$7</f>
        <v>Million</v>
      </c>
      <c r="E577" s="216"/>
      <c r="F577" s="216"/>
      <c r="G577" s="217">
        <f>G564-G574</f>
        <v>14252.66170769</v>
      </c>
      <c r="H577" s="217">
        <f t="shared" ref="H577:U577" si="303">H564-H574</f>
        <v>-17041.979654</v>
      </c>
      <c r="I577" s="217">
        <f t="shared" si="303"/>
        <v>-34209.19339922</v>
      </c>
      <c r="J577" s="217">
        <f t="shared" si="303"/>
        <v>13571.32422953</v>
      </c>
      <c r="K577" s="217">
        <f t="shared" si="303"/>
        <v>-42226.117055</v>
      </c>
      <c r="L577" s="217">
        <f t="shared" si="303"/>
        <v>-51719.3746618919</v>
      </c>
      <c r="M577" s="217">
        <f ca="1" t="shared" si="303"/>
        <v>-60411.0777658143</v>
      </c>
      <c r="N577" s="217">
        <f ca="1" t="shared" si="303"/>
        <v>-57560.9256741086</v>
      </c>
      <c r="O577" s="217">
        <f ca="1" t="shared" si="303"/>
        <v>-63285.9366464294</v>
      </c>
      <c r="P577" s="217">
        <f ca="1" t="shared" si="303"/>
        <v>-60627.698579592</v>
      </c>
      <c r="Q577" s="217">
        <f ca="1" t="shared" si="303"/>
        <v>980565.576870577</v>
      </c>
      <c r="R577" s="217">
        <f ca="1" t="shared" si="303"/>
        <v>3043025.13809087</v>
      </c>
      <c r="S577" s="217">
        <f ca="1" t="shared" si="303"/>
        <v>2331993.44832204</v>
      </c>
      <c r="T577" s="217">
        <f ca="1" t="shared" si="303"/>
        <v>1478620.53829623</v>
      </c>
      <c r="U577" s="217">
        <f ca="1" t="shared" si="303"/>
        <v>803780.494402846</v>
      </c>
      <c r="V577" s="212"/>
    </row>
    <row r="578" spans="1:22">
      <c r="A578" s="210">
        <f>Baseline!A578</f>
        <v>0</v>
      </c>
      <c r="B578" s="211"/>
      <c r="C578" s="20"/>
      <c r="D578" s="20"/>
      <c r="G578" s="212"/>
      <c r="H578" s="212"/>
      <c r="I578" s="212"/>
      <c r="J578" s="212"/>
      <c r="K578" s="212"/>
      <c r="L578" s="212"/>
      <c r="M578" s="212"/>
      <c r="N578" s="212"/>
      <c r="O578" s="212"/>
      <c r="P578" s="212"/>
      <c r="Q578" s="212"/>
      <c r="R578" s="212"/>
      <c r="S578" s="212"/>
      <c r="T578" s="212"/>
      <c r="U578" s="212"/>
      <c r="V578" s="212"/>
    </row>
    <row r="579" spans="1:22">
      <c r="A579" s="210">
        <f>Baseline!A579</f>
        <v>0</v>
      </c>
      <c r="B579" s="211"/>
      <c r="C579" s="20"/>
      <c r="D579" s="20"/>
      <c r="G579" s="212"/>
      <c r="H579" s="212"/>
      <c r="I579" s="212"/>
      <c r="J579" s="212"/>
      <c r="K579" s="212"/>
      <c r="L579" s="212"/>
      <c r="M579" s="212"/>
      <c r="N579" s="212"/>
      <c r="O579" s="212"/>
      <c r="P579" s="212"/>
      <c r="Q579" s="212"/>
      <c r="R579" s="212"/>
      <c r="S579" s="212"/>
      <c r="T579" s="212"/>
      <c r="U579" s="212"/>
      <c r="V579" s="212"/>
    </row>
    <row r="580" spans="1:22">
      <c r="A580" s="210">
        <f>Baseline!A580</f>
        <v>0</v>
      </c>
      <c r="B580" s="224" t="s">
        <v>384</v>
      </c>
      <c r="G580" s="212"/>
      <c r="H580" s="212"/>
      <c r="I580" s="212"/>
      <c r="J580" s="212"/>
      <c r="K580" s="212"/>
      <c r="L580" s="212"/>
      <c r="M580" s="212"/>
      <c r="N580" s="212"/>
      <c r="O580" s="212"/>
      <c r="P580" s="212"/>
      <c r="Q580" s="212"/>
      <c r="R580" s="212"/>
      <c r="S580" s="212"/>
      <c r="T580" s="212"/>
      <c r="U580" s="212"/>
      <c r="V580" s="212"/>
    </row>
    <row r="581" spans="1:22">
      <c r="A581" s="210">
        <f>Baseline!A581</f>
        <v>0</v>
      </c>
      <c r="B581" s="211"/>
      <c r="G581" s="212"/>
      <c r="H581" s="212"/>
      <c r="I581" s="212"/>
      <c r="J581" s="212"/>
      <c r="K581" s="212"/>
      <c r="L581" s="212"/>
      <c r="M581" s="212"/>
      <c r="N581" s="212"/>
      <c r="O581" s="212"/>
      <c r="P581" s="212"/>
      <c r="Q581" s="212"/>
      <c r="R581" s="212"/>
      <c r="S581" s="212"/>
      <c r="T581" s="212"/>
      <c r="U581" s="212"/>
      <c r="V581" s="212"/>
    </row>
    <row r="582" spans="1:22">
      <c r="A582" s="210">
        <f>Baseline!A582</f>
        <v>0</v>
      </c>
      <c r="B582" s="225" t="s">
        <v>385</v>
      </c>
      <c r="C582" s="226"/>
      <c r="G582" s="227">
        <f>SUM(G583:G584)</f>
        <v>3063781.73695474</v>
      </c>
      <c r="H582" s="227">
        <f t="shared" ref="H582:U582" si="304">SUM(H583:H584)</f>
        <v>4858236.7285235</v>
      </c>
      <c r="I582" s="227">
        <f t="shared" si="304"/>
        <v>6186640.23075644</v>
      </c>
      <c r="J582" s="227">
        <f t="shared" si="304"/>
        <v>5579372.28997433</v>
      </c>
      <c r="K582" s="227">
        <f t="shared" si="304"/>
        <v>3548764.21893016</v>
      </c>
      <c r="L582" s="227">
        <f t="shared" si="304"/>
        <v>5171054.36300881</v>
      </c>
      <c r="M582" s="227">
        <f ca="1" t="shared" si="304"/>
        <v>17151941.545417</v>
      </c>
      <c r="N582" s="227">
        <f ca="1" t="shared" si="304"/>
        <v>20762432.0817264</v>
      </c>
      <c r="O582" s="227">
        <f ca="1" t="shared" si="304"/>
        <v>25261353.3466033</v>
      </c>
      <c r="P582" s="227">
        <f ca="1" t="shared" si="304"/>
        <v>30952658.7384938</v>
      </c>
      <c r="Q582" s="227">
        <f ca="1" t="shared" si="304"/>
        <v>37253442.2544125</v>
      </c>
      <c r="R582" s="227">
        <f ca="1" t="shared" si="304"/>
        <v>44177136.6699231</v>
      </c>
      <c r="S582" s="227">
        <f ca="1" t="shared" si="304"/>
        <v>51437376.2950094</v>
      </c>
      <c r="T582" s="227">
        <f ca="1" t="shared" si="304"/>
        <v>58650755.0860977</v>
      </c>
      <c r="U582" s="227">
        <f ca="1" t="shared" si="304"/>
        <v>65874384.6457399</v>
      </c>
      <c r="V582" s="227"/>
    </row>
    <row r="583" spans="1:22">
      <c r="A583" s="210">
        <f>Baseline!A583</f>
        <v>0</v>
      </c>
      <c r="B583" s="228" t="s">
        <v>386</v>
      </c>
      <c r="C583" s="229"/>
      <c r="G583" s="230">
        <f t="shared" ref="G583:U583" si="305">G539/G$550*100</f>
        <v>416205.104317157</v>
      </c>
      <c r="H583" s="230">
        <f t="shared" si="305"/>
        <v>494489.642310138</v>
      </c>
      <c r="I583" s="230">
        <f t="shared" si="305"/>
        <v>555630.867690455</v>
      </c>
      <c r="J583" s="230">
        <f t="shared" si="305"/>
        <v>475297.905533963</v>
      </c>
      <c r="K583" s="230">
        <f t="shared" si="305"/>
        <v>8095.41321823084</v>
      </c>
      <c r="L583" s="230">
        <f t="shared" si="305"/>
        <v>45292197.5437866</v>
      </c>
      <c r="M583" s="230">
        <f ca="1" t="shared" si="305"/>
        <v>180704370.388871</v>
      </c>
      <c r="N583" s="230">
        <f ca="1" t="shared" si="305"/>
        <v>282946262.791929</v>
      </c>
      <c r="O583" s="230">
        <f ca="1" t="shared" si="305"/>
        <v>360016149.510721</v>
      </c>
      <c r="P583" s="230">
        <f ca="1" t="shared" si="305"/>
        <v>434886508.780051</v>
      </c>
      <c r="Q583" s="230">
        <f ca="1" t="shared" si="305"/>
        <v>514107767.88193</v>
      </c>
      <c r="R583" s="230">
        <f ca="1" t="shared" si="305"/>
        <v>580511351.589524</v>
      </c>
      <c r="S583" s="230">
        <f ca="1" t="shared" si="305"/>
        <v>625267510.830604</v>
      </c>
      <c r="T583" s="230">
        <f ca="1" t="shared" si="305"/>
        <v>648876939.362036</v>
      </c>
      <c r="U583" s="230">
        <f ca="1" t="shared" si="305"/>
        <v>663521068.574829</v>
      </c>
      <c r="V583" s="230"/>
    </row>
    <row r="584" spans="1:22">
      <c r="A584" s="210">
        <f>Baseline!A584</f>
        <v>0</v>
      </c>
      <c r="B584" s="228" t="s">
        <v>387</v>
      </c>
      <c r="C584" s="229"/>
      <c r="G584" s="230">
        <f t="shared" ref="G584:U584" si="306">G540/G$550*100</f>
        <v>2647576.63263759</v>
      </c>
      <c r="H584" s="230">
        <f t="shared" si="306"/>
        <v>4363747.08621336</v>
      </c>
      <c r="I584" s="230">
        <f t="shared" si="306"/>
        <v>5631009.36306599</v>
      </c>
      <c r="J584" s="230">
        <f t="shared" si="306"/>
        <v>5104074.38444037</v>
      </c>
      <c r="K584" s="230">
        <f t="shared" si="306"/>
        <v>3540668.80571192</v>
      </c>
      <c r="L584" s="230">
        <f t="shared" si="306"/>
        <v>-40121143.1807778</v>
      </c>
      <c r="M584" s="230">
        <f ca="1" t="shared" si="306"/>
        <v>-163552428.843454</v>
      </c>
      <c r="N584" s="230">
        <f ca="1" t="shared" si="306"/>
        <v>-262183830.710203</v>
      </c>
      <c r="O584" s="230">
        <f ca="1" t="shared" si="306"/>
        <v>-334754796.164118</v>
      </c>
      <c r="P584" s="230">
        <f ca="1" t="shared" si="306"/>
        <v>-403933850.041557</v>
      </c>
      <c r="Q584" s="230">
        <f ca="1" t="shared" si="306"/>
        <v>-476854325.627518</v>
      </c>
      <c r="R584" s="230">
        <f ca="1" t="shared" si="306"/>
        <v>-536334214.919601</v>
      </c>
      <c r="S584" s="230">
        <f ca="1" t="shared" si="306"/>
        <v>-573830134.535595</v>
      </c>
      <c r="T584" s="230">
        <f ca="1" t="shared" si="306"/>
        <v>-590226184.275938</v>
      </c>
      <c r="U584" s="230">
        <f ca="1" t="shared" si="306"/>
        <v>-597646683.929089</v>
      </c>
      <c r="V584" s="230"/>
    </row>
    <row r="585" spans="1:22">
      <c r="A585" s="210">
        <f>Baseline!A585</f>
        <v>0</v>
      </c>
      <c r="B585" s="225" t="s">
        <v>388</v>
      </c>
      <c r="C585" s="226"/>
      <c r="G585" s="227">
        <f>SUM(G586:G587)</f>
        <v>92.6625189224126</v>
      </c>
      <c r="H585" s="227">
        <f t="shared" ref="H585:U585" si="307">SUM(H586:H587)</f>
        <v>129.659050890621</v>
      </c>
      <c r="I585" s="227">
        <f t="shared" si="307"/>
        <v>160.622413716242</v>
      </c>
      <c r="J585" s="227">
        <f t="shared" si="307"/>
        <v>132.471737171547</v>
      </c>
      <c r="K585" s="227">
        <f t="shared" si="307"/>
        <v>100.735500727756</v>
      </c>
      <c r="L585" s="227">
        <f t="shared" si="307"/>
        <v>198.363454263185</v>
      </c>
      <c r="M585" s="227">
        <f ca="1" t="shared" si="307"/>
        <v>632.205332922639</v>
      </c>
      <c r="N585" s="227">
        <f ca="1" t="shared" si="307"/>
        <v>742.66317301482</v>
      </c>
      <c r="O585" s="227">
        <f ca="1" t="shared" si="307"/>
        <v>941.964192751098</v>
      </c>
      <c r="P585" s="227">
        <f ca="1" t="shared" si="307"/>
        <v>1040.05864736687</v>
      </c>
      <c r="Q585" s="227">
        <f ca="1" t="shared" si="307"/>
        <v>1215.46466472709</v>
      </c>
      <c r="R585" s="227">
        <f ca="1" t="shared" si="307"/>
        <v>1403.62204796069</v>
      </c>
      <c r="S585" s="227">
        <f ca="1" t="shared" si="307"/>
        <v>1479.40291311018</v>
      </c>
      <c r="T585" s="227">
        <f ca="1" t="shared" si="307"/>
        <v>1487.77238821358</v>
      </c>
      <c r="U585" s="227">
        <f ca="1" t="shared" si="307"/>
        <v>1627.27226530695</v>
      </c>
      <c r="V585" s="227"/>
    </row>
    <row r="586" spans="1:22">
      <c r="A586" s="210">
        <f>Baseline!A586</f>
        <v>0</v>
      </c>
      <c r="B586" s="228" t="s">
        <v>389</v>
      </c>
      <c r="C586" s="229"/>
      <c r="G586" s="230">
        <f>G539/G$564*100</f>
        <v>12.5879114981365</v>
      </c>
      <c r="H586" s="230">
        <f t="shared" ref="H586:U586" si="308">H539/H$564*100</f>
        <v>13.1971868148675</v>
      </c>
      <c r="I586" s="230">
        <f t="shared" si="308"/>
        <v>14.4257250744931</v>
      </c>
      <c r="J586" s="230">
        <f t="shared" si="308"/>
        <v>11.2850578788625</v>
      </c>
      <c r="K586" s="230">
        <f t="shared" si="308"/>
        <v>0.229797037455034</v>
      </c>
      <c r="L586" s="230">
        <f t="shared" si="308"/>
        <v>1737.42454154523</v>
      </c>
      <c r="M586" s="230">
        <f ca="1" t="shared" si="308"/>
        <v>6660.60261106691</v>
      </c>
      <c r="N586" s="230">
        <f ca="1" t="shared" si="308"/>
        <v>10120.8648625844</v>
      </c>
      <c r="O586" s="230">
        <f ca="1" t="shared" si="308"/>
        <v>13424.5508147656</v>
      </c>
      <c r="P586" s="230">
        <f ca="1" t="shared" si="308"/>
        <v>14612.8795558805</v>
      </c>
      <c r="Q586" s="230">
        <f ca="1" t="shared" si="308"/>
        <v>16773.7472809828</v>
      </c>
      <c r="R586" s="230">
        <f ca="1" t="shared" si="308"/>
        <v>18444.3491272548</v>
      </c>
      <c r="S586" s="230">
        <f ca="1" t="shared" si="308"/>
        <v>17983.4712348206</v>
      </c>
      <c r="T586" s="230">
        <f ca="1" t="shared" si="308"/>
        <v>16459.825492685</v>
      </c>
      <c r="U586" s="230">
        <f ca="1" t="shared" si="308"/>
        <v>16390.7327278308</v>
      </c>
      <c r="V586" s="230"/>
    </row>
    <row r="587" spans="1:22">
      <c r="A587" s="210">
        <f>Baseline!A587</f>
        <v>0</v>
      </c>
      <c r="B587" s="228" t="s">
        <v>390</v>
      </c>
      <c r="C587" s="229"/>
      <c r="G587" s="230">
        <f t="shared" ref="G587:U587" si="309">G540/G$564*100</f>
        <v>80.0746074242761</v>
      </c>
      <c r="H587" s="230">
        <f t="shared" si="309"/>
        <v>116.461864075754</v>
      </c>
      <c r="I587" s="230">
        <f t="shared" si="309"/>
        <v>146.196688641749</v>
      </c>
      <c r="J587" s="230">
        <f t="shared" si="309"/>
        <v>121.186679292685</v>
      </c>
      <c r="K587" s="230">
        <f t="shared" si="309"/>
        <v>100.505703690301</v>
      </c>
      <c r="L587" s="230">
        <f t="shared" si="309"/>
        <v>-1539.06108728205</v>
      </c>
      <c r="M587" s="230">
        <f ca="1" t="shared" si="309"/>
        <v>-6028.39727814427</v>
      </c>
      <c r="N587" s="230">
        <f ca="1" t="shared" si="309"/>
        <v>-9378.20168956954</v>
      </c>
      <c r="O587" s="230">
        <f ca="1" t="shared" si="309"/>
        <v>-12482.5866220145</v>
      </c>
      <c r="P587" s="230">
        <f ca="1" t="shared" si="309"/>
        <v>-13572.8209085136</v>
      </c>
      <c r="Q587" s="230">
        <f ca="1" t="shared" si="309"/>
        <v>-15558.2826162557</v>
      </c>
      <c r="R587" s="230">
        <f ca="1" t="shared" si="309"/>
        <v>-17040.7270792941</v>
      </c>
      <c r="S587" s="230">
        <f ca="1" t="shared" si="309"/>
        <v>-16504.0683217105</v>
      </c>
      <c r="T587" s="230">
        <f ca="1" t="shared" si="309"/>
        <v>-14972.0531044714</v>
      </c>
      <c r="U587" s="230">
        <f ca="1" t="shared" si="309"/>
        <v>-14763.4604625239</v>
      </c>
      <c r="V587" s="230"/>
    </row>
    <row r="588" spans="1:22">
      <c r="A588" s="210">
        <f>Baseline!A588</f>
        <v>0</v>
      </c>
      <c r="B588" s="231" t="s">
        <v>391</v>
      </c>
      <c r="C588" s="231"/>
      <c r="G588" s="232">
        <f>SUM(G589:G590)</f>
        <v>21.8113859920551</v>
      </c>
      <c r="H588" s="232">
        <f t="shared" ref="H588:U588" si="310">SUM(H589:H590)</f>
        <v>35.0580172406519</v>
      </c>
      <c r="I588" s="232">
        <f t="shared" si="310"/>
        <v>77.7721926647335</v>
      </c>
      <c r="J588" s="232">
        <f t="shared" si="310"/>
        <v>72.7790053571128</v>
      </c>
      <c r="K588" s="232">
        <f t="shared" si="310"/>
        <v>102.661087736873</v>
      </c>
      <c r="L588" s="232">
        <f t="shared" si="310"/>
        <v>67.3279654094325</v>
      </c>
      <c r="M588" s="232">
        <f ca="1" t="shared" si="310"/>
        <v>154.561833958611</v>
      </c>
      <c r="N588" s="232">
        <f ca="1" t="shared" si="310"/>
        <v>185.893397396629</v>
      </c>
      <c r="O588" s="232">
        <f ca="1" t="shared" si="310"/>
        <v>230.291596372275</v>
      </c>
      <c r="P588" s="232">
        <f ca="1" t="shared" si="310"/>
        <v>245.468997626067</v>
      </c>
      <c r="Q588" s="232">
        <f ca="1" t="shared" si="310"/>
        <v>-641.921749254867</v>
      </c>
      <c r="R588" s="232">
        <f ca="1" t="shared" si="310"/>
        <v>-2174.11934585423</v>
      </c>
      <c r="S588" s="232">
        <f ca="1" t="shared" si="310"/>
        <v>-1301.911454294</v>
      </c>
      <c r="T588" s="232">
        <f ca="1" t="shared" si="310"/>
        <v>-546.381670170218</v>
      </c>
      <c r="U588" s="232">
        <f ca="1" t="shared" si="310"/>
        <v>-117.352773619092</v>
      </c>
      <c r="V588" s="232"/>
    </row>
    <row r="589" spans="1:22">
      <c r="A589" s="210">
        <f>Baseline!A589</f>
        <v>0</v>
      </c>
      <c r="B589" s="228" t="s">
        <v>392</v>
      </c>
      <c r="C589" s="229"/>
      <c r="G589" s="230">
        <f>G542/G$564*100</f>
        <v>0.107084116277752</v>
      </c>
      <c r="H589" s="230">
        <f t="shared" ref="H589:U589" si="311">H542/H$564*100</f>
        <v>0.241609594223057</v>
      </c>
      <c r="I589" s="230">
        <f t="shared" si="311"/>
        <v>0.247239641907799</v>
      </c>
      <c r="J589" s="230">
        <f t="shared" si="311"/>
        <v>0.229473587588905</v>
      </c>
      <c r="K589" s="230">
        <f t="shared" si="311"/>
        <v>0.144251098725628</v>
      </c>
      <c r="L589" s="230">
        <f t="shared" si="311"/>
        <v>45.1853390453461</v>
      </c>
      <c r="M589" s="230">
        <f ca="1" t="shared" si="311"/>
        <v>252.044606791065</v>
      </c>
      <c r="N589" s="230">
        <f ca="1" t="shared" si="311"/>
        <v>605.417334176283</v>
      </c>
      <c r="O589" s="230">
        <f ca="1" t="shared" si="311"/>
        <v>933.757418366938</v>
      </c>
      <c r="P589" s="230">
        <f ca="1" t="shared" si="311"/>
        <v>1081.42965480222</v>
      </c>
      <c r="Q589" s="230">
        <f ca="1" t="shared" si="311"/>
        <v>1251.99264461286</v>
      </c>
      <c r="R589" s="230">
        <f ca="1" t="shared" si="311"/>
        <v>1638.72363514408</v>
      </c>
      <c r="S589" s="230">
        <f ca="1" t="shared" si="311"/>
        <v>2100.50310323093</v>
      </c>
      <c r="T589" s="230">
        <f ca="1" t="shared" si="311"/>
        <v>2298.78539787553</v>
      </c>
      <c r="U589" s="230">
        <f ca="1" t="shared" si="311"/>
        <v>2569.53303161371</v>
      </c>
      <c r="V589" s="230"/>
    </row>
    <row r="590" spans="1:22">
      <c r="A590" s="210">
        <f>Baseline!A590</f>
        <v>0</v>
      </c>
      <c r="B590" s="228" t="s">
        <v>393</v>
      </c>
      <c r="C590" s="229"/>
      <c r="G590" s="230">
        <f t="shared" ref="G590:U590" si="312">G543/G$564*100</f>
        <v>21.7043018757774</v>
      </c>
      <c r="H590" s="230">
        <f t="shared" si="312"/>
        <v>34.8164076464288</v>
      </c>
      <c r="I590" s="230">
        <f t="shared" si="312"/>
        <v>77.5249530228257</v>
      </c>
      <c r="J590" s="230">
        <f t="shared" si="312"/>
        <v>72.5495317695239</v>
      </c>
      <c r="K590" s="230">
        <f t="shared" si="312"/>
        <v>102.516836638147</v>
      </c>
      <c r="L590" s="230">
        <f t="shared" si="312"/>
        <v>22.1426263640864</v>
      </c>
      <c r="M590" s="230">
        <f ca="1" t="shared" si="312"/>
        <v>-97.4827728324535</v>
      </c>
      <c r="N590" s="230">
        <f ca="1" t="shared" si="312"/>
        <v>-419.523936779655</v>
      </c>
      <c r="O590" s="230">
        <f ca="1" t="shared" si="312"/>
        <v>-703.465821994663</v>
      </c>
      <c r="P590" s="230">
        <f ca="1" t="shared" si="312"/>
        <v>-835.960657176151</v>
      </c>
      <c r="Q590" s="230">
        <f ca="1" t="shared" si="312"/>
        <v>-1893.91439386773</v>
      </c>
      <c r="R590" s="230">
        <f ca="1" t="shared" si="312"/>
        <v>-3812.84298099831</v>
      </c>
      <c r="S590" s="230">
        <f ca="1" t="shared" si="312"/>
        <v>-3402.41455752493</v>
      </c>
      <c r="T590" s="230">
        <f ca="1" t="shared" si="312"/>
        <v>-2845.16706804575</v>
      </c>
      <c r="U590" s="230">
        <f ca="1" t="shared" si="312"/>
        <v>-2686.8858052328</v>
      </c>
      <c r="V590" s="230"/>
    </row>
    <row r="591" spans="1:22">
      <c r="A591" s="210">
        <f>Baseline!A591</f>
        <v>0</v>
      </c>
      <c r="B591" s="231" t="s">
        <v>394</v>
      </c>
      <c r="C591" s="231"/>
      <c r="D591" s="233"/>
      <c r="E591" s="234"/>
      <c r="F591" s="234"/>
      <c r="G591" s="227">
        <f t="shared" ref="G591:U591" si="313">G541/G$565*100</f>
        <v>25.2793217128939</v>
      </c>
      <c r="H591" s="227">
        <f t="shared" si="313"/>
        <v>42.0678618117626</v>
      </c>
      <c r="I591" s="227">
        <f t="shared" si="313"/>
        <v>91.6367791708433</v>
      </c>
      <c r="J591" s="227">
        <f t="shared" si="313"/>
        <v>84.0461879994013</v>
      </c>
      <c r="K591" s="227">
        <f t="shared" si="313"/>
        <v>136.713739587856</v>
      </c>
      <c r="L591" s="227">
        <f t="shared" si="313"/>
        <v>98.9266954405508</v>
      </c>
      <c r="M591" s="227">
        <f ca="1" t="shared" si="313"/>
        <v>225.860758418281</v>
      </c>
      <c r="N591" s="227">
        <f ca="1" t="shared" si="313"/>
        <v>269.099871958017</v>
      </c>
      <c r="O591" s="227">
        <f ca="1" t="shared" si="313"/>
        <v>342.049089130737</v>
      </c>
      <c r="P591" s="227">
        <f ca="1" t="shared" si="313"/>
        <v>354.604611823191</v>
      </c>
      <c r="Q591" s="227">
        <f ca="1" t="shared" si="313"/>
        <v>-930.023289932618</v>
      </c>
      <c r="R591" s="227">
        <f ca="1" t="shared" si="313"/>
        <v>-3149.85840230648</v>
      </c>
      <c r="S591" s="227">
        <f ca="1" t="shared" si="313"/>
        <v>-1879.09533459961</v>
      </c>
      <c r="T591" s="227">
        <f ca="1" t="shared" si="313"/>
        <v>-787.109340944476</v>
      </c>
      <c r="U591" s="227">
        <f ca="1" t="shared" si="313"/>
        <v>-169.057870482248</v>
      </c>
      <c r="V591" s="230"/>
    </row>
    <row r="592" spans="1:22">
      <c r="A592" s="210">
        <f>Baseline!A592</f>
        <v>0</v>
      </c>
      <c r="B592" s="228" t="s">
        <v>395</v>
      </c>
      <c r="C592" s="229"/>
      <c r="G592" s="230">
        <f t="shared" ref="G592:U592" si="314">G542/G$565*100</f>
        <v>0.124110124258599</v>
      </c>
      <c r="H592" s="230">
        <f t="shared" si="314"/>
        <v>0.289919391402029</v>
      </c>
      <c r="I592" s="230">
        <f t="shared" si="314"/>
        <v>0.291315490685105</v>
      </c>
      <c r="J592" s="230">
        <f t="shared" si="314"/>
        <v>0.264999228675352</v>
      </c>
      <c r="K592" s="230">
        <f t="shared" si="314"/>
        <v>0.19209914468259</v>
      </c>
      <c r="L592" s="230">
        <f t="shared" si="314"/>
        <v>66.3919702152582</v>
      </c>
      <c r="M592" s="230">
        <f ca="1" t="shared" si="314"/>
        <v>368.312050828223</v>
      </c>
      <c r="N592" s="230">
        <f ca="1" t="shared" si="314"/>
        <v>876.404054095557</v>
      </c>
      <c r="O592" s="230">
        <f ca="1" t="shared" si="314"/>
        <v>1386.89765259681</v>
      </c>
      <c r="P592" s="230">
        <f ca="1" t="shared" si="314"/>
        <v>1562.23371042318</v>
      </c>
      <c r="Q592" s="230">
        <f ca="1" t="shared" si="314"/>
        <v>1813.90071245583</v>
      </c>
      <c r="R592" s="230">
        <f ca="1" t="shared" si="314"/>
        <v>2374.17850177342</v>
      </c>
      <c r="S592" s="230">
        <f ca="1" t="shared" si="314"/>
        <v>3031.73120458769</v>
      </c>
      <c r="T592" s="230">
        <f ca="1" t="shared" si="314"/>
        <v>3311.59619416021</v>
      </c>
      <c r="U592" s="230">
        <f ca="1" t="shared" si="314"/>
        <v>3701.65756685395</v>
      </c>
      <c r="V592" s="230"/>
    </row>
    <row r="593" spans="1:22">
      <c r="A593" s="210">
        <f>Baseline!A593</f>
        <v>0</v>
      </c>
      <c r="B593" s="228" t="s">
        <v>396</v>
      </c>
      <c r="C593" s="229"/>
      <c r="G593" s="230">
        <f t="shared" ref="G593:U593" si="315">G543/G$565*100</f>
        <v>25.1552115886353</v>
      </c>
      <c r="H593" s="230">
        <f t="shared" si="315"/>
        <v>41.7779424203606</v>
      </c>
      <c r="I593" s="230">
        <f t="shared" si="315"/>
        <v>91.3454636801582</v>
      </c>
      <c r="J593" s="230">
        <f t="shared" si="315"/>
        <v>83.7811887707259</v>
      </c>
      <c r="K593" s="230">
        <f t="shared" si="315"/>
        <v>136.521640443174</v>
      </c>
      <c r="L593" s="230">
        <f t="shared" si="315"/>
        <v>32.5347252252925</v>
      </c>
      <c r="M593" s="230">
        <f ca="1" t="shared" si="315"/>
        <v>-142.451292409941</v>
      </c>
      <c r="N593" s="230">
        <f ca="1" t="shared" si="315"/>
        <v>-607.30418213754</v>
      </c>
      <c r="O593" s="230">
        <f ca="1" t="shared" si="315"/>
        <v>-1044.84856346607</v>
      </c>
      <c r="P593" s="230">
        <f ca="1" t="shared" si="315"/>
        <v>-1207.62909859999</v>
      </c>
      <c r="Q593" s="230">
        <f ca="1" t="shared" si="315"/>
        <v>-2743.92400238844</v>
      </c>
      <c r="R593" s="230">
        <f ca="1" t="shared" si="315"/>
        <v>-5524.0369040799</v>
      </c>
      <c r="S593" s="230">
        <f ca="1" t="shared" si="315"/>
        <v>-4910.8265391873</v>
      </c>
      <c r="T593" s="230">
        <f ca="1" t="shared" si="315"/>
        <v>-4098.70553510469</v>
      </c>
      <c r="U593" s="230">
        <f ca="1" t="shared" si="315"/>
        <v>-3870.7154373362</v>
      </c>
      <c r="V593" s="230"/>
    </row>
    <row r="594" spans="1:22">
      <c r="A594" s="210">
        <f>Baseline!A594</f>
        <v>0</v>
      </c>
      <c r="B594" s="231" t="s">
        <v>397</v>
      </c>
      <c r="C594" s="231"/>
      <c r="D594" s="233"/>
      <c r="E594" s="234"/>
      <c r="F594" s="234"/>
      <c r="G594" s="227">
        <f t="shared" ref="G594:U594" si="316">G541/G$558*100</f>
        <v>158.992867193026</v>
      </c>
      <c r="H594" s="227">
        <f t="shared" si="316"/>
        <v>210.392086402629</v>
      </c>
      <c r="I594" s="227">
        <f t="shared" si="316"/>
        <v>518.927237129919</v>
      </c>
      <c r="J594" s="227">
        <f t="shared" si="316"/>
        <v>544.623863616502</v>
      </c>
      <c r="K594" s="227">
        <f t="shared" si="316"/>
        <v>483.511241970527</v>
      </c>
      <c r="L594" s="227">
        <f t="shared" si="316"/>
        <v>248.36915351701</v>
      </c>
      <c r="M594" s="227">
        <f ca="1" t="shared" si="316"/>
        <v>567.054677518964</v>
      </c>
      <c r="N594" s="227">
        <f ca="1" t="shared" si="316"/>
        <v>675.612453363643</v>
      </c>
      <c r="O594" s="227">
        <f ca="1" t="shared" si="316"/>
        <v>780.697673912193</v>
      </c>
      <c r="P594" s="227">
        <f ca="1" t="shared" si="316"/>
        <v>890.287373439478</v>
      </c>
      <c r="Q594" s="227">
        <f ca="1" t="shared" si="316"/>
        <v>-2334.95212313571</v>
      </c>
      <c r="R594" s="227">
        <f ca="1" t="shared" si="316"/>
        <v>-7908.41378665947</v>
      </c>
      <c r="S594" s="227">
        <f ca="1" t="shared" si="316"/>
        <v>-4738.42915895418</v>
      </c>
      <c r="T594" s="227">
        <f ca="1" t="shared" si="316"/>
        <v>-1976.14049839699</v>
      </c>
      <c r="U594" s="227">
        <f ca="1" t="shared" si="316"/>
        <v>-424.431491121467</v>
      </c>
      <c r="V594" s="230"/>
    </row>
    <row r="595" spans="1:22">
      <c r="A595" s="210">
        <f>Baseline!A595</f>
        <v>0</v>
      </c>
      <c r="B595" s="228" t="s">
        <v>398</v>
      </c>
      <c r="C595" s="229"/>
      <c r="G595" s="230">
        <f t="shared" ref="G595:U595" si="317">G542/G$558*100</f>
        <v>0.780583621968489</v>
      </c>
      <c r="H595" s="230">
        <f t="shared" si="317"/>
        <v>1.44996068301712</v>
      </c>
      <c r="I595" s="230">
        <f t="shared" si="317"/>
        <v>1.64968197357233</v>
      </c>
      <c r="J595" s="230">
        <f t="shared" si="317"/>
        <v>1.71720939654743</v>
      </c>
      <c r="K595" s="230">
        <f t="shared" si="317"/>
        <v>0.679391086126104</v>
      </c>
      <c r="L595" s="230">
        <f t="shared" si="317"/>
        <v>166.686225282837</v>
      </c>
      <c r="M595" s="230">
        <f ca="1" t="shared" si="317"/>
        <v>924.698352521965</v>
      </c>
      <c r="N595" s="230">
        <f ca="1" t="shared" si="317"/>
        <v>2200.33361152145</v>
      </c>
      <c r="O595" s="230">
        <f ca="1" t="shared" si="317"/>
        <v>3165.47479804212</v>
      </c>
      <c r="P595" s="230">
        <f ca="1" t="shared" si="317"/>
        <v>3922.21900217345</v>
      </c>
      <c r="Q595" s="230">
        <f ca="1" t="shared" si="317"/>
        <v>4554.04866260174</v>
      </c>
      <c r="R595" s="230">
        <f ca="1" t="shared" si="317"/>
        <v>5960.89842694729</v>
      </c>
      <c r="S595" s="230">
        <f ca="1" t="shared" si="317"/>
        <v>7644.97855825424</v>
      </c>
      <c r="T595" s="230">
        <f ca="1" t="shared" si="317"/>
        <v>8314.19348392534</v>
      </c>
      <c r="U595" s="230">
        <f ca="1" t="shared" si="317"/>
        <v>9293.26766177296</v>
      </c>
      <c r="V595" s="230"/>
    </row>
    <row r="596" spans="1:22">
      <c r="A596" s="210">
        <f>Baseline!A596</f>
        <v>0</v>
      </c>
      <c r="B596" s="228" t="s">
        <v>399</v>
      </c>
      <c r="C596" s="229"/>
      <c r="G596" s="230">
        <f t="shared" ref="G596:U596" si="318">G543/G$558*100</f>
        <v>158.212283571058</v>
      </c>
      <c r="H596" s="230">
        <f t="shared" si="318"/>
        <v>208.942125719612</v>
      </c>
      <c r="I596" s="230">
        <f t="shared" si="318"/>
        <v>517.277555156347</v>
      </c>
      <c r="J596" s="230">
        <f t="shared" si="318"/>
        <v>542.906654219955</v>
      </c>
      <c r="K596" s="230">
        <f t="shared" si="318"/>
        <v>482.831850884401</v>
      </c>
      <c r="L596" s="230">
        <f t="shared" si="318"/>
        <v>81.6829282341731</v>
      </c>
      <c r="M596" s="230">
        <f ca="1" t="shared" si="318"/>
        <v>-357.643675003001</v>
      </c>
      <c r="N596" s="230">
        <f ca="1" t="shared" si="318"/>
        <v>-1524.7211581578</v>
      </c>
      <c r="O596" s="230">
        <f ca="1" t="shared" si="318"/>
        <v>-2384.77712412993</v>
      </c>
      <c r="P596" s="230">
        <f ca="1" t="shared" si="318"/>
        <v>-3031.93162873397</v>
      </c>
      <c r="Q596" s="230">
        <f ca="1" t="shared" si="318"/>
        <v>-6889.00078573745</v>
      </c>
      <c r="R596" s="230">
        <f ca="1" t="shared" si="318"/>
        <v>-13869.3122136068</v>
      </c>
      <c r="S596" s="230">
        <f ca="1" t="shared" si="318"/>
        <v>-12383.4077172084</v>
      </c>
      <c r="T596" s="230">
        <f ca="1" t="shared" si="318"/>
        <v>-10290.3339823223</v>
      </c>
      <c r="U596" s="230">
        <f ca="1" t="shared" si="318"/>
        <v>-9717.69915289443</v>
      </c>
      <c r="V596" s="230"/>
    </row>
    <row r="597" spans="1:22">
      <c r="A597" s="210">
        <f>Baseline!A597</f>
        <v>0</v>
      </c>
      <c r="B597" s="231" t="s">
        <v>392</v>
      </c>
      <c r="C597" s="231"/>
      <c r="G597" s="232">
        <f>G589</f>
        <v>0.107084116277752</v>
      </c>
      <c r="H597" s="232">
        <f t="shared" ref="H597:U597" si="319">H589</f>
        <v>0.241609594223057</v>
      </c>
      <c r="I597" s="232">
        <f t="shared" si="319"/>
        <v>0.247239641907799</v>
      </c>
      <c r="J597" s="232">
        <f t="shared" si="319"/>
        <v>0.229473587588905</v>
      </c>
      <c r="K597" s="232">
        <f t="shared" si="319"/>
        <v>0.144251098725628</v>
      </c>
      <c r="L597" s="232">
        <f t="shared" si="319"/>
        <v>45.1853390453461</v>
      </c>
      <c r="M597" s="232">
        <f ca="1" t="shared" si="319"/>
        <v>252.044606791065</v>
      </c>
      <c r="N597" s="232">
        <f ca="1" t="shared" si="319"/>
        <v>605.417334176283</v>
      </c>
      <c r="O597" s="232">
        <f ca="1" t="shared" si="319"/>
        <v>933.757418366938</v>
      </c>
      <c r="P597" s="232">
        <f ca="1" t="shared" si="319"/>
        <v>1081.42965480222</v>
      </c>
      <c r="Q597" s="232">
        <f ca="1" t="shared" si="319"/>
        <v>1251.99264461286</v>
      </c>
      <c r="R597" s="232">
        <f ca="1" t="shared" si="319"/>
        <v>1638.72363514408</v>
      </c>
      <c r="S597" s="232">
        <f ca="1" t="shared" si="319"/>
        <v>2100.50310323093</v>
      </c>
      <c r="T597" s="232">
        <f ca="1" t="shared" si="319"/>
        <v>2298.78539787553</v>
      </c>
      <c r="U597" s="232">
        <f ca="1" t="shared" si="319"/>
        <v>2569.53303161371</v>
      </c>
      <c r="V597" s="232"/>
    </row>
    <row r="598" spans="1:22">
      <c r="A598" s="210">
        <f>Baseline!A598</f>
        <v>0</v>
      </c>
      <c r="B598" s="228" t="s">
        <v>395</v>
      </c>
      <c r="C598" s="229"/>
      <c r="G598" s="230">
        <f>G542/G$565*100</f>
        <v>0.124110124258599</v>
      </c>
      <c r="H598" s="230">
        <f t="shared" ref="H598:U598" si="320">H542/H$565*100</f>
        <v>0.289919391402029</v>
      </c>
      <c r="I598" s="230">
        <f t="shared" si="320"/>
        <v>0.291315490685105</v>
      </c>
      <c r="J598" s="230">
        <f t="shared" si="320"/>
        <v>0.264999228675352</v>
      </c>
      <c r="K598" s="230">
        <f t="shared" si="320"/>
        <v>0.19209914468259</v>
      </c>
      <c r="L598" s="230">
        <f t="shared" si="320"/>
        <v>66.3919702152582</v>
      </c>
      <c r="M598" s="230">
        <f ca="1" t="shared" si="320"/>
        <v>368.312050828223</v>
      </c>
      <c r="N598" s="230">
        <f ca="1" t="shared" si="320"/>
        <v>876.404054095557</v>
      </c>
      <c r="O598" s="230">
        <f ca="1" t="shared" si="320"/>
        <v>1386.89765259681</v>
      </c>
      <c r="P598" s="230">
        <f ca="1" t="shared" si="320"/>
        <v>1562.23371042318</v>
      </c>
      <c r="Q598" s="230">
        <f ca="1" t="shared" si="320"/>
        <v>1813.90071245583</v>
      </c>
      <c r="R598" s="230">
        <f ca="1" t="shared" si="320"/>
        <v>2374.17850177342</v>
      </c>
      <c r="S598" s="230">
        <f ca="1" t="shared" si="320"/>
        <v>3031.73120458769</v>
      </c>
      <c r="T598" s="230">
        <f ca="1" t="shared" si="320"/>
        <v>3311.59619416021</v>
      </c>
      <c r="U598" s="230">
        <f ca="1" t="shared" si="320"/>
        <v>3701.65756685395</v>
      </c>
      <c r="V598" s="230"/>
    </row>
    <row r="599" spans="1:22">
      <c r="A599" s="210">
        <f>Baseline!A599</f>
        <v>0</v>
      </c>
      <c r="B599" s="228" t="s">
        <v>398</v>
      </c>
      <c r="C599" s="229"/>
      <c r="G599" s="230">
        <f>G542/G$558*100</f>
        <v>0.780583621968489</v>
      </c>
      <c r="H599" s="230">
        <f t="shared" ref="H599:U599" si="321">H542/H$558*100</f>
        <v>1.44996068301712</v>
      </c>
      <c r="I599" s="230">
        <f t="shared" si="321"/>
        <v>1.64968197357233</v>
      </c>
      <c r="J599" s="230">
        <f t="shared" si="321"/>
        <v>1.71720939654743</v>
      </c>
      <c r="K599" s="230">
        <f t="shared" si="321"/>
        <v>0.679391086126104</v>
      </c>
      <c r="L599" s="230">
        <f t="shared" si="321"/>
        <v>166.686225282837</v>
      </c>
      <c r="M599" s="230">
        <f ca="1" t="shared" si="321"/>
        <v>924.698352521965</v>
      </c>
      <c r="N599" s="230">
        <f ca="1" t="shared" si="321"/>
        <v>2200.33361152145</v>
      </c>
      <c r="O599" s="230">
        <f ca="1" t="shared" si="321"/>
        <v>3165.47479804212</v>
      </c>
      <c r="P599" s="230">
        <f ca="1" t="shared" si="321"/>
        <v>3922.21900217345</v>
      </c>
      <c r="Q599" s="230">
        <f ca="1" t="shared" si="321"/>
        <v>4554.04866260174</v>
      </c>
      <c r="R599" s="230">
        <f ca="1" t="shared" si="321"/>
        <v>5960.89842694729</v>
      </c>
      <c r="S599" s="230">
        <f ca="1" t="shared" si="321"/>
        <v>7644.97855825424</v>
      </c>
      <c r="T599" s="230">
        <f ca="1" t="shared" si="321"/>
        <v>8314.19348392534</v>
      </c>
      <c r="U599" s="230">
        <f ca="1" t="shared" si="321"/>
        <v>9293.26766177296</v>
      </c>
      <c r="V599" s="230"/>
    </row>
    <row r="600" spans="1:22">
      <c r="A600" s="210">
        <f>Baseline!A600</f>
        <v>0</v>
      </c>
      <c r="B600" s="228" t="s">
        <v>400</v>
      </c>
      <c r="C600" s="229"/>
      <c r="G600" s="230" t="e">
        <f>G542/G$560*100</f>
        <v>#DIV/0!</v>
      </c>
      <c r="H600" s="230" t="e">
        <f t="shared" ref="H600:U600" si="322">H542/H$560*100</f>
        <v>#DIV/0!</v>
      </c>
      <c r="I600" s="230">
        <f t="shared" si="322"/>
        <v>173.104127566998</v>
      </c>
      <c r="J600" s="230">
        <f t="shared" si="322"/>
        <v>536.495754928511</v>
      </c>
      <c r="K600" s="230">
        <f t="shared" si="322"/>
        <v>3.92457455782915</v>
      </c>
      <c r="L600" s="230">
        <f t="shared" si="322"/>
        <v>934.829498718124</v>
      </c>
      <c r="M600" s="230">
        <f ca="1" t="shared" si="322"/>
        <v>5846.96438973682</v>
      </c>
      <c r="N600" s="230">
        <f ca="1" t="shared" si="322"/>
        <v>17777.6459016223</v>
      </c>
      <c r="O600" s="230">
        <f ca="1" t="shared" si="322"/>
        <v>29411.8978137008</v>
      </c>
      <c r="P600" s="230">
        <f ca="1" t="shared" si="322"/>
        <v>33743.8377550412</v>
      </c>
      <c r="Q600" s="230">
        <f ca="1" t="shared" si="322"/>
        <v>35914.6168011891</v>
      </c>
      <c r="R600" s="230">
        <f ca="1" t="shared" si="322"/>
        <v>47008.4857858229</v>
      </c>
      <c r="S600" s="230">
        <f ca="1" t="shared" si="322"/>
        <v>64821.1571254812</v>
      </c>
      <c r="T600" s="230">
        <f ca="1" t="shared" si="322"/>
        <v>78327.5423547404</v>
      </c>
      <c r="U600" s="230">
        <f ca="1" t="shared" si="322"/>
        <v>87552.2725180917</v>
      </c>
      <c r="V600" s="230"/>
    </row>
    <row r="601" spans="1:22">
      <c r="A601" s="210">
        <f>Baseline!A601</f>
        <v>0</v>
      </c>
      <c r="B601" s="231" t="s">
        <v>393</v>
      </c>
      <c r="C601" s="231"/>
      <c r="G601" s="232">
        <f>G590</f>
        <v>21.7043018757774</v>
      </c>
      <c r="H601" s="232">
        <f t="shared" ref="H601:U601" si="323">H590</f>
        <v>34.8164076464288</v>
      </c>
      <c r="I601" s="232">
        <f t="shared" si="323"/>
        <v>77.5249530228257</v>
      </c>
      <c r="J601" s="232">
        <f t="shared" si="323"/>
        <v>72.5495317695239</v>
      </c>
      <c r="K601" s="232">
        <f t="shared" si="323"/>
        <v>102.516836638147</v>
      </c>
      <c r="L601" s="232">
        <f t="shared" si="323"/>
        <v>22.1426263640864</v>
      </c>
      <c r="M601" s="232">
        <f ca="1" t="shared" si="323"/>
        <v>-97.4827728324535</v>
      </c>
      <c r="N601" s="232">
        <f ca="1" t="shared" si="323"/>
        <v>-419.523936779655</v>
      </c>
      <c r="O601" s="232">
        <f ca="1" t="shared" si="323"/>
        <v>-703.465821994663</v>
      </c>
      <c r="P601" s="232">
        <f ca="1" t="shared" si="323"/>
        <v>-835.960657176151</v>
      </c>
      <c r="Q601" s="232">
        <f ca="1" t="shared" si="323"/>
        <v>-1893.91439386773</v>
      </c>
      <c r="R601" s="232">
        <f ca="1" t="shared" si="323"/>
        <v>-3812.84298099831</v>
      </c>
      <c r="S601" s="232">
        <f ca="1" t="shared" si="323"/>
        <v>-3402.41455752493</v>
      </c>
      <c r="T601" s="232">
        <f ca="1" t="shared" si="323"/>
        <v>-2845.16706804575</v>
      </c>
      <c r="U601" s="232">
        <f ca="1" t="shared" si="323"/>
        <v>-2686.8858052328</v>
      </c>
      <c r="V601" s="232"/>
    </row>
    <row r="602" spans="1:22">
      <c r="A602" s="210">
        <f>Baseline!A602</f>
        <v>0</v>
      </c>
      <c r="B602" s="228" t="s">
        <v>396</v>
      </c>
      <c r="C602" s="229"/>
      <c r="G602" s="230">
        <f>G543/G$565*100</f>
        <v>25.1552115886353</v>
      </c>
      <c r="H602" s="230">
        <f t="shared" ref="H602:U602" si="324">H543/H$565*100</f>
        <v>41.7779424203606</v>
      </c>
      <c r="I602" s="230">
        <f t="shared" si="324"/>
        <v>91.3454636801582</v>
      </c>
      <c r="J602" s="230">
        <f t="shared" si="324"/>
        <v>83.7811887707259</v>
      </c>
      <c r="K602" s="230">
        <f t="shared" si="324"/>
        <v>136.521640443174</v>
      </c>
      <c r="L602" s="230">
        <f t="shared" si="324"/>
        <v>32.5347252252925</v>
      </c>
      <c r="M602" s="230">
        <f ca="1" t="shared" si="324"/>
        <v>-142.451292409941</v>
      </c>
      <c r="N602" s="230">
        <f ca="1" t="shared" si="324"/>
        <v>-607.30418213754</v>
      </c>
      <c r="O602" s="230">
        <f ca="1" t="shared" si="324"/>
        <v>-1044.84856346607</v>
      </c>
      <c r="P602" s="230">
        <f ca="1" t="shared" si="324"/>
        <v>-1207.62909859999</v>
      </c>
      <c r="Q602" s="230">
        <f ca="1" t="shared" si="324"/>
        <v>-2743.92400238844</v>
      </c>
      <c r="R602" s="230">
        <f ca="1" t="shared" si="324"/>
        <v>-5524.0369040799</v>
      </c>
      <c r="S602" s="230">
        <f ca="1" t="shared" si="324"/>
        <v>-4910.8265391873</v>
      </c>
      <c r="T602" s="230">
        <f ca="1" t="shared" si="324"/>
        <v>-4098.70553510469</v>
      </c>
      <c r="U602" s="230">
        <f ca="1" t="shared" si="324"/>
        <v>-3870.7154373362</v>
      </c>
      <c r="V602" s="230"/>
    </row>
    <row r="603" spans="1:22">
      <c r="A603" s="210">
        <f>Baseline!A603</f>
        <v>0</v>
      </c>
      <c r="B603" s="228" t="s">
        <v>399</v>
      </c>
      <c r="C603" s="229"/>
      <c r="G603" s="230">
        <f>G543/G$558*100</f>
        <v>158.212283571058</v>
      </c>
      <c r="H603" s="230">
        <f t="shared" ref="H603:U603" si="325">H543/H$558*100</f>
        <v>208.942125719612</v>
      </c>
      <c r="I603" s="230">
        <f t="shared" si="325"/>
        <v>517.277555156347</v>
      </c>
      <c r="J603" s="230">
        <f t="shared" si="325"/>
        <v>542.906654219955</v>
      </c>
      <c r="K603" s="230">
        <f t="shared" si="325"/>
        <v>482.831850884401</v>
      </c>
      <c r="L603" s="230">
        <f t="shared" si="325"/>
        <v>81.6829282341731</v>
      </c>
      <c r="M603" s="230">
        <f ca="1" t="shared" si="325"/>
        <v>-357.643675003001</v>
      </c>
      <c r="N603" s="230">
        <f ca="1" t="shared" si="325"/>
        <v>-1524.7211581578</v>
      </c>
      <c r="O603" s="230">
        <f ca="1" t="shared" si="325"/>
        <v>-2384.77712412993</v>
      </c>
      <c r="P603" s="230">
        <f ca="1" t="shared" si="325"/>
        <v>-3031.93162873397</v>
      </c>
      <c r="Q603" s="230">
        <f ca="1" t="shared" si="325"/>
        <v>-6889.00078573745</v>
      </c>
      <c r="R603" s="230">
        <f ca="1" t="shared" si="325"/>
        <v>-13869.3122136068</v>
      </c>
      <c r="S603" s="230">
        <f ca="1" t="shared" si="325"/>
        <v>-12383.4077172084</v>
      </c>
      <c r="T603" s="230">
        <f ca="1" t="shared" si="325"/>
        <v>-10290.3339823223</v>
      </c>
      <c r="U603" s="230">
        <f ca="1" t="shared" si="325"/>
        <v>-9717.69915289443</v>
      </c>
      <c r="V603" s="230"/>
    </row>
    <row r="604" spans="1:22">
      <c r="A604" s="210">
        <f>Baseline!A604</f>
        <v>0</v>
      </c>
      <c r="B604" s="228" t="s">
        <v>401</v>
      </c>
      <c r="C604" s="229"/>
      <c r="G604" s="230" t="e">
        <f>G543/G$560*100</f>
        <v>#DIV/0!</v>
      </c>
      <c r="H604" s="230" t="e">
        <f t="shared" ref="H604:U604" si="326">H543/H$560*100</f>
        <v>#DIV/0!</v>
      </c>
      <c r="I604" s="230">
        <f t="shared" si="326"/>
        <v>54278.87394649</v>
      </c>
      <c r="J604" s="230">
        <f t="shared" si="326"/>
        <v>169616.539425571</v>
      </c>
      <c r="K604" s="230">
        <f t="shared" si="326"/>
        <v>2789.12931945468</v>
      </c>
      <c r="L604" s="230">
        <f t="shared" si="326"/>
        <v>458.10390585912</v>
      </c>
      <c r="M604" s="230">
        <f ca="1" t="shared" si="326"/>
        <v>-2261.41836011055</v>
      </c>
      <c r="N604" s="230">
        <f ca="1" t="shared" si="326"/>
        <v>-12319.0195825342</v>
      </c>
      <c r="O604" s="230">
        <f ca="1" t="shared" si="326"/>
        <v>-22158.0728195162</v>
      </c>
      <c r="P604" s="230">
        <f ca="1" t="shared" si="326"/>
        <v>-26084.4712923178</v>
      </c>
      <c r="Q604" s="230">
        <f ca="1" t="shared" si="326"/>
        <v>-54328.761436972</v>
      </c>
      <c r="R604" s="230">
        <f ca="1" t="shared" si="326"/>
        <v>-109375.352397401</v>
      </c>
      <c r="S604" s="230">
        <f ca="1" t="shared" si="326"/>
        <v>-104997.916118337</v>
      </c>
      <c r="T604" s="230">
        <f ca="1" t="shared" si="326"/>
        <v>-96944.6492198106</v>
      </c>
      <c r="U604" s="230">
        <f ca="1" t="shared" si="326"/>
        <v>-91550.8597673088</v>
      </c>
      <c r="V604" s="230"/>
    </row>
    <row r="605" spans="1:22">
      <c r="A605" s="210">
        <f>Baseline!A605</f>
        <v>0</v>
      </c>
      <c r="B605" s="225" t="s">
        <v>402</v>
      </c>
      <c r="C605" s="226"/>
      <c r="G605" s="232">
        <f>SUM(G606:G607)</f>
        <v>1.58205524228807</v>
      </c>
      <c r="H605" s="232">
        <f t="shared" ref="H605:U605" si="327">SUM(H606:H607)</f>
        <v>5.43665830610695</v>
      </c>
      <c r="I605" s="232">
        <f t="shared" si="327"/>
        <v>6.29866906553002</v>
      </c>
      <c r="J605" s="232">
        <f t="shared" si="327"/>
        <v>5.9859868731488</v>
      </c>
      <c r="K605" s="232">
        <f t="shared" si="327"/>
        <v>9.23262079609655</v>
      </c>
      <c r="L605" s="232">
        <f t="shared" si="327"/>
        <v>40.5504159655585</v>
      </c>
      <c r="M605" s="232">
        <f ca="1" t="shared" si="327"/>
        <v>111.363652527817</v>
      </c>
      <c r="N605" s="232">
        <f ca="1" t="shared" si="327"/>
        <v>151.759678693505</v>
      </c>
      <c r="O605" s="232">
        <f ca="1" t="shared" si="327"/>
        <v>198.324679399481</v>
      </c>
      <c r="P605" s="232">
        <f ca="1" t="shared" si="327"/>
        <v>217.138510803058</v>
      </c>
      <c r="Q605" s="232">
        <f ca="1" t="shared" si="327"/>
        <v>245.855325487983</v>
      </c>
      <c r="R605" s="232">
        <f ca="1" t="shared" si="327"/>
        <v>276.27449525776</v>
      </c>
      <c r="S605" s="232">
        <f ca="1" t="shared" si="327"/>
        <v>281.358979905879</v>
      </c>
      <c r="T605" s="232">
        <f ca="1" t="shared" si="327"/>
        <v>271.295317587853</v>
      </c>
      <c r="U605" s="232">
        <f ca="1" t="shared" si="327"/>
        <v>281.632814185384</v>
      </c>
      <c r="V605" s="232"/>
    </row>
    <row r="606" spans="1:22">
      <c r="A606" s="210">
        <f>Baseline!A606</f>
        <v>0</v>
      </c>
      <c r="B606" s="228" t="s">
        <v>403</v>
      </c>
      <c r="C606" s="229"/>
      <c r="G606" s="230">
        <f t="shared" ref="G606:U606" si="328">G548/G$564*100</f>
        <v>0.035910803708954</v>
      </c>
      <c r="H606" s="230">
        <f t="shared" si="328"/>
        <v>0.0845034827319718</v>
      </c>
      <c r="I606" s="230">
        <f t="shared" si="328"/>
        <v>0.0811371786407166</v>
      </c>
      <c r="J606" s="230">
        <f t="shared" si="328"/>
        <v>0.0646734513218556</v>
      </c>
      <c r="K606" s="230">
        <f t="shared" si="328"/>
        <v>0.0351571888953223</v>
      </c>
      <c r="L606" s="230">
        <f t="shared" si="328"/>
        <v>26.9244532621939</v>
      </c>
      <c r="M606" s="230">
        <f ca="1" t="shared" si="328"/>
        <v>216.433444018186</v>
      </c>
      <c r="N606" s="230">
        <f ca="1" t="shared" si="328"/>
        <v>574.15817387965</v>
      </c>
      <c r="O606" s="230">
        <f ca="1" t="shared" si="328"/>
        <v>904.321842958565</v>
      </c>
      <c r="P606" s="230">
        <f ca="1" t="shared" si="328"/>
        <v>1056.66774898665</v>
      </c>
      <c r="Q606" s="230">
        <f ca="1" t="shared" si="328"/>
        <v>1229.54713028696</v>
      </c>
      <c r="R606" s="230">
        <f ca="1" t="shared" si="328"/>
        <v>1407.25960062278</v>
      </c>
      <c r="S606" s="230">
        <f ca="1" t="shared" si="328"/>
        <v>1432.96419232106</v>
      </c>
      <c r="T606" s="230">
        <f ca="1" t="shared" si="328"/>
        <v>1358.07235325668</v>
      </c>
      <c r="U606" s="230">
        <f ca="1" t="shared" si="328"/>
        <v>1370.25996482361</v>
      </c>
      <c r="V606" s="230"/>
    </row>
    <row r="607" spans="1:22">
      <c r="A607" s="210">
        <f>Baseline!A607</f>
        <v>0</v>
      </c>
      <c r="B607" s="228" t="s">
        <v>404</v>
      </c>
      <c r="C607" s="229"/>
      <c r="G607" s="230">
        <f t="shared" ref="G607:U607" si="329">G549/G$564*100</f>
        <v>1.54614443857911</v>
      </c>
      <c r="H607" s="230">
        <f t="shared" si="329"/>
        <v>5.35215482337497</v>
      </c>
      <c r="I607" s="230">
        <f t="shared" si="329"/>
        <v>6.2175318868893</v>
      </c>
      <c r="J607" s="230">
        <f t="shared" si="329"/>
        <v>5.92131342182694</v>
      </c>
      <c r="K607" s="230">
        <f t="shared" si="329"/>
        <v>9.19746360720123</v>
      </c>
      <c r="L607" s="230">
        <f t="shared" si="329"/>
        <v>13.6259627033646</v>
      </c>
      <c r="M607" s="230">
        <f ca="1" t="shared" si="329"/>
        <v>-105.069791490369</v>
      </c>
      <c r="N607" s="230">
        <f ca="1" t="shared" si="329"/>
        <v>-422.398495186145</v>
      </c>
      <c r="O607" s="230">
        <f ca="1" t="shared" si="329"/>
        <v>-705.997163559084</v>
      </c>
      <c r="P607" s="230">
        <f ca="1" t="shared" si="329"/>
        <v>-839.529238183592</v>
      </c>
      <c r="Q607" s="230">
        <f ca="1" t="shared" si="329"/>
        <v>-983.691804798976</v>
      </c>
      <c r="R607" s="230">
        <f ca="1" t="shared" si="329"/>
        <v>-1130.98510536502</v>
      </c>
      <c r="S607" s="230">
        <f ca="1" t="shared" si="329"/>
        <v>-1151.60521241518</v>
      </c>
      <c r="T607" s="230">
        <f ca="1" t="shared" si="329"/>
        <v>-1086.77703566883</v>
      </c>
      <c r="U607" s="230">
        <f ca="1" t="shared" si="329"/>
        <v>-1088.62715063823</v>
      </c>
      <c r="V607" s="230"/>
    </row>
    <row r="608" spans="1:22">
      <c r="A608" s="210">
        <f>Baseline!A608</f>
        <v>0</v>
      </c>
      <c r="B608" s="225" t="s">
        <v>405</v>
      </c>
      <c r="C608" s="226"/>
      <c r="G608" s="232">
        <f>SUM(G609:G610)</f>
        <v>107.395542283284</v>
      </c>
      <c r="H608" s="232">
        <f t="shared" ref="H608:U608" si="330">SUM(H609:H610)</f>
        <v>155.584356013898</v>
      </c>
      <c r="I608" s="232">
        <f t="shared" si="330"/>
        <v>189.256855841195</v>
      </c>
      <c r="J608" s="232">
        <f t="shared" si="330"/>
        <v>152.980168831601</v>
      </c>
      <c r="K608" s="232">
        <f t="shared" si="330"/>
        <v>134.149435948361</v>
      </c>
      <c r="L608" s="232">
        <f t="shared" si="330"/>
        <v>291.460478674744</v>
      </c>
      <c r="M608" s="232">
        <f ca="1" t="shared" si="330"/>
        <v>923.839814221055</v>
      </c>
      <c r="N608" s="232">
        <f ca="1" t="shared" si="330"/>
        <v>1075.0815659139</v>
      </c>
      <c r="O608" s="232">
        <f ca="1" t="shared" si="330"/>
        <v>1399.08706700456</v>
      </c>
      <c r="P608" s="232">
        <f ca="1" t="shared" si="330"/>
        <v>1502.46913659014</v>
      </c>
      <c r="Q608" s="232">
        <f ca="1" t="shared" si="330"/>
        <v>1760.97857347643</v>
      </c>
      <c r="R608" s="232">
        <f ca="1" t="shared" si="330"/>
        <v>2033.56393928525</v>
      </c>
      <c r="S608" s="232">
        <f ca="1" t="shared" si="330"/>
        <v>2135.27510096754</v>
      </c>
      <c r="T608" s="232">
        <f ca="1" t="shared" si="330"/>
        <v>2143.26286531054</v>
      </c>
      <c r="U608" s="232">
        <f ca="1" t="shared" si="330"/>
        <v>2344.24100414156</v>
      </c>
      <c r="V608" s="232"/>
    </row>
    <row r="609" spans="1:22">
      <c r="A609" s="210">
        <f>Baseline!A609</f>
        <v>0</v>
      </c>
      <c r="B609" s="228" t="s">
        <v>406</v>
      </c>
      <c r="C609" s="229"/>
      <c r="G609" s="230">
        <f t="shared" ref="G609:U609" si="331">G539/G$565*100</f>
        <v>14.589346342811</v>
      </c>
      <c r="H609" s="230">
        <f t="shared" si="331"/>
        <v>15.8359620688445</v>
      </c>
      <c r="I609" s="230">
        <f t="shared" si="331"/>
        <v>16.9974246287395</v>
      </c>
      <c r="J609" s="230">
        <f t="shared" si="331"/>
        <v>13.0321387523374</v>
      </c>
      <c r="K609" s="230">
        <f t="shared" si="331"/>
        <v>0.306020645497257</v>
      </c>
      <c r="L609" s="230">
        <f t="shared" si="331"/>
        <v>2552.84215744776</v>
      </c>
      <c r="M609" s="230">
        <f ca="1" t="shared" si="331"/>
        <v>9733.11922308838</v>
      </c>
      <c r="N609" s="230">
        <f ca="1" t="shared" si="331"/>
        <v>14650.9960911352</v>
      </c>
      <c r="O609" s="230">
        <f ca="1" t="shared" si="331"/>
        <v>19939.3093387436</v>
      </c>
      <c r="P609" s="230">
        <f ca="1" t="shared" si="331"/>
        <v>21109.7716316327</v>
      </c>
      <c r="Q609" s="230">
        <f ca="1" t="shared" si="331"/>
        <v>24301.9895320047</v>
      </c>
      <c r="R609" s="230">
        <f ca="1" t="shared" si="331"/>
        <v>26722.1246084497</v>
      </c>
      <c r="S609" s="230">
        <f ca="1" t="shared" si="331"/>
        <v>25956.1867942723</v>
      </c>
      <c r="T609" s="230">
        <f ca="1" t="shared" si="331"/>
        <v>23711.7807988914</v>
      </c>
      <c r="U609" s="230">
        <f ca="1" t="shared" si="331"/>
        <v>23612.4148169257</v>
      </c>
      <c r="V609" s="230"/>
    </row>
    <row r="610" spans="1:22">
      <c r="A610" s="210">
        <f>Baseline!A610</f>
        <v>0</v>
      </c>
      <c r="B610" s="228" t="s">
        <v>407</v>
      </c>
      <c r="C610" s="229"/>
      <c r="G610" s="230">
        <f t="shared" ref="G610:U610" si="332">G540/G$565*100</f>
        <v>92.8061959404731</v>
      </c>
      <c r="H610" s="230">
        <f t="shared" si="332"/>
        <v>139.748393945053</v>
      </c>
      <c r="I610" s="230">
        <f t="shared" si="332"/>
        <v>172.259431212455</v>
      </c>
      <c r="J610" s="230">
        <f t="shared" si="332"/>
        <v>139.948030079264</v>
      </c>
      <c r="K610" s="230">
        <f t="shared" si="332"/>
        <v>133.843415302864</v>
      </c>
      <c r="L610" s="230">
        <f t="shared" si="332"/>
        <v>-2261.38167877302</v>
      </c>
      <c r="M610" s="230">
        <f ca="1" t="shared" si="332"/>
        <v>-8809.27940886733</v>
      </c>
      <c r="N610" s="230">
        <f ca="1" t="shared" si="332"/>
        <v>-13575.9145252213</v>
      </c>
      <c r="O610" s="230">
        <f ca="1" t="shared" si="332"/>
        <v>-18540.222271739</v>
      </c>
      <c r="P610" s="230">
        <f ca="1" t="shared" si="332"/>
        <v>-19607.3024950426</v>
      </c>
      <c r="Q610" s="230">
        <f ca="1" t="shared" si="332"/>
        <v>-22541.0109585282</v>
      </c>
      <c r="R610" s="230">
        <f ca="1" t="shared" si="332"/>
        <v>-24688.5606691644</v>
      </c>
      <c r="S610" s="230">
        <f ca="1" t="shared" si="332"/>
        <v>-23820.9116933048</v>
      </c>
      <c r="T610" s="230">
        <f ca="1" t="shared" si="332"/>
        <v>-21568.5179335808</v>
      </c>
      <c r="U610" s="230">
        <f ca="1" t="shared" si="332"/>
        <v>-21268.1738127842</v>
      </c>
      <c r="V610" s="230"/>
    </row>
    <row r="611" spans="1:22">
      <c r="A611" s="210">
        <f>Baseline!A611</f>
        <v>0</v>
      </c>
      <c r="B611" s="225" t="s">
        <v>408</v>
      </c>
      <c r="C611" s="226"/>
      <c r="G611" s="232">
        <f>SUM(G612:G613)</f>
        <v>675.4582019762</v>
      </c>
      <c r="H611" s="232">
        <f t="shared" ref="H611:U611" si="333">SUM(H612:H613)</f>
        <v>778.116972520355</v>
      </c>
      <c r="I611" s="232">
        <f t="shared" si="333"/>
        <v>1071.73711470661</v>
      </c>
      <c r="J611" s="232">
        <f t="shared" si="333"/>
        <v>991.319803895983</v>
      </c>
      <c r="K611" s="232">
        <f t="shared" si="333"/>
        <v>474.442148832855</v>
      </c>
      <c r="L611" s="232">
        <f t="shared" si="333"/>
        <v>731.751849687636</v>
      </c>
      <c r="M611" s="232">
        <f ca="1" t="shared" si="333"/>
        <v>2319.42764914535</v>
      </c>
      <c r="N611" s="232">
        <f ca="1" t="shared" si="333"/>
        <v>2699.14098816976</v>
      </c>
      <c r="O611" s="232">
        <f ca="1" t="shared" si="333"/>
        <v>3193.29608971304</v>
      </c>
      <c r="P611" s="232">
        <f ca="1" t="shared" si="333"/>
        <v>3772.17119205339</v>
      </c>
      <c r="Q611" s="232">
        <f ca="1" t="shared" si="333"/>
        <v>4421.18031176746</v>
      </c>
      <c r="R611" s="232">
        <f ca="1" t="shared" si="333"/>
        <v>5105.71049216713</v>
      </c>
      <c r="S611" s="232">
        <f ca="1" t="shared" si="333"/>
        <v>5384.42601315345</v>
      </c>
      <c r="T611" s="232">
        <f ca="1" t="shared" si="333"/>
        <v>5380.94052062496</v>
      </c>
      <c r="U611" s="232">
        <f ca="1" t="shared" si="333"/>
        <v>5885.37937983999</v>
      </c>
      <c r="V611" s="232"/>
    </row>
    <row r="612" spans="1:22">
      <c r="A612" s="210">
        <f>Baseline!A612</f>
        <v>0</v>
      </c>
      <c r="B612" s="228" t="s">
        <v>409</v>
      </c>
      <c r="C612" s="229"/>
      <c r="G612" s="230">
        <f t="shared" ref="G612:U612" si="334">G539/G$558*100</f>
        <v>91.7588704261985</v>
      </c>
      <c r="H612" s="230">
        <f t="shared" si="334"/>
        <v>79.1996777674473</v>
      </c>
      <c r="I612" s="230">
        <f t="shared" si="334"/>
        <v>96.2542188925199</v>
      </c>
      <c r="J612" s="230">
        <f t="shared" si="334"/>
        <v>84.4489670195978</v>
      </c>
      <c r="K612" s="230">
        <f t="shared" si="334"/>
        <v>1.08229372423768</v>
      </c>
      <c r="L612" s="230">
        <f t="shared" si="334"/>
        <v>6409.26337308885</v>
      </c>
      <c r="M612" s="230">
        <f ca="1" t="shared" si="334"/>
        <v>24436.3422001832</v>
      </c>
      <c r="N612" s="230">
        <f ca="1" t="shared" si="334"/>
        <v>36783.352371484</v>
      </c>
      <c r="O612" s="230">
        <f ca="1" t="shared" si="334"/>
        <v>45509.76136125</v>
      </c>
      <c r="P612" s="230">
        <f ca="1" t="shared" si="334"/>
        <v>52999.2067593419</v>
      </c>
      <c r="Q612" s="230">
        <f ca="1" t="shared" si="334"/>
        <v>61013.5065093771</v>
      </c>
      <c r="R612" s="230">
        <f ca="1" t="shared" si="334"/>
        <v>67091.7837155949</v>
      </c>
      <c r="S612" s="230">
        <f ca="1" t="shared" si="334"/>
        <v>65452.5345769368</v>
      </c>
      <c r="T612" s="230">
        <f ca="1" t="shared" si="334"/>
        <v>59531.5134611098</v>
      </c>
      <c r="U612" s="230">
        <f ca="1" t="shared" si="334"/>
        <v>59280.6025601673</v>
      </c>
      <c r="V612" s="230"/>
    </row>
    <row r="613" spans="1:22">
      <c r="A613" s="210">
        <f>Baseline!A613</f>
        <v>0</v>
      </c>
      <c r="B613" s="228" t="s">
        <v>410</v>
      </c>
      <c r="C613" s="229"/>
      <c r="G613" s="230">
        <f t="shared" ref="G613:U613" si="335">G540/G$558*100</f>
        <v>583.699331550002</v>
      </c>
      <c r="H613" s="230">
        <f t="shared" si="335"/>
        <v>698.917294752908</v>
      </c>
      <c r="I613" s="230">
        <f t="shared" si="335"/>
        <v>975.482895814094</v>
      </c>
      <c r="J613" s="230">
        <f t="shared" si="335"/>
        <v>906.870836876386</v>
      </c>
      <c r="K613" s="230">
        <f t="shared" si="335"/>
        <v>473.359855108617</v>
      </c>
      <c r="L613" s="230">
        <f t="shared" si="335"/>
        <v>-5677.51152340121</v>
      </c>
      <c r="M613" s="230">
        <f ca="1" t="shared" si="335"/>
        <v>-22116.9145510378</v>
      </c>
      <c r="N613" s="230">
        <f ca="1" t="shared" si="335"/>
        <v>-34084.2113833143</v>
      </c>
      <c r="O613" s="230">
        <f ca="1" t="shared" si="335"/>
        <v>-42316.4652715369</v>
      </c>
      <c r="P613" s="230">
        <f ca="1" t="shared" si="335"/>
        <v>-49227.0355672885</v>
      </c>
      <c r="Q613" s="230">
        <f ca="1" t="shared" si="335"/>
        <v>-56592.3261976096</v>
      </c>
      <c r="R613" s="230">
        <f ca="1" t="shared" si="335"/>
        <v>-61986.0732234277</v>
      </c>
      <c r="S613" s="230">
        <f ca="1" t="shared" si="335"/>
        <v>-60068.1085637833</v>
      </c>
      <c r="T613" s="230">
        <f ca="1" t="shared" si="335"/>
        <v>-54150.5729404849</v>
      </c>
      <c r="U613" s="230">
        <f ca="1" t="shared" si="335"/>
        <v>-53395.2231803273</v>
      </c>
      <c r="V613" s="230"/>
    </row>
    <row r="614" spans="1:22">
      <c r="A614" s="210">
        <f>Baseline!A614</f>
        <v>0</v>
      </c>
      <c r="B614" s="225" t="s">
        <v>180</v>
      </c>
      <c r="C614" s="226"/>
      <c r="G614" s="232">
        <f>G567/G564*100</f>
        <v>51.8595802060407</v>
      </c>
      <c r="H614" s="232">
        <f t="shared" ref="H614:U614" si="336">H567/H564*100</f>
        <v>65.7054489890361</v>
      </c>
      <c r="I614" s="232">
        <f t="shared" si="336"/>
        <v>75.7206863209764</v>
      </c>
      <c r="J614" s="232">
        <f t="shared" si="336"/>
        <v>35.5247800858247</v>
      </c>
      <c r="K614" s="232">
        <f t="shared" si="336"/>
        <v>73.2646236400571</v>
      </c>
      <c r="L614" s="232">
        <f t="shared" si="336"/>
        <v>60.7959243587331</v>
      </c>
      <c r="M614" s="232">
        <f t="shared" si="336"/>
        <v>53.6880327763369</v>
      </c>
      <c r="N614" s="232">
        <f t="shared" si="336"/>
        <v>51.8392761907509</v>
      </c>
      <c r="O614" s="232">
        <f t="shared" si="336"/>
        <v>53.4675231608205</v>
      </c>
      <c r="P614" s="232">
        <f t="shared" si="336"/>
        <v>49.4955840155381</v>
      </c>
      <c r="Q614" s="232">
        <f t="shared" si="336"/>
        <v>47.1086467749483</v>
      </c>
      <c r="R614" s="232">
        <f t="shared" si="336"/>
        <v>44.9672513762046</v>
      </c>
      <c r="S614" s="232">
        <f t="shared" si="336"/>
        <v>39.9002540228768</v>
      </c>
      <c r="T614" s="232">
        <f t="shared" si="336"/>
        <v>33.8374980113279</v>
      </c>
      <c r="U614" s="232">
        <f t="shared" si="336"/>
        <v>31.6843563580463</v>
      </c>
      <c r="V614" s="232"/>
    </row>
    <row r="615" spans="1:22">
      <c r="A615" s="210">
        <f>Baseline!A615</f>
        <v>0</v>
      </c>
      <c r="B615" s="231" t="s">
        <v>411</v>
      </c>
      <c r="C615" s="235"/>
      <c r="G615" s="230">
        <f t="shared" ref="G615:U615" si="337">G565/G$564*100</f>
        <v>86.2815317585443</v>
      </c>
      <c r="H615" s="230">
        <f t="shared" si="337"/>
        <v>83.3368175390585</v>
      </c>
      <c r="I615" s="230">
        <f t="shared" si="337"/>
        <v>84.8700634924528</v>
      </c>
      <c r="J615" s="230">
        <f t="shared" si="337"/>
        <v>86.5940586831033</v>
      </c>
      <c r="K615" s="230">
        <f t="shared" si="337"/>
        <v>75.0920046853813</v>
      </c>
      <c r="L615" s="230">
        <f t="shared" si="337"/>
        <v>68.0584397463197</v>
      </c>
      <c r="M615" s="230">
        <f t="shared" si="337"/>
        <v>68.4323540933001</v>
      </c>
      <c r="N615" s="230">
        <f t="shared" si="337"/>
        <v>69.0797048857869</v>
      </c>
      <c r="O615" s="230">
        <f t="shared" si="337"/>
        <v>67.3270602642222</v>
      </c>
      <c r="P615" s="230">
        <f t="shared" si="337"/>
        <v>69.2232953102312</v>
      </c>
      <c r="Q615" s="230">
        <f t="shared" si="337"/>
        <v>69.0221154893203</v>
      </c>
      <c r="R615" s="230">
        <f t="shared" si="337"/>
        <v>69.0227644602129</v>
      </c>
      <c r="S615" s="230">
        <f t="shared" si="337"/>
        <v>69.2839490536761</v>
      </c>
      <c r="T615" s="230">
        <f t="shared" si="337"/>
        <v>69.4162350448793</v>
      </c>
      <c r="U615" s="230">
        <f t="shared" si="337"/>
        <v>69.41574106212</v>
      </c>
      <c r="V615" s="230"/>
    </row>
    <row r="616" spans="1:22">
      <c r="A616" s="210">
        <f>Baseline!A616</f>
        <v>0</v>
      </c>
      <c r="B616" s="231" t="s">
        <v>412</v>
      </c>
      <c r="C616" s="235"/>
      <c r="G616" s="230">
        <f t="shared" ref="G616:U616" si="338">G558/G$564*100</f>
        <v>13.7184682414557</v>
      </c>
      <c r="H616" s="230">
        <f t="shared" si="338"/>
        <v>16.6631824609415</v>
      </c>
      <c r="I616" s="230">
        <f t="shared" si="338"/>
        <v>14.987109386448</v>
      </c>
      <c r="J616" s="230">
        <f t="shared" si="338"/>
        <v>13.3631686415343</v>
      </c>
      <c r="K616" s="230">
        <f t="shared" si="338"/>
        <v>21.232409678518</v>
      </c>
      <c r="L616" s="230">
        <f t="shared" si="338"/>
        <v>27.1080222547932</v>
      </c>
      <c r="M616" s="230">
        <f t="shared" si="338"/>
        <v>27.2569542384989</v>
      </c>
      <c r="N616" s="230">
        <f t="shared" si="338"/>
        <v>27.5147973473741</v>
      </c>
      <c r="O616" s="230">
        <f t="shared" si="338"/>
        <v>29.4981788812369</v>
      </c>
      <c r="P616" s="230">
        <f t="shared" si="338"/>
        <v>27.5718835231525</v>
      </c>
      <c r="Q616" s="230">
        <f t="shared" si="338"/>
        <v>27.4918591646668</v>
      </c>
      <c r="R616" s="230">
        <f t="shared" si="338"/>
        <v>27.4912189031093</v>
      </c>
      <c r="S616" s="230">
        <f t="shared" si="338"/>
        <v>27.4755918178872</v>
      </c>
      <c r="T616" s="230">
        <f t="shared" si="338"/>
        <v>27.6489283334577</v>
      </c>
      <c r="U616" s="230">
        <f t="shared" si="338"/>
        <v>27.6494030424116</v>
      </c>
      <c r="V616" s="230"/>
    </row>
    <row r="617" spans="1:22">
      <c r="A617" s="210">
        <f>Baseline!A617</f>
        <v>0</v>
      </c>
      <c r="B617" s="236"/>
      <c r="C617" s="235"/>
      <c r="G617" s="237"/>
      <c r="H617" s="237"/>
      <c r="I617" s="237"/>
      <c r="J617" s="237"/>
      <c r="K617" s="237"/>
      <c r="L617" s="254"/>
      <c r="M617" s="237"/>
      <c r="N617" s="237"/>
      <c r="O617" s="237"/>
      <c r="P617" s="237"/>
      <c r="Q617" s="237"/>
      <c r="R617" s="237"/>
      <c r="S617" s="237"/>
      <c r="T617" s="237"/>
      <c r="U617" s="237"/>
      <c r="V617" s="237"/>
    </row>
    <row r="618" spans="1:22">
      <c r="A618" s="210">
        <f>Baseline!A618</f>
        <v>24</v>
      </c>
      <c r="B618" s="236" t="s">
        <v>185</v>
      </c>
      <c r="C618" s="235"/>
      <c r="G618" s="230">
        <f t="shared" ref="G618:U618" si="339">G575/G$550*100</f>
        <v>0</v>
      </c>
      <c r="H618" s="230">
        <f t="shared" si="339"/>
        <v>0</v>
      </c>
      <c r="I618" s="230">
        <f t="shared" si="339"/>
        <v>0</v>
      </c>
      <c r="J618" s="230">
        <f t="shared" si="339"/>
        <v>0</v>
      </c>
      <c r="K618" s="230">
        <f t="shared" si="339"/>
        <v>0</v>
      </c>
      <c r="L618" s="230">
        <f t="shared" si="339"/>
        <v>2482229.98827658</v>
      </c>
      <c r="M618" s="230">
        <f ca="1" t="shared" si="339"/>
        <v>5375740.59367698</v>
      </c>
      <c r="N618" s="230">
        <f ca="1" t="shared" si="339"/>
        <v>6202275.59536878</v>
      </c>
      <c r="O618" s="230">
        <f ca="1" t="shared" si="339"/>
        <v>7363968.05763281</v>
      </c>
      <c r="P618" s="230">
        <f ca="1" t="shared" si="339"/>
        <v>8213493.32969485</v>
      </c>
      <c r="Q618" s="230">
        <f ca="1" t="shared" si="339"/>
        <v>-18851835.9355631</v>
      </c>
      <c r="R618" s="230">
        <f ca="1" t="shared" si="339"/>
        <v>-67723056.6946394</v>
      </c>
      <c r="S618" s="230">
        <f ca="1" t="shared" si="339"/>
        <v>-44852156.3976656</v>
      </c>
      <c r="T618" s="230">
        <f ca="1" t="shared" si="339"/>
        <v>-21602058.5199816</v>
      </c>
      <c r="U618" s="230">
        <f ca="1" t="shared" si="339"/>
        <v>-5029522.23403163</v>
      </c>
      <c r="V618" s="230"/>
    </row>
    <row r="619" spans="1:22">
      <c r="A619" s="210">
        <f>Baseline!A619</f>
        <v>25</v>
      </c>
      <c r="B619" s="236" t="s">
        <v>186</v>
      </c>
      <c r="C619" s="235"/>
      <c r="G619" s="230">
        <f t="shared" ref="G619:U619" si="340">G576/G$550*100</f>
        <v>897669.751199188</v>
      </c>
      <c r="H619" s="230">
        <f t="shared" si="340"/>
        <v>-1041826.53365766</v>
      </c>
      <c r="I619" s="230">
        <f t="shared" si="340"/>
        <v>-1881924.64747986</v>
      </c>
      <c r="J619" s="230">
        <f t="shared" si="340"/>
        <v>666328.423647786</v>
      </c>
      <c r="K619" s="230">
        <f t="shared" si="340"/>
        <v>-1923172.43776637</v>
      </c>
      <c r="L619" s="230">
        <f t="shared" si="340"/>
        <v>-3202945.09755584</v>
      </c>
      <c r="M619" s="230">
        <f ca="1" t="shared" si="340"/>
        <v>-5302109.1954136</v>
      </c>
      <c r="N619" s="230">
        <f ca="1" t="shared" si="340"/>
        <v>-6208399.34134465</v>
      </c>
      <c r="O619" s="230">
        <f ca="1" t="shared" si="340"/>
        <v>-7270831.21856683</v>
      </c>
      <c r="P619" s="230">
        <f ca="1" t="shared" si="340"/>
        <v>-8208052.11468694</v>
      </c>
      <c r="Q619" s="230">
        <f ca="1" t="shared" si="340"/>
        <v>18825231.9386461</v>
      </c>
      <c r="R619" s="230">
        <f ca="1" t="shared" si="340"/>
        <v>67672995.2967861</v>
      </c>
      <c r="S619" s="230">
        <f ca="1" t="shared" si="340"/>
        <v>44851635.1221267</v>
      </c>
      <c r="T619" s="230">
        <f ca="1" t="shared" si="340"/>
        <v>21643806.8015844</v>
      </c>
      <c r="U619" s="230">
        <f ca="1" t="shared" si="340"/>
        <v>5010035.64905146</v>
      </c>
      <c r="V619" s="230"/>
    </row>
    <row r="620" spans="1:22">
      <c r="A620" s="210">
        <f>Baseline!A620</f>
        <v>26</v>
      </c>
      <c r="B620" s="236" t="s">
        <v>187</v>
      </c>
      <c r="C620" s="235"/>
      <c r="G620" s="230">
        <f t="shared" ref="G620:U620" si="341">G577/G$550*100</f>
        <v>897669.751199188</v>
      </c>
      <c r="H620" s="230">
        <f t="shared" si="341"/>
        <v>-1041826.53365766</v>
      </c>
      <c r="I620" s="230">
        <f t="shared" si="341"/>
        <v>-1881924.64747986</v>
      </c>
      <c r="J620" s="230">
        <f t="shared" si="341"/>
        <v>666328.423647786</v>
      </c>
      <c r="K620" s="230">
        <f t="shared" si="341"/>
        <v>-1836397.19296338</v>
      </c>
      <c r="L620" s="230">
        <f t="shared" si="341"/>
        <v>-2145853.17414987</v>
      </c>
      <c r="M620" s="230">
        <f ca="1" t="shared" si="341"/>
        <v>-2280776.15854884</v>
      </c>
      <c r="N620" s="230">
        <f ca="1" t="shared" si="341"/>
        <v>-1965695.33216707</v>
      </c>
      <c r="O620" s="230">
        <f ca="1" t="shared" si="341"/>
        <v>-1952210.99688932</v>
      </c>
      <c r="P620" s="230">
        <f ca="1" t="shared" si="341"/>
        <v>-1745902.84946285</v>
      </c>
      <c r="Q620" s="230">
        <f ca="1" t="shared" si="341"/>
        <v>26360586.4716081</v>
      </c>
      <c r="R620" s="230">
        <f ca="1" t="shared" si="341"/>
        <v>76368367.4969796</v>
      </c>
      <c r="S620" s="230">
        <f ca="1" t="shared" si="341"/>
        <v>54634208.6152213</v>
      </c>
      <c r="T620" s="230">
        <f ca="1" t="shared" si="341"/>
        <v>32338772.8823543</v>
      </c>
      <c r="U620" s="230">
        <f ca="1" t="shared" si="341"/>
        <v>16410947.9155742</v>
      </c>
      <c r="V620" s="230"/>
    </row>
    <row r="621" spans="1:22">
      <c r="A621" s="210">
        <f>Baseline!A621</f>
        <v>27</v>
      </c>
      <c r="B621" s="236" t="s">
        <v>188</v>
      </c>
      <c r="C621" s="235"/>
      <c r="G621" s="230">
        <f t="shared" ref="G621:U621" si="342">G564/G$550*100</f>
        <v>3306387.27781627</v>
      </c>
      <c r="H621" s="230">
        <f t="shared" si="342"/>
        <v>3746932.2003767</v>
      </c>
      <c r="I621" s="230">
        <f t="shared" si="342"/>
        <v>3851666.83006386</v>
      </c>
      <c r="J621" s="230">
        <f t="shared" si="342"/>
        <v>4211745.39498127</v>
      </c>
      <c r="K621" s="230">
        <f t="shared" si="342"/>
        <v>3522853.6050274</v>
      </c>
      <c r="L621" s="230">
        <f t="shared" si="342"/>
        <v>2606858.39648061</v>
      </c>
      <c r="M621" s="230">
        <f t="shared" si="342"/>
        <v>2713033.35359809</v>
      </c>
      <c r="N621" s="230">
        <f t="shared" si="342"/>
        <v>2795672.76743263</v>
      </c>
      <c r="O621" s="230">
        <f t="shared" si="342"/>
        <v>2681774.26923471</v>
      </c>
      <c r="P621" s="230">
        <f t="shared" si="342"/>
        <v>2976049.36191405</v>
      </c>
      <c r="Q621" s="230">
        <f t="shared" si="342"/>
        <v>3064954.77289561</v>
      </c>
      <c r="R621" s="230">
        <f t="shared" si="342"/>
        <v>3147366.96635022</v>
      </c>
      <c r="S621" s="230">
        <f t="shared" si="342"/>
        <v>3476901.10916921</v>
      </c>
      <c r="T621" s="230">
        <f t="shared" si="342"/>
        <v>3942186.0192285</v>
      </c>
      <c r="U621" s="230">
        <f t="shared" si="342"/>
        <v>4048147.69170261</v>
      </c>
      <c r="V621" s="230"/>
    </row>
    <row r="622" spans="1:22">
      <c r="A622" s="210">
        <f>Baseline!A622</f>
        <v>28</v>
      </c>
      <c r="B622" s="236" t="s">
        <v>189</v>
      </c>
      <c r="C622" s="235"/>
      <c r="G622" s="230">
        <f t="shared" ref="G622:U622" si="343">G573/G$550*100</f>
        <v>2408717.52661708</v>
      </c>
      <c r="H622" s="230">
        <f t="shared" si="343"/>
        <v>4788758.73403437</v>
      </c>
      <c r="I622" s="230">
        <f t="shared" si="343"/>
        <v>5733591.47754372</v>
      </c>
      <c r="J622" s="230">
        <f t="shared" si="343"/>
        <v>3545416.97133349</v>
      </c>
      <c r="K622" s="230">
        <f t="shared" si="343"/>
        <v>5446026.04279377</v>
      </c>
      <c r="L622" s="230">
        <f t="shared" si="343"/>
        <v>5809803.49403645</v>
      </c>
      <c r="M622" s="230">
        <f ca="1" t="shared" si="343"/>
        <v>8015142.54901169</v>
      </c>
      <c r="N622" s="230">
        <f ca="1" t="shared" si="343"/>
        <v>9004072.10877728</v>
      </c>
      <c r="O622" s="230">
        <f ca="1" t="shared" si="343"/>
        <v>9952605.48780154</v>
      </c>
      <c r="P622" s="230">
        <f ca="1" t="shared" si="343"/>
        <v>11184101.476601</v>
      </c>
      <c r="Q622" s="230">
        <f ca="1" t="shared" si="343"/>
        <v>-15760277.1657505</v>
      </c>
      <c r="R622" s="230">
        <f ca="1" t="shared" si="343"/>
        <v>-64525628.3304359</v>
      </c>
      <c r="S622" s="230">
        <f ca="1" t="shared" si="343"/>
        <v>-41374734.0129575</v>
      </c>
      <c r="T622" s="230">
        <f ca="1" t="shared" si="343"/>
        <v>-17701620.7823559</v>
      </c>
      <c r="U622" s="230">
        <f ca="1" t="shared" si="343"/>
        <v>-961887.957348845</v>
      </c>
      <c r="V622" s="230"/>
    </row>
    <row r="623" spans="1:22">
      <c r="A623" s="210">
        <f>Baseline!A623</f>
        <v>0</v>
      </c>
      <c r="B623" s="236"/>
      <c r="C623" s="235"/>
      <c r="G623" s="237"/>
      <c r="H623" s="237"/>
      <c r="I623" s="237"/>
      <c r="J623" s="237"/>
      <c r="K623" s="237"/>
      <c r="L623" s="254"/>
      <c r="M623" s="237"/>
      <c r="N623" s="237"/>
      <c r="O623" s="237"/>
      <c r="P623" s="237"/>
      <c r="Q623" s="237"/>
      <c r="R623" s="237"/>
      <c r="S623" s="237"/>
      <c r="T623" s="237"/>
      <c r="U623" s="237"/>
      <c r="V623" s="237"/>
    </row>
    <row r="624" spans="1:22">
      <c r="A624" s="210">
        <f>Baseline!A624</f>
        <v>0</v>
      </c>
      <c r="B624" s="236" t="s">
        <v>413</v>
      </c>
      <c r="C624" s="235"/>
      <c r="G624" s="237"/>
      <c r="H624" s="237">
        <f t="shared" ref="H624:U624" si="344">(H564/G564-1)*100</f>
        <v>16.752813740375</v>
      </c>
      <c r="I624" s="237">
        <f t="shared" si="344"/>
        <v>14.2322824449461</v>
      </c>
      <c r="J624" s="237">
        <f t="shared" si="344"/>
        <v>22.5199127715994</v>
      </c>
      <c r="K624" s="237">
        <f t="shared" si="344"/>
        <v>-5.5693179286224</v>
      </c>
      <c r="L624" s="237">
        <f t="shared" si="344"/>
        <v>-22.4357530718519</v>
      </c>
      <c r="M624" s="237">
        <f t="shared" si="344"/>
        <v>14.371640060137</v>
      </c>
      <c r="N624" s="237">
        <f t="shared" si="344"/>
        <v>13.922326879377</v>
      </c>
      <c r="O624" s="237">
        <f t="shared" si="344"/>
        <v>6.19517323158121</v>
      </c>
      <c r="P624" s="237">
        <f t="shared" si="344"/>
        <v>18.8744340908803</v>
      </c>
      <c r="Q624" s="237">
        <f t="shared" si="344"/>
        <v>10.3200642053899</v>
      </c>
      <c r="R624" s="237">
        <f t="shared" si="344"/>
        <v>10.0002748199106</v>
      </c>
      <c r="S624" s="237">
        <f t="shared" si="344"/>
        <v>18.3356477696261</v>
      </c>
      <c r="T624" s="237">
        <f t="shared" si="344"/>
        <v>21.4549735058117</v>
      </c>
      <c r="U624" s="237">
        <f t="shared" si="344"/>
        <v>9.99927760718688</v>
      </c>
      <c r="V624" s="237"/>
    </row>
    <row r="625" spans="1:22">
      <c r="A625" s="210">
        <f>Baseline!A625</f>
        <v>0</v>
      </c>
      <c r="B625" s="236" t="s">
        <v>414</v>
      </c>
      <c r="C625" s="235"/>
      <c r="G625" s="237"/>
      <c r="H625" s="237">
        <f t="shared" ref="H625:U625" si="345">(H565/G565-1)*100</f>
        <v>12.7681409630258</v>
      </c>
      <c r="I625" s="237">
        <f t="shared" si="345"/>
        <v>16.3339487909596</v>
      </c>
      <c r="J625" s="237">
        <f t="shared" si="345"/>
        <v>25.0087024777122</v>
      </c>
      <c r="K625" s="237">
        <f t="shared" si="345"/>
        <v>-18.112289360433</v>
      </c>
      <c r="L625" s="237">
        <f t="shared" si="345"/>
        <v>-29.700882961569</v>
      </c>
      <c r="M625" s="237">
        <f t="shared" si="345"/>
        <v>15</v>
      </c>
      <c r="N625" s="237">
        <f t="shared" si="345"/>
        <v>15</v>
      </c>
      <c r="O625" s="237">
        <f t="shared" si="345"/>
        <v>3.50085947462184</v>
      </c>
      <c r="P625" s="237">
        <f t="shared" si="345"/>
        <v>22.2224767220748</v>
      </c>
      <c r="Q625" s="237">
        <f t="shared" si="345"/>
        <v>9.99944712612118</v>
      </c>
      <c r="R625" s="237">
        <f t="shared" si="345"/>
        <v>10.0013090822777</v>
      </c>
      <c r="S625" s="237">
        <f t="shared" si="345"/>
        <v>18.7834340658809</v>
      </c>
      <c r="T625" s="237">
        <f t="shared" si="345"/>
        <v>21.6868712509059</v>
      </c>
      <c r="U625" s="237">
        <f t="shared" si="345"/>
        <v>9.99849482565702</v>
      </c>
      <c r="V625" s="237"/>
    </row>
    <row r="626" spans="1:22">
      <c r="A626" s="210">
        <f>Baseline!A626</f>
        <v>0</v>
      </c>
      <c r="B626" s="236" t="s">
        <v>415</v>
      </c>
      <c r="C626" s="235"/>
      <c r="G626" s="237"/>
      <c r="H626" s="237">
        <f t="shared" ref="H626:U626" si="346">(H558/G558-1)*100</f>
        <v>41.814188285627</v>
      </c>
      <c r="I626" s="237">
        <f t="shared" si="346"/>
        <v>2.74218124172756</v>
      </c>
      <c r="J626" s="237">
        <f t="shared" si="346"/>
        <v>9.24416537544113</v>
      </c>
      <c r="K626" s="237">
        <f t="shared" si="346"/>
        <v>50.0385860378679</v>
      </c>
      <c r="L626" s="237">
        <f t="shared" si="346"/>
        <v>-0.971516481624812</v>
      </c>
      <c r="M626" s="237">
        <f t="shared" si="346"/>
        <v>15</v>
      </c>
      <c r="N626" s="237">
        <f t="shared" si="346"/>
        <v>15</v>
      </c>
      <c r="O626" s="237">
        <f t="shared" si="346"/>
        <v>13.8501649407236</v>
      </c>
      <c r="P626" s="237">
        <f t="shared" si="346"/>
        <v>11.1116745149044</v>
      </c>
      <c r="Q626" s="237">
        <f t="shared" si="346"/>
        <v>9.99987235637379</v>
      </c>
      <c r="R626" s="237">
        <f t="shared" si="346"/>
        <v>9.99771300890826</v>
      </c>
      <c r="S626" s="237">
        <f t="shared" si="346"/>
        <v>18.2683811540924</v>
      </c>
      <c r="T626" s="237">
        <f t="shared" si="346"/>
        <v>22.2212020204054</v>
      </c>
      <c r="U626" s="237">
        <f t="shared" si="346"/>
        <v>10.0011662027004</v>
      </c>
      <c r="V626" s="237"/>
    </row>
    <row r="627" spans="1:22">
      <c r="A627" s="210">
        <f>Baseline!A627</f>
        <v>0</v>
      </c>
      <c r="B627" s="236" t="s">
        <v>416</v>
      </c>
      <c r="C627" s="235"/>
      <c r="G627" s="237"/>
      <c r="H627" s="237">
        <f t="shared" ref="H627:U627" si="347">(H550/G550-1)*100</f>
        <v>3.02562132339048</v>
      </c>
      <c r="I627" s="237">
        <f t="shared" si="347"/>
        <v>11.1260750993869</v>
      </c>
      <c r="J627" s="237">
        <f t="shared" si="347"/>
        <v>12.0452068653086</v>
      </c>
      <c r="K627" s="237">
        <f t="shared" si="347"/>
        <v>12.8965421076509</v>
      </c>
      <c r="L627" s="237">
        <f t="shared" si="347"/>
        <v>4.818691832652</v>
      </c>
      <c r="M627" s="237">
        <f t="shared" si="347"/>
        <v>9.89568919770591</v>
      </c>
      <c r="N627" s="237">
        <f t="shared" si="347"/>
        <v>10.5548103282092</v>
      </c>
      <c r="O627" s="237">
        <f t="shared" si="347"/>
        <v>10.7054226159924</v>
      </c>
      <c r="P627" s="237">
        <f t="shared" si="347"/>
        <v>7.11999696460901</v>
      </c>
      <c r="Q627" s="237">
        <f t="shared" si="347"/>
        <v>7.12000046075385</v>
      </c>
      <c r="R627" s="237">
        <f t="shared" si="347"/>
        <v>7.11997391269517</v>
      </c>
      <c r="S627" s="237">
        <f t="shared" si="347"/>
        <v>7.12001780826352</v>
      </c>
      <c r="T627" s="237">
        <f t="shared" si="347"/>
        <v>7.11999130348404</v>
      </c>
      <c r="U627" s="237">
        <f t="shared" si="347"/>
        <v>7.1200082934481</v>
      </c>
      <c r="V627" s="237"/>
    </row>
    <row r="628" spans="1:22">
      <c r="A628" s="210">
        <f>Baseline!A628</f>
        <v>0</v>
      </c>
      <c r="B628" s="209"/>
      <c r="C628" s="235"/>
      <c r="G628" s="238"/>
      <c r="H628" s="238"/>
      <c r="I628" s="238"/>
      <c r="J628" s="238"/>
      <c r="K628" s="238"/>
      <c r="L628" s="238"/>
      <c r="M628" s="238"/>
      <c r="N628" s="238"/>
      <c r="O628" s="238"/>
      <c r="P628" s="238"/>
      <c r="Q628" s="238"/>
      <c r="R628" s="238"/>
      <c r="S628" s="238"/>
      <c r="T628" s="238"/>
      <c r="U628" s="238"/>
      <c r="V628" s="238"/>
    </row>
    <row r="629" spans="1:22">
      <c r="A629" s="210">
        <f>Baseline!A629</f>
        <v>0</v>
      </c>
      <c r="B629" s="225" t="s">
        <v>417</v>
      </c>
      <c r="C629" s="226"/>
      <c r="G629" s="239">
        <f t="shared" ref="G629:U629" si="348">G536</f>
        <v>2015</v>
      </c>
      <c r="H629" s="239">
        <f t="shared" si="348"/>
        <v>2016</v>
      </c>
      <c r="I629" s="239">
        <f t="shared" si="348"/>
        <v>2017</v>
      </c>
      <c r="J629" s="239">
        <f t="shared" si="348"/>
        <v>2018</v>
      </c>
      <c r="K629" s="239">
        <f t="shared" si="348"/>
        <v>2019</v>
      </c>
      <c r="L629" s="239">
        <f t="shared" si="348"/>
        <v>2020</v>
      </c>
      <c r="M629" s="239">
        <f t="shared" si="348"/>
        <v>2021</v>
      </c>
      <c r="N629" s="239">
        <f t="shared" si="348"/>
        <v>2022</v>
      </c>
      <c r="O629" s="239">
        <f t="shared" si="348"/>
        <v>2023</v>
      </c>
      <c r="P629" s="239">
        <f t="shared" si="348"/>
        <v>2024</v>
      </c>
      <c r="Q629" s="239">
        <f t="shared" si="348"/>
        <v>2025</v>
      </c>
      <c r="R629" s="239">
        <f t="shared" si="348"/>
        <v>2026</v>
      </c>
      <c r="S629" s="239">
        <f t="shared" si="348"/>
        <v>2027</v>
      </c>
      <c r="T629" s="239">
        <f t="shared" si="348"/>
        <v>2028</v>
      </c>
      <c r="U629" s="239">
        <f t="shared" si="348"/>
        <v>2029</v>
      </c>
      <c r="V629" s="239"/>
    </row>
    <row r="630" spans="1:22">
      <c r="A630" s="210">
        <f>Baseline!A630</f>
        <v>0</v>
      </c>
      <c r="B630" s="225"/>
      <c r="C630" s="226"/>
      <c r="G630" s="239"/>
      <c r="H630" s="239"/>
      <c r="I630" s="239"/>
      <c r="J630" s="239"/>
      <c r="K630" s="239"/>
      <c r="L630" s="239"/>
      <c r="M630" s="239"/>
      <c r="N630" s="239"/>
      <c r="O630" s="239"/>
      <c r="P630" s="239"/>
      <c r="Q630" s="239"/>
      <c r="R630" s="239"/>
      <c r="S630" s="239"/>
      <c r="T630" s="239"/>
      <c r="U630" s="239"/>
      <c r="V630" s="239"/>
    </row>
    <row r="631" ht="15" spans="1:22">
      <c r="A631" s="210" t="str">
        <f>Baseline!A631</f>
        <v>20a</v>
      </c>
      <c r="B631" s="240" t="s">
        <v>169</v>
      </c>
      <c r="C631" s="241"/>
      <c r="D631" s="242"/>
      <c r="E631" s="243"/>
      <c r="F631" s="243"/>
      <c r="G631" s="244">
        <f t="shared" ref="G631:U631" si="349">G582</f>
        <v>3063781.73695474</v>
      </c>
      <c r="H631" s="244">
        <f t="shared" si="349"/>
        <v>4858236.7285235</v>
      </c>
      <c r="I631" s="244">
        <f t="shared" si="349"/>
        <v>6186640.23075644</v>
      </c>
      <c r="J631" s="244">
        <f t="shared" si="349"/>
        <v>5579372.28997433</v>
      </c>
      <c r="K631" s="244">
        <f t="shared" si="349"/>
        <v>3548764.21893016</v>
      </c>
      <c r="L631" s="244">
        <f t="shared" si="349"/>
        <v>5171054.36300881</v>
      </c>
      <c r="M631" s="244">
        <f ca="1" t="shared" si="349"/>
        <v>17151941.545417</v>
      </c>
      <c r="N631" s="244">
        <f ca="1" t="shared" si="349"/>
        <v>20762432.0817264</v>
      </c>
      <c r="O631" s="244">
        <f ca="1" t="shared" si="349"/>
        <v>25261353.3466033</v>
      </c>
      <c r="P631" s="244">
        <f ca="1" t="shared" si="349"/>
        <v>30952658.7384938</v>
      </c>
      <c r="Q631" s="244">
        <f ca="1" t="shared" si="349"/>
        <v>37253442.2544125</v>
      </c>
      <c r="R631" s="244">
        <f ca="1" t="shared" si="349"/>
        <v>44177136.6699231</v>
      </c>
      <c r="S631" s="244">
        <f ca="1" t="shared" si="349"/>
        <v>51437376.2950094</v>
      </c>
      <c r="T631" s="244">
        <f ca="1" t="shared" si="349"/>
        <v>58650755.0860977</v>
      </c>
      <c r="U631" s="244">
        <f ca="1" t="shared" si="349"/>
        <v>65874384.6457399</v>
      </c>
      <c r="V631" s="256"/>
    </row>
    <row r="632" ht="15" spans="1:22">
      <c r="A632" s="210" t="str">
        <f>Baseline!A632</f>
        <v>20b</v>
      </c>
      <c r="B632" s="245" t="s">
        <v>418</v>
      </c>
      <c r="C632" s="246"/>
      <c r="G632" s="247">
        <v>25</v>
      </c>
      <c r="H632" s="248">
        <f t="shared" ref="H632:U632" si="350">G632</f>
        <v>25</v>
      </c>
      <c r="I632" s="248">
        <f t="shared" si="350"/>
        <v>25</v>
      </c>
      <c r="J632" s="248">
        <f t="shared" si="350"/>
        <v>25</v>
      </c>
      <c r="K632" s="248">
        <f t="shared" si="350"/>
        <v>25</v>
      </c>
      <c r="L632" s="248">
        <f t="shared" si="350"/>
        <v>25</v>
      </c>
      <c r="M632" s="248">
        <f t="shared" si="350"/>
        <v>25</v>
      </c>
      <c r="N632" s="248">
        <f t="shared" si="350"/>
        <v>25</v>
      </c>
      <c r="O632" s="248">
        <f t="shared" si="350"/>
        <v>25</v>
      </c>
      <c r="P632" s="248">
        <f t="shared" si="350"/>
        <v>25</v>
      </c>
      <c r="Q632" s="248">
        <f t="shared" si="350"/>
        <v>25</v>
      </c>
      <c r="R632" s="248">
        <f t="shared" si="350"/>
        <v>25</v>
      </c>
      <c r="S632" s="248">
        <f t="shared" si="350"/>
        <v>25</v>
      </c>
      <c r="T632" s="248">
        <f t="shared" si="350"/>
        <v>25</v>
      </c>
      <c r="U632" s="248">
        <f t="shared" si="350"/>
        <v>25</v>
      </c>
      <c r="V632" s="237"/>
    </row>
    <row r="633" ht="15" spans="1:22">
      <c r="A633" s="210">
        <f>Baseline!A633</f>
        <v>0</v>
      </c>
      <c r="B633" s="249" t="s">
        <v>419</v>
      </c>
      <c r="C633" s="246"/>
      <c r="G633" s="250">
        <f t="shared" ref="G633:U633" si="351">G634*2</f>
        <v>16.6666666666667</v>
      </c>
      <c r="H633" s="250">
        <f t="shared" si="351"/>
        <v>16.6666666666667</v>
      </c>
      <c r="I633" s="250">
        <f t="shared" si="351"/>
        <v>16.6666666666667</v>
      </c>
      <c r="J633" s="250">
        <f t="shared" si="351"/>
        <v>16.6666666666667</v>
      </c>
      <c r="K633" s="250">
        <f t="shared" si="351"/>
        <v>16.6666666666667</v>
      </c>
      <c r="L633" s="255">
        <f t="shared" si="351"/>
        <v>16.6666666666667</v>
      </c>
      <c r="M633" s="250">
        <f t="shared" si="351"/>
        <v>16.6666666666667</v>
      </c>
      <c r="N633" s="250">
        <f t="shared" si="351"/>
        <v>16.6666666666667</v>
      </c>
      <c r="O633" s="250">
        <f t="shared" si="351"/>
        <v>16.6666666666667</v>
      </c>
      <c r="P633" s="250">
        <f t="shared" si="351"/>
        <v>16.6666666666667</v>
      </c>
      <c r="Q633" s="250">
        <f t="shared" si="351"/>
        <v>16.6666666666667</v>
      </c>
      <c r="R633" s="250">
        <f t="shared" si="351"/>
        <v>16.6666666666667</v>
      </c>
      <c r="S633" s="250">
        <f t="shared" si="351"/>
        <v>16.6666666666667</v>
      </c>
      <c r="T633" s="250">
        <f t="shared" si="351"/>
        <v>16.6666666666667</v>
      </c>
      <c r="U633" s="250">
        <f t="shared" si="351"/>
        <v>16.6666666666667</v>
      </c>
      <c r="V633" s="250"/>
    </row>
    <row r="634" ht="15" spans="1:22">
      <c r="A634" s="210">
        <f>Baseline!A634</f>
        <v>0</v>
      </c>
      <c r="B634" s="249" t="s">
        <v>420</v>
      </c>
      <c r="C634" s="246"/>
      <c r="G634" s="250">
        <f t="shared" ref="G634:U634" si="352">G632/3</f>
        <v>8.33333333333333</v>
      </c>
      <c r="H634" s="250">
        <f t="shared" si="352"/>
        <v>8.33333333333333</v>
      </c>
      <c r="I634" s="250">
        <f t="shared" si="352"/>
        <v>8.33333333333333</v>
      </c>
      <c r="J634" s="250">
        <f t="shared" si="352"/>
        <v>8.33333333333333</v>
      </c>
      <c r="K634" s="250">
        <f t="shared" si="352"/>
        <v>8.33333333333333</v>
      </c>
      <c r="L634" s="255">
        <f t="shared" si="352"/>
        <v>8.33333333333333</v>
      </c>
      <c r="M634" s="250">
        <f t="shared" si="352"/>
        <v>8.33333333333333</v>
      </c>
      <c r="N634" s="250">
        <f t="shared" si="352"/>
        <v>8.33333333333333</v>
      </c>
      <c r="O634" s="250">
        <f t="shared" si="352"/>
        <v>8.33333333333333</v>
      </c>
      <c r="P634" s="250">
        <f t="shared" si="352"/>
        <v>8.33333333333333</v>
      </c>
      <c r="Q634" s="250">
        <f t="shared" si="352"/>
        <v>8.33333333333333</v>
      </c>
      <c r="R634" s="250">
        <f t="shared" si="352"/>
        <v>8.33333333333333</v>
      </c>
      <c r="S634" s="250">
        <f t="shared" si="352"/>
        <v>8.33333333333333</v>
      </c>
      <c r="T634" s="250">
        <f t="shared" si="352"/>
        <v>8.33333333333333</v>
      </c>
      <c r="U634" s="250">
        <f t="shared" si="352"/>
        <v>8.33333333333333</v>
      </c>
      <c r="V634" s="250"/>
    </row>
    <row r="635" ht="15" spans="1:22">
      <c r="A635" s="210" t="str">
        <f>Baseline!A635</f>
        <v>21a</v>
      </c>
      <c r="B635" s="240" t="s">
        <v>174</v>
      </c>
      <c r="C635" s="241"/>
      <c r="D635" s="242"/>
      <c r="E635" s="243"/>
      <c r="F635" s="243"/>
      <c r="G635" s="244">
        <f t="shared" ref="G635:U635" si="353">G585</f>
        <v>92.6625189224126</v>
      </c>
      <c r="H635" s="244">
        <f t="shared" si="353"/>
        <v>129.659050890621</v>
      </c>
      <c r="I635" s="244">
        <f t="shared" si="353"/>
        <v>160.622413716242</v>
      </c>
      <c r="J635" s="244">
        <f t="shared" si="353"/>
        <v>132.471737171547</v>
      </c>
      <c r="K635" s="244">
        <f t="shared" si="353"/>
        <v>100.735500727756</v>
      </c>
      <c r="L635" s="244">
        <f t="shared" si="353"/>
        <v>198.363454263185</v>
      </c>
      <c r="M635" s="244">
        <f ca="1" t="shared" si="353"/>
        <v>632.205332922639</v>
      </c>
      <c r="N635" s="244">
        <f ca="1" t="shared" si="353"/>
        <v>742.66317301482</v>
      </c>
      <c r="O635" s="244">
        <f ca="1" t="shared" si="353"/>
        <v>941.964192751098</v>
      </c>
      <c r="P635" s="244">
        <f ca="1" t="shared" si="353"/>
        <v>1040.05864736687</v>
      </c>
      <c r="Q635" s="244">
        <f ca="1" t="shared" si="353"/>
        <v>1215.46466472709</v>
      </c>
      <c r="R635" s="244">
        <f ca="1" t="shared" si="353"/>
        <v>1403.62204796069</v>
      </c>
      <c r="S635" s="244">
        <f ca="1" t="shared" si="353"/>
        <v>1479.40291311018</v>
      </c>
      <c r="T635" s="244">
        <f ca="1" t="shared" si="353"/>
        <v>1487.77238821358</v>
      </c>
      <c r="U635" s="244">
        <f ca="1" t="shared" si="353"/>
        <v>1627.27226530695</v>
      </c>
      <c r="V635" s="256"/>
    </row>
    <row r="636" ht="15" spans="1:22">
      <c r="A636" s="210" t="str">
        <f>Baseline!A636</f>
        <v>21b</v>
      </c>
      <c r="B636" s="245" t="s">
        <v>421</v>
      </c>
      <c r="C636" s="246"/>
      <c r="G636" s="247">
        <v>200</v>
      </c>
      <c r="H636" s="251">
        <f t="shared" ref="H636:U636" si="354">G636</f>
        <v>200</v>
      </c>
      <c r="I636" s="251">
        <f t="shared" si="354"/>
        <v>200</v>
      </c>
      <c r="J636" s="251">
        <f t="shared" si="354"/>
        <v>200</v>
      </c>
      <c r="K636" s="251">
        <f t="shared" si="354"/>
        <v>200</v>
      </c>
      <c r="L636" s="251">
        <f t="shared" si="354"/>
        <v>200</v>
      </c>
      <c r="M636" s="251">
        <f t="shared" si="354"/>
        <v>200</v>
      </c>
      <c r="N636" s="251">
        <f t="shared" si="354"/>
        <v>200</v>
      </c>
      <c r="O636" s="251">
        <f t="shared" si="354"/>
        <v>200</v>
      </c>
      <c r="P636" s="251">
        <f t="shared" si="354"/>
        <v>200</v>
      </c>
      <c r="Q636" s="251">
        <f t="shared" si="354"/>
        <v>200</v>
      </c>
      <c r="R636" s="251">
        <f t="shared" si="354"/>
        <v>200</v>
      </c>
      <c r="S636" s="251">
        <f t="shared" si="354"/>
        <v>200</v>
      </c>
      <c r="T636" s="251">
        <f t="shared" si="354"/>
        <v>200</v>
      </c>
      <c r="U636" s="251">
        <f t="shared" si="354"/>
        <v>200</v>
      </c>
      <c r="V636" s="257"/>
    </row>
    <row r="637" ht="15" spans="1:22">
      <c r="A637" s="210">
        <f>Baseline!A637</f>
        <v>0</v>
      </c>
      <c r="B637" s="249" t="s">
        <v>419</v>
      </c>
      <c r="C637" s="246"/>
      <c r="G637" s="252">
        <f t="shared" ref="G637:U637" si="355">G638*2</f>
        <v>133.333333333333</v>
      </c>
      <c r="H637" s="253">
        <f t="shared" si="355"/>
        <v>133.333333333333</v>
      </c>
      <c r="I637" s="253">
        <f t="shared" si="355"/>
        <v>133.333333333333</v>
      </c>
      <c r="J637" s="253">
        <f t="shared" si="355"/>
        <v>133.333333333333</v>
      </c>
      <c r="K637" s="253">
        <f t="shared" si="355"/>
        <v>133.333333333333</v>
      </c>
      <c r="L637" s="253">
        <f t="shared" si="355"/>
        <v>133.333333333333</v>
      </c>
      <c r="M637" s="253">
        <f t="shared" si="355"/>
        <v>133.333333333333</v>
      </c>
      <c r="N637" s="253">
        <f t="shared" si="355"/>
        <v>133.333333333333</v>
      </c>
      <c r="O637" s="253">
        <f t="shared" si="355"/>
        <v>133.333333333333</v>
      </c>
      <c r="P637" s="253">
        <f t="shared" si="355"/>
        <v>133.333333333333</v>
      </c>
      <c r="Q637" s="253">
        <f t="shared" si="355"/>
        <v>133.333333333333</v>
      </c>
      <c r="R637" s="253">
        <f t="shared" si="355"/>
        <v>133.333333333333</v>
      </c>
      <c r="S637" s="253">
        <f t="shared" si="355"/>
        <v>133.333333333333</v>
      </c>
      <c r="T637" s="253">
        <f t="shared" si="355"/>
        <v>133.333333333333</v>
      </c>
      <c r="U637" s="253">
        <f t="shared" si="355"/>
        <v>133.333333333333</v>
      </c>
      <c r="V637" s="253"/>
    </row>
    <row r="638" ht="15" spans="1:22">
      <c r="A638" s="210">
        <f>Baseline!A638</f>
        <v>0</v>
      </c>
      <c r="B638" s="249" t="s">
        <v>420</v>
      </c>
      <c r="C638" s="246"/>
      <c r="G638" s="252">
        <f t="shared" ref="G638:U638" si="356">G636/3</f>
        <v>66.6666666666667</v>
      </c>
      <c r="H638" s="253">
        <f t="shared" si="356"/>
        <v>66.6666666666667</v>
      </c>
      <c r="I638" s="253">
        <f t="shared" si="356"/>
        <v>66.6666666666667</v>
      </c>
      <c r="J638" s="253">
        <f t="shared" si="356"/>
        <v>66.6666666666667</v>
      </c>
      <c r="K638" s="253">
        <f t="shared" si="356"/>
        <v>66.6666666666667</v>
      </c>
      <c r="L638" s="253">
        <f t="shared" si="356"/>
        <v>66.6666666666667</v>
      </c>
      <c r="M638" s="253">
        <f t="shared" si="356"/>
        <v>66.6666666666667</v>
      </c>
      <c r="N638" s="253">
        <f t="shared" si="356"/>
        <v>66.6666666666667</v>
      </c>
      <c r="O638" s="253">
        <f t="shared" si="356"/>
        <v>66.6666666666667</v>
      </c>
      <c r="P638" s="253">
        <f t="shared" si="356"/>
        <v>66.6666666666667</v>
      </c>
      <c r="Q638" s="253">
        <f t="shared" si="356"/>
        <v>66.6666666666667</v>
      </c>
      <c r="R638" s="253">
        <f t="shared" si="356"/>
        <v>66.6666666666667</v>
      </c>
      <c r="S638" s="253">
        <f t="shared" si="356"/>
        <v>66.6666666666667</v>
      </c>
      <c r="T638" s="253">
        <f t="shared" si="356"/>
        <v>66.6666666666667</v>
      </c>
      <c r="U638" s="253">
        <f t="shared" si="356"/>
        <v>66.6666666666667</v>
      </c>
      <c r="V638" s="253"/>
    </row>
    <row r="639" ht="15" spans="1:22">
      <c r="A639" s="210" t="str">
        <f>Baseline!A639</f>
        <v>22a</v>
      </c>
      <c r="B639" s="240" t="s">
        <v>177</v>
      </c>
      <c r="C639" s="241"/>
      <c r="D639" s="242"/>
      <c r="E639" s="243"/>
      <c r="F639" s="243"/>
      <c r="G639" s="244">
        <f t="shared" ref="G639:U639" si="357">G588</f>
        <v>21.8113859920551</v>
      </c>
      <c r="H639" s="244">
        <f t="shared" si="357"/>
        <v>35.0580172406519</v>
      </c>
      <c r="I639" s="244">
        <f t="shared" si="357"/>
        <v>77.7721926647335</v>
      </c>
      <c r="J639" s="244">
        <f t="shared" si="357"/>
        <v>72.7790053571128</v>
      </c>
      <c r="K639" s="244">
        <f t="shared" si="357"/>
        <v>102.661087736873</v>
      </c>
      <c r="L639" s="244">
        <f t="shared" si="357"/>
        <v>67.3279654094325</v>
      </c>
      <c r="M639" s="244">
        <f ca="1" t="shared" si="357"/>
        <v>154.561833958611</v>
      </c>
      <c r="N639" s="244">
        <f ca="1" t="shared" si="357"/>
        <v>185.893397396629</v>
      </c>
      <c r="O639" s="244">
        <f ca="1" t="shared" si="357"/>
        <v>230.291596372275</v>
      </c>
      <c r="P639" s="244">
        <f ca="1" t="shared" si="357"/>
        <v>245.468997626067</v>
      </c>
      <c r="Q639" s="244">
        <f ca="1" t="shared" si="357"/>
        <v>-641.921749254867</v>
      </c>
      <c r="R639" s="244">
        <f ca="1" t="shared" si="357"/>
        <v>-2174.11934585423</v>
      </c>
      <c r="S639" s="244">
        <f ca="1" t="shared" si="357"/>
        <v>-1301.911454294</v>
      </c>
      <c r="T639" s="244">
        <f ca="1" t="shared" si="357"/>
        <v>-546.381670170218</v>
      </c>
      <c r="U639" s="244">
        <f ca="1" t="shared" si="357"/>
        <v>-117.352773619092</v>
      </c>
      <c r="V639" s="256"/>
    </row>
    <row r="640" ht="15" spans="1:22">
      <c r="A640" s="210" t="str">
        <f>Baseline!A640</f>
        <v>22b</v>
      </c>
      <c r="B640" s="245" t="s">
        <v>422</v>
      </c>
      <c r="C640" s="246"/>
      <c r="G640" s="247">
        <v>40</v>
      </c>
      <c r="H640" s="248">
        <f t="shared" ref="H640:U640" si="358">G640</f>
        <v>40</v>
      </c>
      <c r="I640" s="248">
        <f t="shared" si="358"/>
        <v>40</v>
      </c>
      <c r="J640" s="248">
        <f t="shared" si="358"/>
        <v>40</v>
      </c>
      <c r="K640" s="248">
        <f t="shared" si="358"/>
        <v>40</v>
      </c>
      <c r="L640" s="248">
        <f t="shared" si="358"/>
        <v>40</v>
      </c>
      <c r="M640" s="248">
        <f t="shared" si="358"/>
        <v>40</v>
      </c>
      <c r="N640" s="248">
        <f t="shared" si="358"/>
        <v>40</v>
      </c>
      <c r="O640" s="248">
        <f t="shared" si="358"/>
        <v>40</v>
      </c>
      <c r="P640" s="248">
        <f t="shared" si="358"/>
        <v>40</v>
      </c>
      <c r="Q640" s="248">
        <f t="shared" si="358"/>
        <v>40</v>
      </c>
      <c r="R640" s="248">
        <f t="shared" si="358"/>
        <v>40</v>
      </c>
      <c r="S640" s="248">
        <f t="shared" si="358"/>
        <v>40</v>
      </c>
      <c r="T640" s="248">
        <f t="shared" si="358"/>
        <v>40</v>
      </c>
      <c r="U640" s="248">
        <f t="shared" si="358"/>
        <v>40</v>
      </c>
      <c r="V640" s="230"/>
    </row>
    <row r="641" ht="15" spans="1:22">
      <c r="A641" s="210">
        <f>Baseline!A641</f>
        <v>0</v>
      </c>
      <c r="B641" s="249" t="s">
        <v>419</v>
      </c>
      <c r="C641" s="246"/>
      <c r="G641" s="253">
        <f t="shared" ref="G641:U641" si="359">G642*2</f>
        <v>26.6666666666667</v>
      </c>
      <c r="H641" s="253">
        <f t="shared" si="359"/>
        <v>26.6666666666667</v>
      </c>
      <c r="I641" s="253">
        <f t="shared" si="359"/>
        <v>26.6666666666667</v>
      </c>
      <c r="J641" s="253">
        <f t="shared" si="359"/>
        <v>26.6666666666667</v>
      </c>
      <c r="K641" s="253">
        <f t="shared" si="359"/>
        <v>26.6666666666667</v>
      </c>
      <c r="L641" s="259">
        <f t="shared" si="359"/>
        <v>26.6666666666667</v>
      </c>
      <c r="M641" s="253">
        <f t="shared" si="359"/>
        <v>26.6666666666667</v>
      </c>
      <c r="N641" s="253">
        <f t="shared" si="359"/>
        <v>26.6666666666667</v>
      </c>
      <c r="O641" s="253">
        <f t="shared" si="359"/>
        <v>26.6666666666667</v>
      </c>
      <c r="P641" s="253">
        <f t="shared" si="359"/>
        <v>26.6666666666667</v>
      </c>
      <c r="Q641" s="253">
        <f t="shared" si="359"/>
        <v>26.6666666666667</v>
      </c>
      <c r="R641" s="253">
        <f t="shared" si="359"/>
        <v>26.6666666666667</v>
      </c>
      <c r="S641" s="253">
        <f t="shared" si="359"/>
        <v>26.6666666666667</v>
      </c>
      <c r="T641" s="253">
        <f t="shared" si="359"/>
        <v>26.6666666666667</v>
      </c>
      <c r="U641" s="253">
        <f t="shared" si="359"/>
        <v>26.6666666666667</v>
      </c>
      <c r="V641" s="253"/>
    </row>
    <row r="642" ht="15" spans="1:22">
      <c r="A642" s="210">
        <f>Baseline!A642</f>
        <v>0</v>
      </c>
      <c r="B642" s="249" t="s">
        <v>420</v>
      </c>
      <c r="C642" s="246"/>
      <c r="G642" s="253">
        <f t="shared" ref="G642:U642" si="360">G640/3</f>
        <v>13.3333333333333</v>
      </c>
      <c r="H642" s="253">
        <f t="shared" si="360"/>
        <v>13.3333333333333</v>
      </c>
      <c r="I642" s="253">
        <f t="shared" si="360"/>
        <v>13.3333333333333</v>
      </c>
      <c r="J642" s="253">
        <f t="shared" si="360"/>
        <v>13.3333333333333</v>
      </c>
      <c r="K642" s="253">
        <f t="shared" si="360"/>
        <v>13.3333333333333</v>
      </c>
      <c r="L642" s="259">
        <f t="shared" si="360"/>
        <v>13.3333333333333</v>
      </c>
      <c r="M642" s="253">
        <f t="shared" si="360"/>
        <v>13.3333333333333</v>
      </c>
      <c r="N642" s="253">
        <f t="shared" si="360"/>
        <v>13.3333333333333</v>
      </c>
      <c r="O642" s="253">
        <f t="shared" si="360"/>
        <v>13.3333333333333</v>
      </c>
      <c r="P642" s="253">
        <f t="shared" si="360"/>
        <v>13.3333333333333</v>
      </c>
      <c r="Q642" s="253">
        <f t="shared" si="360"/>
        <v>13.3333333333333</v>
      </c>
      <c r="R642" s="253">
        <f t="shared" si="360"/>
        <v>13.3333333333333</v>
      </c>
      <c r="S642" s="253">
        <f t="shared" si="360"/>
        <v>13.3333333333333</v>
      </c>
      <c r="T642" s="253">
        <f t="shared" si="360"/>
        <v>13.3333333333333</v>
      </c>
      <c r="U642" s="253">
        <f t="shared" si="360"/>
        <v>13.3333333333333</v>
      </c>
      <c r="V642" s="253"/>
    </row>
    <row r="643" ht="15" spans="1:22">
      <c r="A643" s="210" t="str">
        <f>Baseline!A643</f>
        <v>23a</v>
      </c>
      <c r="B643" s="240" t="s">
        <v>180</v>
      </c>
      <c r="C643" s="241"/>
      <c r="D643" s="242"/>
      <c r="E643" s="243"/>
      <c r="F643" s="243"/>
      <c r="G643" s="244">
        <f t="shared" ref="G643:U643" si="361">G614</f>
        <v>51.8595802060407</v>
      </c>
      <c r="H643" s="244">
        <f t="shared" si="361"/>
        <v>65.7054489890361</v>
      </c>
      <c r="I643" s="244">
        <f t="shared" si="361"/>
        <v>75.7206863209764</v>
      </c>
      <c r="J643" s="244">
        <f t="shared" si="361"/>
        <v>35.5247800858247</v>
      </c>
      <c r="K643" s="244">
        <f t="shared" si="361"/>
        <v>73.2646236400571</v>
      </c>
      <c r="L643" s="244">
        <f t="shared" si="361"/>
        <v>60.7959243587331</v>
      </c>
      <c r="M643" s="244">
        <f t="shared" si="361"/>
        <v>53.6880327763369</v>
      </c>
      <c r="N643" s="244">
        <f t="shared" si="361"/>
        <v>51.8392761907509</v>
      </c>
      <c r="O643" s="244">
        <f t="shared" si="361"/>
        <v>53.4675231608205</v>
      </c>
      <c r="P643" s="244">
        <f t="shared" si="361"/>
        <v>49.4955840155381</v>
      </c>
      <c r="Q643" s="244">
        <f t="shared" si="361"/>
        <v>47.1086467749483</v>
      </c>
      <c r="R643" s="244">
        <f t="shared" si="361"/>
        <v>44.9672513762046</v>
      </c>
      <c r="S643" s="244">
        <f t="shared" si="361"/>
        <v>39.9002540228768</v>
      </c>
      <c r="T643" s="244">
        <f t="shared" si="361"/>
        <v>33.8374980113279</v>
      </c>
      <c r="U643" s="244">
        <f t="shared" si="361"/>
        <v>31.6843563580463</v>
      </c>
      <c r="V643" s="256"/>
    </row>
    <row r="644" ht="15" spans="1:22">
      <c r="A644" s="210" t="str">
        <f>Baseline!A644</f>
        <v>23b</v>
      </c>
      <c r="B644" s="245" t="s">
        <v>423</v>
      </c>
      <c r="C644" s="246"/>
      <c r="G644" s="247">
        <v>60</v>
      </c>
      <c r="H644" s="248">
        <f t="shared" ref="H644:U644" si="362">G644</f>
        <v>60</v>
      </c>
      <c r="I644" s="248">
        <f t="shared" si="362"/>
        <v>60</v>
      </c>
      <c r="J644" s="248">
        <f t="shared" si="362"/>
        <v>60</v>
      </c>
      <c r="K644" s="248">
        <f t="shared" si="362"/>
        <v>60</v>
      </c>
      <c r="L644" s="248">
        <f t="shared" si="362"/>
        <v>60</v>
      </c>
      <c r="M644" s="248">
        <f t="shared" si="362"/>
        <v>60</v>
      </c>
      <c r="N644" s="248">
        <f t="shared" si="362"/>
        <v>60</v>
      </c>
      <c r="O644" s="248">
        <f t="shared" si="362"/>
        <v>60</v>
      </c>
      <c r="P644" s="248">
        <f t="shared" si="362"/>
        <v>60</v>
      </c>
      <c r="Q644" s="248">
        <f t="shared" si="362"/>
        <v>60</v>
      </c>
      <c r="R644" s="248">
        <f t="shared" si="362"/>
        <v>60</v>
      </c>
      <c r="S644" s="248">
        <f t="shared" si="362"/>
        <v>60</v>
      </c>
      <c r="T644" s="248">
        <f t="shared" si="362"/>
        <v>60</v>
      </c>
      <c r="U644" s="248">
        <f t="shared" si="362"/>
        <v>60</v>
      </c>
      <c r="V644" s="230"/>
    </row>
    <row r="645" ht="15" spans="1:22">
      <c r="A645" s="210">
        <f>Baseline!A645</f>
        <v>0</v>
      </c>
      <c r="B645" s="249" t="s">
        <v>419</v>
      </c>
      <c r="C645" s="246"/>
      <c r="G645" s="253">
        <f t="shared" ref="G645:U645" si="363">G646*2</f>
        <v>40</v>
      </c>
      <c r="H645" s="253">
        <f t="shared" si="363"/>
        <v>40</v>
      </c>
      <c r="I645" s="253">
        <f t="shared" si="363"/>
        <v>40</v>
      </c>
      <c r="J645" s="253">
        <f t="shared" si="363"/>
        <v>40</v>
      </c>
      <c r="K645" s="253">
        <f t="shared" si="363"/>
        <v>40</v>
      </c>
      <c r="L645" s="259">
        <f t="shared" si="363"/>
        <v>40</v>
      </c>
      <c r="M645" s="253">
        <f t="shared" si="363"/>
        <v>40</v>
      </c>
      <c r="N645" s="253">
        <f t="shared" si="363"/>
        <v>40</v>
      </c>
      <c r="O645" s="253">
        <f t="shared" si="363"/>
        <v>40</v>
      </c>
      <c r="P645" s="253">
        <f t="shared" si="363"/>
        <v>40</v>
      </c>
      <c r="Q645" s="253">
        <f t="shared" si="363"/>
        <v>40</v>
      </c>
      <c r="R645" s="253">
        <f t="shared" si="363"/>
        <v>40</v>
      </c>
      <c r="S645" s="253">
        <f t="shared" si="363"/>
        <v>40</v>
      </c>
      <c r="T645" s="253">
        <f t="shared" si="363"/>
        <v>40</v>
      </c>
      <c r="U645" s="253">
        <f t="shared" si="363"/>
        <v>40</v>
      </c>
      <c r="V645" s="253"/>
    </row>
    <row r="646" ht="15" spans="1:22">
      <c r="A646" s="210">
        <f>Baseline!A646</f>
        <v>0</v>
      </c>
      <c r="B646" s="249" t="s">
        <v>420</v>
      </c>
      <c r="C646" s="246"/>
      <c r="G646" s="253">
        <f t="shared" ref="G646:U646" si="364">G644/3</f>
        <v>20</v>
      </c>
      <c r="H646" s="253">
        <f t="shared" si="364"/>
        <v>20</v>
      </c>
      <c r="I646" s="253">
        <f t="shared" si="364"/>
        <v>20</v>
      </c>
      <c r="J646" s="253">
        <f t="shared" si="364"/>
        <v>20</v>
      </c>
      <c r="K646" s="253">
        <f t="shared" si="364"/>
        <v>20</v>
      </c>
      <c r="L646" s="259">
        <f t="shared" si="364"/>
        <v>20</v>
      </c>
      <c r="M646" s="253">
        <f t="shared" si="364"/>
        <v>20</v>
      </c>
      <c r="N646" s="253">
        <f t="shared" si="364"/>
        <v>20</v>
      </c>
      <c r="O646" s="253">
        <f t="shared" si="364"/>
        <v>20</v>
      </c>
      <c r="P646" s="253">
        <f t="shared" si="364"/>
        <v>20</v>
      </c>
      <c r="Q646" s="253">
        <f t="shared" si="364"/>
        <v>20</v>
      </c>
      <c r="R646" s="253">
        <f t="shared" si="364"/>
        <v>20</v>
      </c>
      <c r="S646" s="253">
        <f t="shared" si="364"/>
        <v>20</v>
      </c>
      <c r="T646" s="253">
        <f t="shared" si="364"/>
        <v>20</v>
      </c>
      <c r="U646" s="253">
        <f t="shared" si="364"/>
        <v>20</v>
      </c>
      <c r="V646" s="253"/>
    </row>
    <row r="647" ht="15" spans="1:22">
      <c r="A647" s="210">
        <f>Baseline!A647</f>
        <v>29</v>
      </c>
      <c r="B647" s="240" t="s">
        <v>182</v>
      </c>
      <c r="C647" s="241"/>
      <c r="D647" s="242"/>
      <c r="E647" s="243"/>
      <c r="F647" s="243"/>
      <c r="G647" s="244">
        <f t="shared" ref="G647:U647" si="365">G591</f>
        <v>25.2793217128939</v>
      </c>
      <c r="H647" s="244">
        <f t="shared" si="365"/>
        <v>42.0678618117626</v>
      </c>
      <c r="I647" s="244">
        <f t="shared" si="365"/>
        <v>91.6367791708433</v>
      </c>
      <c r="J647" s="244">
        <f t="shared" si="365"/>
        <v>84.0461879994013</v>
      </c>
      <c r="K647" s="244">
        <f t="shared" si="365"/>
        <v>136.713739587856</v>
      </c>
      <c r="L647" s="244">
        <f t="shared" si="365"/>
        <v>98.9266954405508</v>
      </c>
      <c r="M647" s="244">
        <f ca="1" t="shared" si="365"/>
        <v>225.860758418281</v>
      </c>
      <c r="N647" s="244">
        <f ca="1" t="shared" si="365"/>
        <v>269.099871958017</v>
      </c>
      <c r="O647" s="244">
        <f ca="1" t="shared" si="365"/>
        <v>342.049089130737</v>
      </c>
      <c r="P647" s="244">
        <f ca="1" t="shared" si="365"/>
        <v>354.604611823191</v>
      </c>
      <c r="Q647" s="244">
        <f ca="1" t="shared" si="365"/>
        <v>-930.023289932618</v>
      </c>
      <c r="R647" s="244">
        <f ca="1" t="shared" si="365"/>
        <v>-3149.85840230648</v>
      </c>
      <c r="S647" s="244">
        <f ca="1" t="shared" si="365"/>
        <v>-1879.09533459961</v>
      </c>
      <c r="T647" s="244">
        <f ca="1" t="shared" si="365"/>
        <v>-787.109340944476</v>
      </c>
      <c r="U647" s="244">
        <f ca="1" t="shared" si="365"/>
        <v>-169.057870482248</v>
      </c>
      <c r="V647" s="256"/>
    </row>
    <row r="648" ht="15" spans="1:22">
      <c r="A648" s="210">
        <f>Baseline!A648</f>
        <v>0</v>
      </c>
      <c r="B648" s="245" t="s">
        <v>424</v>
      </c>
      <c r="C648" s="246"/>
      <c r="G648" s="247">
        <v>0</v>
      </c>
      <c r="H648" s="248">
        <f t="shared" ref="H648:U648" si="366">G648</f>
        <v>0</v>
      </c>
      <c r="I648" s="248">
        <f t="shared" si="366"/>
        <v>0</v>
      </c>
      <c r="J648" s="248">
        <f t="shared" si="366"/>
        <v>0</v>
      </c>
      <c r="K648" s="248">
        <f t="shared" si="366"/>
        <v>0</v>
      </c>
      <c r="L648" s="248">
        <f t="shared" si="366"/>
        <v>0</v>
      </c>
      <c r="M648" s="248">
        <f t="shared" si="366"/>
        <v>0</v>
      </c>
      <c r="N648" s="248">
        <f t="shared" si="366"/>
        <v>0</v>
      </c>
      <c r="O648" s="248">
        <f t="shared" si="366"/>
        <v>0</v>
      </c>
      <c r="P648" s="248">
        <f t="shared" si="366"/>
        <v>0</v>
      </c>
      <c r="Q648" s="248">
        <f t="shared" si="366"/>
        <v>0</v>
      </c>
      <c r="R648" s="248">
        <f t="shared" si="366"/>
        <v>0</v>
      </c>
      <c r="S648" s="248">
        <f t="shared" si="366"/>
        <v>0</v>
      </c>
      <c r="T648" s="248">
        <f t="shared" si="366"/>
        <v>0</v>
      </c>
      <c r="U648" s="248">
        <f t="shared" si="366"/>
        <v>0</v>
      </c>
      <c r="V648" s="230"/>
    </row>
    <row r="649" ht="15" spans="1:22">
      <c r="A649" s="210">
        <f>Baseline!A649</f>
        <v>0</v>
      </c>
      <c r="B649" s="249" t="s">
        <v>419</v>
      </c>
      <c r="C649" s="246"/>
      <c r="G649" s="253">
        <f t="shared" ref="G649:U649" si="367">G650*2</f>
        <v>0</v>
      </c>
      <c r="H649" s="253">
        <f t="shared" si="367"/>
        <v>0</v>
      </c>
      <c r="I649" s="253">
        <f t="shared" si="367"/>
        <v>0</v>
      </c>
      <c r="J649" s="253">
        <f t="shared" si="367"/>
        <v>0</v>
      </c>
      <c r="K649" s="253">
        <f t="shared" si="367"/>
        <v>0</v>
      </c>
      <c r="L649" s="259">
        <f t="shared" si="367"/>
        <v>0</v>
      </c>
      <c r="M649" s="253">
        <f t="shared" si="367"/>
        <v>0</v>
      </c>
      <c r="N649" s="253">
        <f t="shared" si="367"/>
        <v>0</v>
      </c>
      <c r="O649" s="253">
        <f t="shared" si="367"/>
        <v>0</v>
      </c>
      <c r="P649" s="253">
        <f t="shared" si="367"/>
        <v>0</v>
      </c>
      <c r="Q649" s="253">
        <f t="shared" si="367"/>
        <v>0</v>
      </c>
      <c r="R649" s="253">
        <f t="shared" si="367"/>
        <v>0</v>
      </c>
      <c r="S649" s="253">
        <f t="shared" si="367"/>
        <v>0</v>
      </c>
      <c r="T649" s="253">
        <f t="shared" si="367"/>
        <v>0</v>
      </c>
      <c r="U649" s="253">
        <f t="shared" si="367"/>
        <v>0</v>
      </c>
      <c r="V649" s="253"/>
    </row>
    <row r="650" ht="15" spans="1:22">
      <c r="A650" s="210">
        <f>Baseline!A650</f>
        <v>0</v>
      </c>
      <c r="B650" s="249" t="s">
        <v>420</v>
      </c>
      <c r="C650" s="246"/>
      <c r="G650" s="253">
        <f t="shared" ref="G650:U650" si="368">G648/3</f>
        <v>0</v>
      </c>
      <c r="H650" s="253">
        <f t="shared" si="368"/>
        <v>0</v>
      </c>
      <c r="I650" s="253">
        <f t="shared" si="368"/>
        <v>0</v>
      </c>
      <c r="J650" s="253">
        <f t="shared" si="368"/>
        <v>0</v>
      </c>
      <c r="K650" s="253">
        <f t="shared" si="368"/>
        <v>0</v>
      </c>
      <c r="L650" s="259">
        <f t="shared" si="368"/>
        <v>0</v>
      </c>
      <c r="M650" s="253">
        <f t="shared" si="368"/>
        <v>0</v>
      </c>
      <c r="N650" s="253">
        <f t="shared" si="368"/>
        <v>0</v>
      </c>
      <c r="O650" s="253">
        <f t="shared" si="368"/>
        <v>0</v>
      </c>
      <c r="P650" s="253">
        <f t="shared" si="368"/>
        <v>0</v>
      </c>
      <c r="Q650" s="253">
        <f t="shared" si="368"/>
        <v>0</v>
      </c>
      <c r="R650" s="253">
        <f t="shared" si="368"/>
        <v>0</v>
      </c>
      <c r="S650" s="253">
        <f t="shared" si="368"/>
        <v>0</v>
      </c>
      <c r="T650" s="253">
        <f t="shared" si="368"/>
        <v>0</v>
      </c>
      <c r="U650" s="253">
        <f t="shared" si="368"/>
        <v>0</v>
      </c>
      <c r="V650" s="253"/>
    </row>
    <row r="651" ht="15" spans="1:22">
      <c r="A651" s="210">
        <f>Baseline!A651</f>
        <v>30</v>
      </c>
      <c r="B651" s="240" t="s">
        <v>183</v>
      </c>
      <c r="C651" s="241"/>
      <c r="D651" s="242"/>
      <c r="E651" s="243"/>
      <c r="F651" s="243"/>
      <c r="G651" s="244">
        <f t="shared" ref="G651:U651" si="369">G605</f>
        <v>1.58205524228807</v>
      </c>
      <c r="H651" s="244">
        <f t="shared" si="369"/>
        <v>5.43665830610695</v>
      </c>
      <c r="I651" s="244">
        <f t="shared" si="369"/>
        <v>6.29866906553002</v>
      </c>
      <c r="J651" s="244">
        <f t="shared" si="369"/>
        <v>5.9859868731488</v>
      </c>
      <c r="K651" s="244">
        <f t="shared" si="369"/>
        <v>9.23262079609655</v>
      </c>
      <c r="L651" s="244">
        <f t="shared" si="369"/>
        <v>40.5504159655585</v>
      </c>
      <c r="M651" s="244">
        <f ca="1" t="shared" si="369"/>
        <v>111.363652527817</v>
      </c>
      <c r="N651" s="244">
        <f ca="1" t="shared" si="369"/>
        <v>151.759678693505</v>
      </c>
      <c r="O651" s="244">
        <f ca="1" t="shared" si="369"/>
        <v>198.324679399481</v>
      </c>
      <c r="P651" s="244">
        <f ca="1" t="shared" si="369"/>
        <v>217.138510803058</v>
      </c>
      <c r="Q651" s="244">
        <f ca="1" t="shared" si="369"/>
        <v>245.855325487983</v>
      </c>
      <c r="R651" s="244">
        <f ca="1" t="shared" si="369"/>
        <v>276.27449525776</v>
      </c>
      <c r="S651" s="244">
        <f ca="1" t="shared" si="369"/>
        <v>281.358979905879</v>
      </c>
      <c r="T651" s="244">
        <f ca="1" t="shared" si="369"/>
        <v>271.295317587853</v>
      </c>
      <c r="U651" s="244">
        <f ca="1" t="shared" si="369"/>
        <v>281.632814185384</v>
      </c>
      <c r="V651" s="256"/>
    </row>
    <row r="652" spans="1:22">
      <c r="A652" s="210">
        <f>Baseline!A652</f>
        <v>0</v>
      </c>
      <c r="B652" s="245" t="s">
        <v>425</v>
      </c>
      <c r="C652" s="5"/>
      <c r="G652" s="247">
        <v>0</v>
      </c>
      <c r="H652" s="248">
        <f t="shared" ref="H652:U652" si="370">G652</f>
        <v>0</v>
      </c>
      <c r="I652" s="248">
        <f t="shared" si="370"/>
        <v>0</v>
      </c>
      <c r="J652" s="248">
        <f t="shared" si="370"/>
        <v>0</v>
      </c>
      <c r="K652" s="248">
        <f t="shared" si="370"/>
        <v>0</v>
      </c>
      <c r="L652" s="248">
        <f t="shared" si="370"/>
        <v>0</v>
      </c>
      <c r="M652" s="248">
        <f t="shared" si="370"/>
        <v>0</v>
      </c>
      <c r="N652" s="248">
        <f t="shared" si="370"/>
        <v>0</v>
      </c>
      <c r="O652" s="248">
        <f t="shared" si="370"/>
        <v>0</v>
      </c>
      <c r="P652" s="248">
        <f t="shared" si="370"/>
        <v>0</v>
      </c>
      <c r="Q652" s="248">
        <f t="shared" si="370"/>
        <v>0</v>
      </c>
      <c r="R652" s="248">
        <f t="shared" si="370"/>
        <v>0</v>
      </c>
      <c r="S652" s="248">
        <f t="shared" si="370"/>
        <v>0</v>
      </c>
      <c r="T652" s="248">
        <f t="shared" si="370"/>
        <v>0</v>
      </c>
      <c r="U652" s="248">
        <f t="shared" si="370"/>
        <v>0</v>
      </c>
      <c r="V652" s="230"/>
    </row>
    <row r="653" ht="13.5" spans="1:22">
      <c r="A653" s="210">
        <f>Baseline!A653</f>
        <v>0</v>
      </c>
      <c r="B653" s="249" t="s">
        <v>419</v>
      </c>
      <c r="C653" s="5"/>
      <c r="G653" s="253">
        <f t="shared" ref="G653:U653" si="371">G654*2</f>
        <v>0</v>
      </c>
      <c r="H653" s="253">
        <f t="shared" si="371"/>
        <v>0</v>
      </c>
      <c r="I653" s="253">
        <f t="shared" si="371"/>
        <v>0</v>
      </c>
      <c r="J653" s="253">
        <f t="shared" si="371"/>
        <v>0</v>
      </c>
      <c r="K653" s="253">
        <f t="shared" si="371"/>
        <v>0</v>
      </c>
      <c r="L653" s="259">
        <f t="shared" si="371"/>
        <v>0</v>
      </c>
      <c r="M653" s="253">
        <f t="shared" si="371"/>
        <v>0</v>
      </c>
      <c r="N653" s="253">
        <f t="shared" si="371"/>
        <v>0</v>
      </c>
      <c r="O653" s="253">
        <f t="shared" si="371"/>
        <v>0</v>
      </c>
      <c r="P653" s="253">
        <f t="shared" si="371"/>
        <v>0</v>
      </c>
      <c r="Q653" s="253">
        <f t="shared" si="371"/>
        <v>0</v>
      </c>
      <c r="R653" s="253">
        <f t="shared" si="371"/>
        <v>0</v>
      </c>
      <c r="S653" s="253">
        <f t="shared" si="371"/>
        <v>0</v>
      </c>
      <c r="T653" s="253">
        <f t="shared" si="371"/>
        <v>0</v>
      </c>
      <c r="U653" s="253">
        <f t="shared" si="371"/>
        <v>0</v>
      </c>
      <c r="V653" s="253"/>
    </row>
    <row r="654" ht="13.5" spans="1:22">
      <c r="A654" s="210">
        <f>Baseline!A654</f>
        <v>0</v>
      </c>
      <c r="B654" s="249" t="s">
        <v>420</v>
      </c>
      <c r="C654" s="5"/>
      <c r="G654" s="253">
        <f t="shared" ref="G654:U654" si="372">G652/3</f>
        <v>0</v>
      </c>
      <c r="H654" s="253">
        <f t="shared" si="372"/>
        <v>0</v>
      </c>
      <c r="I654" s="253">
        <f t="shared" si="372"/>
        <v>0</v>
      </c>
      <c r="J654" s="253">
        <f t="shared" si="372"/>
        <v>0</v>
      </c>
      <c r="K654" s="253">
        <f t="shared" si="372"/>
        <v>0</v>
      </c>
      <c r="L654" s="259">
        <f t="shared" si="372"/>
        <v>0</v>
      </c>
      <c r="M654" s="253">
        <f t="shared" si="372"/>
        <v>0</v>
      </c>
      <c r="N654" s="253">
        <f t="shared" si="372"/>
        <v>0</v>
      </c>
      <c r="O654" s="253">
        <f t="shared" si="372"/>
        <v>0</v>
      </c>
      <c r="P654" s="253">
        <f t="shared" si="372"/>
        <v>0</v>
      </c>
      <c r="Q654" s="253">
        <f t="shared" si="372"/>
        <v>0</v>
      </c>
      <c r="R654" s="253">
        <f t="shared" si="372"/>
        <v>0</v>
      </c>
      <c r="S654" s="253">
        <f t="shared" si="372"/>
        <v>0</v>
      </c>
      <c r="T654" s="253">
        <f t="shared" si="372"/>
        <v>0</v>
      </c>
      <c r="U654" s="253">
        <f t="shared" si="372"/>
        <v>0</v>
      </c>
      <c r="V654" s="253"/>
    </row>
    <row r="655" ht="15" spans="1:22">
      <c r="A655" s="210">
        <f>Baseline!A655</f>
        <v>31</v>
      </c>
      <c r="B655" s="240" t="s">
        <v>184</v>
      </c>
      <c r="C655" s="241"/>
      <c r="D655" s="242"/>
      <c r="E655" s="243"/>
      <c r="F655" s="243"/>
      <c r="G655" s="244">
        <f t="shared" ref="G655:U655" si="373">G597</f>
        <v>0.107084116277752</v>
      </c>
      <c r="H655" s="244">
        <f t="shared" si="373"/>
        <v>0.241609594223057</v>
      </c>
      <c r="I655" s="244">
        <f t="shared" si="373"/>
        <v>0.247239641907799</v>
      </c>
      <c r="J655" s="244">
        <f t="shared" si="373"/>
        <v>0.229473587588905</v>
      </c>
      <c r="K655" s="244">
        <f t="shared" si="373"/>
        <v>0.144251098725628</v>
      </c>
      <c r="L655" s="244">
        <f t="shared" si="373"/>
        <v>45.1853390453461</v>
      </c>
      <c r="M655" s="244">
        <f ca="1" t="shared" si="373"/>
        <v>252.044606791065</v>
      </c>
      <c r="N655" s="244">
        <f ca="1" t="shared" si="373"/>
        <v>605.417334176283</v>
      </c>
      <c r="O655" s="244">
        <f ca="1" t="shared" si="373"/>
        <v>933.757418366938</v>
      </c>
      <c r="P655" s="244">
        <f ca="1" t="shared" si="373"/>
        <v>1081.42965480222</v>
      </c>
      <c r="Q655" s="244">
        <f ca="1" t="shared" si="373"/>
        <v>1251.99264461286</v>
      </c>
      <c r="R655" s="244">
        <f ca="1" t="shared" si="373"/>
        <v>1638.72363514408</v>
      </c>
      <c r="S655" s="244">
        <f ca="1" t="shared" si="373"/>
        <v>2100.50310323093</v>
      </c>
      <c r="T655" s="244">
        <f ca="1" t="shared" si="373"/>
        <v>2298.78539787553</v>
      </c>
      <c r="U655" s="244">
        <f ca="1" t="shared" si="373"/>
        <v>2569.53303161371</v>
      </c>
      <c r="V655" s="256"/>
    </row>
    <row r="656" spans="1:22">
      <c r="A656" s="210">
        <f>Baseline!A656</f>
        <v>0</v>
      </c>
      <c r="B656" s="245" t="s">
        <v>426</v>
      </c>
      <c r="C656" s="5"/>
      <c r="G656" s="247">
        <v>0</v>
      </c>
      <c r="H656" s="248">
        <f t="shared" ref="H656:U656" si="374">G656</f>
        <v>0</v>
      </c>
      <c r="I656" s="248">
        <f t="shared" si="374"/>
        <v>0</v>
      </c>
      <c r="J656" s="248">
        <f t="shared" si="374"/>
        <v>0</v>
      </c>
      <c r="K656" s="248">
        <f t="shared" si="374"/>
        <v>0</v>
      </c>
      <c r="L656" s="248">
        <f t="shared" si="374"/>
        <v>0</v>
      </c>
      <c r="M656" s="248">
        <f t="shared" si="374"/>
        <v>0</v>
      </c>
      <c r="N656" s="248">
        <f t="shared" si="374"/>
        <v>0</v>
      </c>
      <c r="O656" s="248">
        <f t="shared" si="374"/>
        <v>0</v>
      </c>
      <c r="P656" s="248">
        <f t="shared" si="374"/>
        <v>0</v>
      </c>
      <c r="Q656" s="248">
        <f t="shared" si="374"/>
        <v>0</v>
      </c>
      <c r="R656" s="248">
        <f t="shared" si="374"/>
        <v>0</v>
      </c>
      <c r="S656" s="248">
        <f t="shared" si="374"/>
        <v>0</v>
      </c>
      <c r="T656" s="248">
        <f t="shared" si="374"/>
        <v>0</v>
      </c>
      <c r="U656" s="248">
        <f t="shared" si="374"/>
        <v>0</v>
      </c>
      <c r="V656" s="230"/>
    </row>
    <row r="657" ht="13.5" spans="1:22">
      <c r="A657" s="210">
        <f>Baseline!A657</f>
        <v>0</v>
      </c>
      <c r="B657" s="249" t="s">
        <v>419</v>
      </c>
      <c r="C657" s="5"/>
      <c r="G657" s="253">
        <f t="shared" ref="G657:U657" si="375">G658*2</f>
        <v>0</v>
      </c>
      <c r="H657" s="253">
        <f t="shared" si="375"/>
        <v>0</v>
      </c>
      <c r="I657" s="253">
        <f t="shared" si="375"/>
        <v>0</v>
      </c>
      <c r="J657" s="253">
        <f t="shared" si="375"/>
        <v>0</v>
      </c>
      <c r="K657" s="253">
        <f t="shared" si="375"/>
        <v>0</v>
      </c>
      <c r="L657" s="259">
        <f t="shared" si="375"/>
        <v>0</v>
      </c>
      <c r="M657" s="253">
        <f t="shared" si="375"/>
        <v>0</v>
      </c>
      <c r="N657" s="253">
        <f t="shared" si="375"/>
        <v>0</v>
      </c>
      <c r="O657" s="253">
        <f t="shared" si="375"/>
        <v>0</v>
      </c>
      <c r="P657" s="253">
        <f t="shared" si="375"/>
        <v>0</v>
      </c>
      <c r="Q657" s="253">
        <f t="shared" si="375"/>
        <v>0</v>
      </c>
      <c r="R657" s="253">
        <f t="shared" si="375"/>
        <v>0</v>
      </c>
      <c r="S657" s="253">
        <f t="shared" si="375"/>
        <v>0</v>
      </c>
      <c r="T657" s="253">
        <f t="shared" si="375"/>
        <v>0</v>
      </c>
      <c r="U657" s="253">
        <f t="shared" si="375"/>
        <v>0</v>
      </c>
      <c r="V657" s="253"/>
    </row>
    <row r="658" ht="13.5" spans="1:22">
      <c r="A658" s="210">
        <f>Baseline!A658</f>
        <v>0</v>
      </c>
      <c r="B658" s="249" t="s">
        <v>420</v>
      </c>
      <c r="C658" s="5"/>
      <c r="G658" s="253">
        <f t="shared" ref="G658:U658" si="376">G656/3</f>
        <v>0</v>
      </c>
      <c r="H658" s="253">
        <f t="shared" si="376"/>
        <v>0</v>
      </c>
      <c r="I658" s="253">
        <f t="shared" si="376"/>
        <v>0</v>
      </c>
      <c r="J658" s="253">
        <f t="shared" si="376"/>
        <v>0</v>
      </c>
      <c r="K658" s="253">
        <f t="shared" si="376"/>
        <v>0</v>
      </c>
      <c r="L658" s="259">
        <f t="shared" si="376"/>
        <v>0</v>
      </c>
      <c r="M658" s="253">
        <f t="shared" si="376"/>
        <v>0</v>
      </c>
      <c r="N658" s="253">
        <f t="shared" si="376"/>
        <v>0</v>
      </c>
      <c r="O658" s="253">
        <f t="shared" si="376"/>
        <v>0</v>
      </c>
      <c r="P658" s="253">
        <f t="shared" si="376"/>
        <v>0</v>
      </c>
      <c r="Q658" s="253">
        <f t="shared" si="376"/>
        <v>0</v>
      </c>
      <c r="R658" s="253">
        <f t="shared" si="376"/>
        <v>0</v>
      </c>
      <c r="S658" s="253">
        <f t="shared" si="376"/>
        <v>0</v>
      </c>
      <c r="T658" s="253">
        <f t="shared" si="376"/>
        <v>0</v>
      </c>
      <c r="U658" s="253">
        <f t="shared" si="376"/>
        <v>0</v>
      </c>
      <c r="V658" s="253"/>
    </row>
    <row r="662" s="5" customFormat="1"/>
    <row r="663" s="6" customFormat="1" spans="2:22">
      <c r="B663" s="225"/>
      <c r="C663" s="235"/>
      <c r="D663" s="5"/>
      <c r="E663" s="100"/>
      <c r="F663" s="100"/>
      <c r="G663" s="237"/>
      <c r="H663" s="237"/>
      <c r="I663" s="237"/>
      <c r="J663" s="237"/>
      <c r="K663" s="237"/>
      <c r="L663" s="254"/>
      <c r="M663" s="237"/>
      <c r="N663" s="237"/>
      <c r="O663" s="237"/>
      <c r="P663" s="237"/>
      <c r="Q663" s="237"/>
      <c r="R663" s="237"/>
      <c r="S663" s="237"/>
      <c r="T663" s="237"/>
      <c r="U663" s="237"/>
      <c r="V663" s="237"/>
    </row>
    <row r="664" s="6" customFormat="1" spans="2:22">
      <c r="B664" s="225"/>
      <c r="C664" s="235"/>
      <c r="D664" s="5"/>
      <c r="E664" s="100"/>
      <c r="F664" s="100"/>
      <c r="G664" s="237"/>
      <c r="H664" s="237"/>
      <c r="I664" s="237"/>
      <c r="J664" s="237"/>
      <c r="K664" s="237"/>
      <c r="L664" s="254"/>
      <c r="M664" s="237"/>
      <c r="N664" s="237"/>
      <c r="O664" s="237"/>
      <c r="P664" s="237"/>
      <c r="Q664" s="237"/>
      <c r="R664" s="237"/>
      <c r="S664" s="237"/>
      <c r="T664" s="237"/>
      <c r="U664" s="237"/>
      <c r="V664" s="237"/>
    </row>
    <row r="665" s="6" customFormat="1" spans="2:22">
      <c r="B665" s="225"/>
      <c r="C665" s="235"/>
      <c r="D665" s="5"/>
      <c r="E665" s="100"/>
      <c r="F665" s="100"/>
      <c r="G665" s="237"/>
      <c r="H665" s="237"/>
      <c r="I665" s="237"/>
      <c r="J665" s="237"/>
      <c r="K665" s="237"/>
      <c r="L665" s="254"/>
      <c r="M665" s="237"/>
      <c r="N665" s="237"/>
      <c r="O665" s="237"/>
      <c r="P665" s="237"/>
      <c r="Q665" s="237"/>
      <c r="R665" s="237"/>
      <c r="S665" s="237"/>
      <c r="T665" s="237"/>
      <c r="U665" s="237"/>
      <c r="V665" s="237"/>
    </row>
    <row r="666" s="6" customFormat="1" spans="2:22">
      <c r="B666" s="225"/>
      <c r="C666" s="226"/>
      <c r="D666" s="5"/>
      <c r="E666" s="100"/>
      <c r="F666" s="100"/>
      <c r="G666" s="232"/>
      <c r="H666" s="232"/>
      <c r="I666" s="232"/>
      <c r="J666" s="232"/>
      <c r="K666" s="232"/>
      <c r="L666" s="248"/>
      <c r="M666" s="232"/>
      <c r="N666" s="232"/>
      <c r="O666" s="232"/>
      <c r="P666" s="232"/>
      <c r="Q666" s="232"/>
      <c r="R666" s="232"/>
      <c r="S666" s="232"/>
      <c r="T666" s="232"/>
      <c r="U666" s="232"/>
      <c r="V666" s="232"/>
    </row>
    <row r="667" s="6" customFormat="1" spans="2:22">
      <c r="B667" s="228"/>
      <c r="C667" s="229"/>
      <c r="D667" s="5"/>
      <c r="E667" s="100"/>
      <c r="F667" s="100"/>
      <c r="G667" s="237"/>
      <c r="H667" s="237"/>
      <c r="I667" s="237"/>
      <c r="J667" s="237"/>
      <c r="K667" s="237"/>
      <c r="L667" s="254"/>
      <c r="M667" s="237"/>
      <c r="N667" s="237"/>
      <c r="O667" s="237"/>
      <c r="P667" s="237"/>
      <c r="Q667" s="237"/>
      <c r="R667" s="237"/>
      <c r="S667" s="237"/>
      <c r="T667" s="237"/>
      <c r="U667" s="237"/>
      <c r="V667" s="237"/>
    </row>
    <row r="668" s="6" customFormat="1" spans="2:22">
      <c r="B668" s="228"/>
      <c r="C668" s="229"/>
      <c r="D668" s="5"/>
      <c r="E668" s="100"/>
      <c r="F668" s="100"/>
      <c r="G668" s="237"/>
      <c r="H668" s="237"/>
      <c r="I668" s="237"/>
      <c r="J668" s="237"/>
      <c r="K668" s="237"/>
      <c r="L668" s="254"/>
      <c r="M668" s="237"/>
      <c r="N668" s="237"/>
      <c r="O668" s="237"/>
      <c r="P668" s="237"/>
      <c r="Q668" s="237"/>
      <c r="R668" s="237"/>
      <c r="S668" s="237"/>
      <c r="T668" s="237"/>
      <c r="U668" s="237"/>
      <c r="V668" s="237"/>
    </row>
    <row r="669" s="6" customFormat="1" spans="2:22">
      <c r="B669" s="228"/>
      <c r="C669" s="229"/>
      <c r="D669" s="5"/>
      <c r="E669" s="100"/>
      <c r="F669" s="100"/>
      <c r="G669" s="237"/>
      <c r="H669" s="237"/>
      <c r="I669" s="237"/>
      <c r="J669" s="237"/>
      <c r="K669" s="237"/>
      <c r="L669" s="254"/>
      <c r="M669" s="237"/>
      <c r="N669" s="237"/>
      <c r="O669" s="237"/>
      <c r="P669" s="237"/>
      <c r="Q669" s="237"/>
      <c r="R669" s="237"/>
      <c r="S669" s="237"/>
      <c r="T669" s="237"/>
      <c r="U669" s="237"/>
      <c r="V669" s="237"/>
    </row>
    <row r="670" s="6" customFormat="1" spans="2:22">
      <c r="B670" s="231"/>
      <c r="C670" s="231"/>
      <c r="D670" s="5"/>
      <c r="E670" s="100"/>
      <c r="F670" s="100"/>
      <c r="G670" s="232"/>
      <c r="H670" s="232"/>
      <c r="I670" s="232"/>
      <c r="J670" s="232"/>
      <c r="K670" s="232"/>
      <c r="L670" s="248"/>
      <c r="M670" s="232"/>
      <c r="N670" s="232"/>
      <c r="O670" s="232"/>
      <c r="P670" s="232"/>
      <c r="Q670" s="232"/>
      <c r="R670" s="232"/>
      <c r="S670" s="232"/>
      <c r="T670" s="232"/>
      <c r="U670" s="232"/>
      <c r="V670" s="232"/>
    </row>
    <row r="671" s="6" customFormat="1" spans="2:22">
      <c r="B671" s="228"/>
      <c r="C671" s="229"/>
      <c r="D671" s="5"/>
      <c r="E671" s="100"/>
      <c r="F671" s="100"/>
      <c r="G671" s="237"/>
      <c r="H671" s="237"/>
      <c r="I671" s="237"/>
      <c r="J671" s="237"/>
      <c r="K671" s="237"/>
      <c r="L671" s="254"/>
      <c r="M671" s="237"/>
      <c r="N671" s="237"/>
      <c r="O671" s="237"/>
      <c r="P671" s="237"/>
      <c r="Q671" s="237"/>
      <c r="R671" s="237"/>
      <c r="S671" s="237"/>
      <c r="T671" s="237"/>
      <c r="U671" s="237"/>
      <c r="V671" s="237"/>
    </row>
    <row r="672" s="6" customFormat="1" spans="2:22">
      <c r="B672" s="228"/>
      <c r="C672" s="229"/>
      <c r="D672" s="5"/>
      <c r="E672" s="100"/>
      <c r="F672" s="100"/>
      <c r="G672" s="237"/>
      <c r="H672" s="237"/>
      <c r="I672" s="237"/>
      <c r="J672" s="237"/>
      <c r="K672" s="237"/>
      <c r="L672" s="254"/>
      <c r="M672" s="237"/>
      <c r="N672" s="237"/>
      <c r="O672" s="237"/>
      <c r="P672" s="237"/>
      <c r="Q672" s="237"/>
      <c r="R672" s="237"/>
      <c r="S672" s="237"/>
      <c r="T672" s="237"/>
      <c r="U672" s="237"/>
      <c r="V672" s="237"/>
    </row>
    <row r="673" s="6" customFormat="1" spans="2:22">
      <c r="B673" s="228"/>
      <c r="C673" s="229"/>
      <c r="D673" s="5"/>
      <c r="E673" s="100"/>
      <c r="F673" s="100"/>
      <c r="G673" s="237"/>
      <c r="H673" s="237"/>
      <c r="I673" s="237"/>
      <c r="J673" s="237"/>
      <c r="K673" s="237"/>
      <c r="L673" s="254"/>
      <c r="M673" s="237"/>
      <c r="N673" s="237"/>
      <c r="O673" s="237"/>
      <c r="P673" s="237"/>
      <c r="Q673" s="237"/>
      <c r="R673" s="237"/>
      <c r="S673" s="237"/>
      <c r="T673" s="237"/>
      <c r="U673" s="237"/>
      <c r="V673" s="237"/>
    </row>
    <row r="674" s="6" customFormat="1" spans="2:22">
      <c r="B674" s="231"/>
      <c r="C674" s="231"/>
      <c r="D674" s="5"/>
      <c r="E674" s="100"/>
      <c r="F674" s="100"/>
      <c r="G674" s="232"/>
      <c r="H674" s="232"/>
      <c r="I674" s="232"/>
      <c r="J674" s="232"/>
      <c r="K674" s="232"/>
      <c r="L674" s="248"/>
      <c r="M674" s="232"/>
      <c r="N674" s="232"/>
      <c r="O674" s="232"/>
      <c r="P674" s="232"/>
      <c r="Q674" s="232"/>
      <c r="R674" s="232"/>
      <c r="S674" s="232"/>
      <c r="T674" s="232"/>
      <c r="U674" s="232"/>
      <c r="V674" s="232"/>
    </row>
    <row r="675" s="6" customFormat="1" spans="2:22">
      <c r="B675" s="228"/>
      <c r="C675" s="229"/>
      <c r="D675" s="5"/>
      <c r="E675" s="100"/>
      <c r="F675" s="100"/>
      <c r="G675" s="250"/>
      <c r="H675" s="250"/>
      <c r="I675" s="250"/>
      <c r="J675" s="250"/>
      <c r="K675" s="250"/>
      <c r="L675" s="260"/>
      <c r="M675" s="250"/>
      <c r="N675" s="250"/>
      <c r="O675" s="250"/>
      <c r="P675" s="250"/>
      <c r="Q675" s="250"/>
      <c r="R675" s="250"/>
      <c r="S675" s="250"/>
      <c r="T675" s="250"/>
      <c r="U675" s="250"/>
      <c r="V675" s="250"/>
    </row>
    <row r="676" s="6" customFormat="1" spans="2:22">
      <c r="B676" s="228"/>
      <c r="C676" s="229"/>
      <c r="D676" s="5"/>
      <c r="E676" s="100"/>
      <c r="F676" s="100"/>
      <c r="G676" s="258"/>
      <c r="H676" s="258"/>
      <c r="I676" s="258"/>
      <c r="J676" s="258"/>
      <c r="K676" s="258"/>
      <c r="L676" s="261"/>
      <c r="M676" s="258"/>
      <c r="N676" s="258"/>
      <c r="O676" s="258"/>
      <c r="P676" s="258"/>
      <c r="Q676" s="258"/>
      <c r="R676" s="258"/>
      <c r="S676" s="258"/>
      <c r="T676" s="258"/>
      <c r="U676" s="258"/>
      <c r="V676" s="258"/>
    </row>
    <row r="677" s="6" customFormat="1" spans="2:22">
      <c r="B677" s="228"/>
      <c r="C677" s="229"/>
      <c r="D677" s="5"/>
      <c r="E677" s="100"/>
      <c r="F677" s="100"/>
      <c r="G677" s="258"/>
      <c r="H677" s="258"/>
      <c r="I677" s="258"/>
      <c r="J677" s="258"/>
      <c r="K677" s="258"/>
      <c r="L677" s="261"/>
      <c r="M677" s="258"/>
      <c r="N677" s="258"/>
      <c r="O677" s="258"/>
      <c r="P677" s="258"/>
      <c r="Q677" s="258"/>
      <c r="R677" s="258"/>
      <c r="S677" s="258"/>
      <c r="T677" s="258"/>
      <c r="U677" s="258"/>
      <c r="V677" s="258"/>
    </row>
    <row r="678" s="5" customFormat="1"/>
    <row r="679" s="5" customFormat="1"/>
    <row r="680" s="5" customFormat="1"/>
    <row r="681" s="5" customFormat="1"/>
    <row r="682" s="5" customFormat="1"/>
    <row r="683" s="5" customFormat="1"/>
    <row r="684" s="4" customFormat="1"/>
    <row r="685" s="4" customFormat="1"/>
    <row r="686" s="4" customFormat="1"/>
    <row r="687" s="4" customFormat="1"/>
    <row r="688" s="4" customFormat="1"/>
    <row r="689" s="3" customFormat="1"/>
    <row r="690" s="3" customFormat="1"/>
    <row r="691" s="5" customFormat="1"/>
    <row r="692" s="5" customFormat="1"/>
    <row r="693" s="5" customFormat="1"/>
    <row r="694" s="5" customFormat="1"/>
    <row r="695" s="5" customFormat="1"/>
    <row r="696" s="5" customFormat="1"/>
    <row r="697" s="5" customFormat="1"/>
    <row r="698" s="5" customFormat="1"/>
    <row r="699" s="5" customFormat="1"/>
    <row r="700" s="6" customFormat="1"/>
    <row r="706" s="7" customFormat="1"/>
  </sheetData>
  <pageMargins left="0.7" right="0.7" top="0.75" bottom="0.75" header="0.3" footer="0.3"/>
  <pageSetup paperSize="1" orientation="portrait" horizontalDpi="300" verticalDpi="3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sheetPr>
  <dimension ref="A2:V706"/>
  <sheetViews>
    <sheetView zoomScale="70" zoomScaleNormal="70" workbookViewId="0">
      <pane xSplit="6" ySplit="2" topLeftCell="G3" activePane="bottomRight" state="frozen"/>
      <selection/>
      <selection pane="topRight"/>
      <selection pane="bottomLeft"/>
      <selection pane="bottomRight" activeCell="A1" sqref="A1"/>
    </sheetView>
  </sheetViews>
  <sheetFormatPr defaultColWidth="8.71428571428571" defaultRowHeight="12.75"/>
  <cols>
    <col min="1" max="1" width="4.14285714285714" style="8" customWidth="1"/>
    <col min="2" max="2" width="67.1428571428571" style="9" customWidth="1"/>
    <col min="3" max="4" width="8.71428571428571" style="10"/>
    <col min="5" max="5" width="13.4285714285714" style="9" customWidth="1"/>
    <col min="6" max="6" width="8.42857142857143" style="9" customWidth="1"/>
    <col min="7" max="8" width="11.4285714285714" style="9" customWidth="1"/>
    <col min="9" max="10" width="13.7142857142857" style="9" customWidth="1"/>
    <col min="11" max="11" width="17.2857142857143" style="9" customWidth="1"/>
    <col min="12" max="21" width="11.4285714285714" style="8" customWidth="1"/>
    <col min="22" max="22" width="13.1428571428571" style="11" customWidth="1"/>
    <col min="23" max="26" width="14" style="8" customWidth="1"/>
    <col min="27" max="27" width="8.28571428571429" style="8" customWidth="1"/>
    <col min="28" max="16384" width="8.71428571428571" style="8"/>
  </cols>
  <sheetData>
    <row r="2" s="1" customFormat="1" spans="2:22">
      <c r="B2" s="12"/>
      <c r="C2" s="13" t="s">
        <v>43</v>
      </c>
      <c r="D2" s="13" t="s">
        <v>39</v>
      </c>
      <c r="E2" s="12" t="s">
        <v>427</v>
      </c>
      <c r="F2" s="12"/>
      <c r="G2" s="14">
        <f>DataInput!G10</f>
        <v>2015</v>
      </c>
      <c r="H2" s="14">
        <f>DataInput!H10</f>
        <v>2016</v>
      </c>
      <c r="I2" s="14">
        <f>DataInput!I10</f>
        <v>2017</v>
      </c>
      <c r="J2" s="14">
        <f>DataInput!J10</f>
        <v>2018</v>
      </c>
      <c r="K2" s="14">
        <f>DataInput!K10</f>
        <v>2019</v>
      </c>
      <c r="L2" s="14">
        <f>DataInput!L10</f>
        <v>2020</v>
      </c>
      <c r="M2" s="14">
        <f>DataInput!M10</f>
        <v>2021</v>
      </c>
      <c r="N2" s="14">
        <f>DataInput!N10</f>
        <v>2022</v>
      </c>
      <c r="O2" s="14">
        <f>DataInput!O10</f>
        <v>2023</v>
      </c>
      <c r="P2" s="14">
        <f>DataInput!P10</f>
        <v>2024</v>
      </c>
      <c r="Q2" s="14">
        <f>DataInput!Q10</f>
        <v>2025</v>
      </c>
      <c r="R2" s="14">
        <f>DataInput!R10</f>
        <v>2026</v>
      </c>
      <c r="S2" s="14">
        <f>DataInput!S10</f>
        <v>2027</v>
      </c>
      <c r="T2" s="14">
        <f>DataInput!T10</f>
        <v>2028</v>
      </c>
      <c r="U2" s="14">
        <f>DataInput!U10</f>
        <v>2029</v>
      </c>
      <c r="V2" s="97"/>
    </row>
    <row r="3" s="1" customFormat="1" spans="2:22">
      <c r="B3" s="12"/>
      <c r="C3" s="13"/>
      <c r="D3" s="13"/>
      <c r="E3" s="12"/>
      <c r="F3" s="12"/>
      <c r="G3" s="12"/>
      <c r="H3" s="12"/>
      <c r="I3" s="12"/>
      <c r="J3" s="12"/>
      <c r="K3" s="12"/>
      <c r="L3" s="14"/>
      <c r="M3" s="14"/>
      <c r="N3" s="14"/>
      <c r="O3" s="14"/>
      <c r="P3" s="14"/>
      <c r="Q3" s="14"/>
      <c r="R3" s="14"/>
      <c r="S3" s="14"/>
      <c r="T3" s="14"/>
      <c r="U3" s="14"/>
      <c r="V3" s="97"/>
    </row>
    <row r="4" s="2" customFormat="1" ht="15" spans="1:21">
      <c r="A4" s="15"/>
      <c r="B4" s="16" t="str">
        <f>DataInput!B12</f>
        <v>1. Information on State's Gross Dometic Product (See Note 1 in Guidance for Completing Data Request for State DSA)</v>
      </c>
      <c r="C4" s="16"/>
      <c r="D4" s="17"/>
      <c r="E4" s="18"/>
      <c r="F4" s="19"/>
      <c r="G4" s="19"/>
      <c r="H4" s="19"/>
      <c r="I4" s="19"/>
      <c r="J4" s="19"/>
      <c r="K4" s="19"/>
      <c r="L4" s="19"/>
      <c r="M4" s="19"/>
      <c r="N4" s="19"/>
      <c r="O4" s="19"/>
      <c r="P4" s="19"/>
      <c r="Q4" s="19"/>
      <c r="R4" s="19"/>
      <c r="S4" s="19"/>
      <c r="T4" s="19"/>
      <c r="U4" s="19"/>
    </row>
    <row r="5" s="2" customFormat="1" ht="15" spans="1:21">
      <c r="A5" s="15"/>
      <c r="B5" s="15"/>
      <c r="C5" s="20"/>
      <c r="D5" s="20"/>
      <c r="E5" s="15"/>
      <c r="F5" s="21"/>
      <c r="G5" s="21"/>
      <c r="H5" s="21"/>
      <c r="I5" s="21"/>
      <c r="J5" s="21"/>
      <c r="K5" s="21"/>
      <c r="L5" s="21"/>
      <c r="M5" s="21"/>
      <c r="N5" s="21"/>
      <c r="O5" s="21"/>
      <c r="P5" s="21"/>
      <c r="Q5" s="21"/>
      <c r="R5" s="21"/>
      <c r="S5" s="21"/>
      <c r="T5" s="21"/>
      <c r="U5" s="21"/>
    </row>
    <row r="6" s="2" customFormat="1" ht="15" spans="1:22">
      <c r="A6" s="15"/>
      <c r="B6" s="22" t="str">
        <f>DataInput!B14</f>
        <v>State GDP (at current prices)</v>
      </c>
      <c r="C6" s="20" t="str">
        <f>DataInput!C14</f>
        <v>Naira</v>
      </c>
      <c r="D6" s="22" t="str">
        <f>DataInput!D14</f>
        <v>Million</v>
      </c>
      <c r="E6" s="20"/>
      <c r="F6" s="20"/>
      <c r="G6" s="24">
        <f>DataInput!G14</f>
        <v>1.58774</v>
      </c>
      <c r="H6" s="24">
        <f>DataInput!H14</f>
        <v>1.635779</v>
      </c>
      <c r="I6" s="24">
        <f>DataInput!I14</f>
        <v>1.817777</v>
      </c>
      <c r="J6" s="24">
        <f>DataInput!J14</f>
        <v>2.036732</v>
      </c>
      <c r="K6" s="24">
        <f>DataInput!K14</f>
        <v>2.2994</v>
      </c>
      <c r="L6" s="24">
        <f>DataInput!L14</f>
        <v>2.410201</v>
      </c>
      <c r="M6" s="24">
        <f>DataInput!M14</f>
        <v>2.648707</v>
      </c>
      <c r="N6" s="24">
        <f>DataInput!N14</f>
        <v>2.928273</v>
      </c>
      <c r="O6" s="24">
        <f>DataInput!O14</f>
        <v>3.241757</v>
      </c>
      <c r="P6" s="24">
        <f>DataInput!P14</f>
        <v>3.47257</v>
      </c>
      <c r="Q6" s="24">
        <f>DataInput!Q14</f>
        <v>3.719817</v>
      </c>
      <c r="R6" s="24">
        <f>DataInput!R14</f>
        <v>3.984667</v>
      </c>
      <c r="S6" s="24">
        <f>DataInput!S14</f>
        <v>4.268376</v>
      </c>
      <c r="T6" s="24">
        <f>DataInput!T14</f>
        <v>4.572284</v>
      </c>
      <c r="U6" s="24">
        <f>DataInput!U14</f>
        <v>4.897831</v>
      </c>
      <c r="V6" s="26"/>
    </row>
    <row r="7" s="2" customFormat="1" ht="15" spans="1:22">
      <c r="A7" s="15"/>
      <c r="B7" s="22" t="str">
        <f>DataInput!B15</f>
        <v>Nation GDP (at current prices)</v>
      </c>
      <c r="C7" s="20" t="str">
        <f>DataInput!C15</f>
        <v>Naira</v>
      </c>
      <c r="D7" s="22" t="str">
        <f>DataInput!D15</f>
        <v>Million</v>
      </c>
      <c r="E7" s="20"/>
      <c r="F7" s="20"/>
      <c r="G7" s="24">
        <f>DataInput!G15</f>
        <v>93497948.264582</v>
      </c>
      <c r="H7" s="24">
        <f>DataInput!H15</f>
        <v>101253015.601811</v>
      </c>
      <c r="I7" s="24">
        <f>DataInput!I15</f>
        <v>114004749.647597</v>
      </c>
      <c r="J7" s="24">
        <f>DataInput!J15</f>
        <v>127736827.809308</v>
      </c>
      <c r="K7" s="24">
        <f>DataInput!K15</f>
        <v>144210492.067008</v>
      </c>
      <c r="L7" s="24">
        <f>DataInput!L15</f>
        <v>139517515.936044</v>
      </c>
      <c r="M7" s="24">
        <f>DataInput!M15</f>
        <v>142694417.135112</v>
      </c>
      <c r="N7" s="24">
        <f>DataInput!N15</f>
        <v>146794565.467177</v>
      </c>
      <c r="O7" s="24">
        <f>DataInput!O15</f>
        <v>151464431.638719</v>
      </c>
      <c r="P7" s="24">
        <f>DataInput!P15</f>
        <v>151464431.638719</v>
      </c>
      <c r="Q7" s="24">
        <f>DataInput!Q15</f>
        <v>151464431.638719</v>
      </c>
      <c r="R7" s="24">
        <f>DataInput!R15</f>
        <v>151464431.638719</v>
      </c>
      <c r="S7" s="24">
        <f>DataInput!S15</f>
        <v>151464431.638719</v>
      </c>
      <c r="T7" s="24">
        <f>DataInput!T15</f>
        <v>151464431.638719</v>
      </c>
      <c r="U7" s="24">
        <f>DataInput!U15</f>
        <v>151464431.638719</v>
      </c>
      <c r="V7" s="26"/>
    </row>
    <row r="8" s="2" customFormat="1" ht="15" spans="1:22">
      <c r="A8" s="15"/>
      <c r="B8" s="22" t="s">
        <v>49</v>
      </c>
      <c r="C8" s="20"/>
      <c r="D8" s="20"/>
      <c r="E8" s="20"/>
      <c r="F8" s="20"/>
      <c r="G8" s="25">
        <f>DataInput!G16</f>
        <v>196.4865</v>
      </c>
      <c r="H8" s="25">
        <f>DataInput!H16</f>
        <v>253.1897</v>
      </c>
      <c r="I8" s="25">
        <f>DataInput!I16</f>
        <v>305.7862</v>
      </c>
      <c r="J8" s="25">
        <f>DataInput!J16</f>
        <v>306.5</v>
      </c>
      <c r="K8" s="25">
        <f>DataInput!K16</f>
        <v>326</v>
      </c>
      <c r="L8" s="25">
        <f>DataInput!L16</f>
        <v>379</v>
      </c>
      <c r="M8" s="25">
        <f>DataInput!M16</f>
        <v>379</v>
      </c>
      <c r="N8" s="25">
        <f>DataInput!N16</f>
        <v>379</v>
      </c>
      <c r="O8" s="25">
        <f>DataInput!O16</f>
        <v>379</v>
      </c>
      <c r="P8" s="25">
        <f>DataInput!P16</f>
        <v>379</v>
      </c>
      <c r="Q8" s="25">
        <f>DataInput!Q16</f>
        <v>379</v>
      </c>
      <c r="R8" s="25">
        <f>DataInput!R16</f>
        <v>379</v>
      </c>
      <c r="S8" s="25">
        <f>DataInput!S16</f>
        <v>379</v>
      </c>
      <c r="T8" s="25">
        <f>DataInput!T16</f>
        <v>379</v>
      </c>
      <c r="U8" s="25">
        <f>DataInput!U16</f>
        <v>379</v>
      </c>
      <c r="V8" s="26"/>
    </row>
    <row r="9" s="2" customFormat="1" ht="15" spans="1:22">
      <c r="A9" s="15"/>
      <c r="B9" s="22" t="s">
        <v>51</v>
      </c>
      <c r="C9" s="20"/>
      <c r="D9" s="20"/>
      <c r="E9" s="20"/>
      <c r="F9" s="20"/>
      <c r="G9" s="26">
        <f>DataInput!G17</f>
        <v>0</v>
      </c>
      <c r="H9" s="26">
        <f>DataInput!H17</f>
        <v>0</v>
      </c>
      <c r="I9" s="26">
        <f>DataInput!I17</f>
        <v>0</v>
      </c>
      <c r="J9" s="26">
        <f>DataInput!J17</f>
        <v>0</v>
      </c>
      <c r="K9" s="26">
        <f>DataInput!K17</f>
        <v>0</v>
      </c>
      <c r="L9" s="26">
        <f>DataInput!L17</f>
        <v>1</v>
      </c>
      <c r="M9" s="26">
        <f>DataInput!M17</f>
        <v>1</v>
      </c>
      <c r="N9" s="26">
        <f>DataInput!N17</f>
        <v>1</v>
      </c>
      <c r="O9" s="26">
        <f>DataInput!O17</f>
        <v>1</v>
      </c>
      <c r="P9" s="26">
        <f>DataInput!P17</f>
        <v>1</v>
      </c>
      <c r="Q9" s="26">
        <f>DataInput!Q17</f>
        <v>1</v>
      </c>
      <c r="R9" s="26">
        <f>DataInput!R17</f>
        <v>1</v>
      </c>
      <c r="S9" s="26">
        <f>DataInput!S17</f>
        <v>1</v>
      </c>
      <c r="T9" s="26">
        <f>DataInput!T17</f>
        <v>1</v>
      </c>
      <c r="U9" s="26">
        <f>DataInput!U17</f>
        <v>1</v>
      </c>
      <c r="V9" s="26"/>
    </row>
    <row r="10" s="2" customFormat="1" ht="15" spans="2:22">
      <c r="B10" s="22"/>
      <c r="C10" s="20"/>
      <c r="D10" s="20"/>
      <c r="E10" s="20"/>
      <c r="F10" s="20"/>
      <c r="G10" s="27"/>
      <c r="H10" s="27"/>
      <c r="I10" s="27"/>
      <c r="J10" s="27"/>
      <c r="K10" s="27"/>
      <c r="L10" s="76"/>
      <c r="M10" s="76"/>
      <c r="N10" s="76"/>
      <c r="O10" s="76"/>
      <c r="P10" s="76"/>
      <c r="Q10" s="76"/>
      <c r="R10" s="76"/>
      <c r="S10" s="76"/>
      <c r="T10" s="76"/>
      <c r="U10" s="76"/>
      <c r="V10" s="76"/>
    </row>
    <row r="11" s="3" customFormat="1" spans="2:22">
      <c r="B11" s="28" t="str">
        <f>DataInput!B117</f>
        <v>3. Information on Revenues, Expenditure, and Financing Needs and Sources (See Note 3 in Guidance for Completing Data Request for State DSA)</v>
      </c>
      <c r="C11" s="29"/>
      <c r="D11" s="29"/>
      <c r="E11" s="28"/>
      <c r="F11" s="28"/>
      <c r="G11" s="28"/>
      <c r="H11" s="28"/>
      <c r="I11" s="28"/>
      <c r="J11" s="28"/>
      <c r="K11" s="28"/>
      <c r="L11" s="77"/>
      <c r="M11" s="77"/>
      <c r="N11" s="77"/>
      <c r="O11" s="77"/>
      <c r="P11" s="77"/>
      <c r="Q11" s="77"/>
      <c r="R11" s="77"/>
      <c r="S11" s="77"/>
      <c r="T11" s="77"/>
      <c r="U11" s="77"/>
      <c r="V11" s="78"/>
    </row>
    <row r="12" s="3" customFormat="1" spans="2:22">
      <c r="B12" s="30"/>
      <c r="C12" s="31"/>
      <c r="D12" s="31"/>
      <c r="E12" s="30"/>
      <c r="F12" s="30"/>
      <c r="G12" s="30"/>
      <c r="H12" s="30"/>
      <c r="I12" s="30"/>
      <c r="J12" s="30"/>
      <c r="K12" s="30"/>
      <c r="L12" s="78"/>
      <c r="M12" s="78"/>
      <c r="N12" s="78"/>
      <c r="O12" s="78"/>
      <c r="P12" s="78"/>
      <c r="Q12" s="78"/>
      <c r="R12" s="78"/>
      <c r="S12" s="78"/>
      <c r="T12" s="78"/>
      <c r="U12" s="78"/>
      <c r="V12" s="78"/>
    </row>
    <row r="13" s="1" customFormat="1" spans="2:22">
      <c r="B13" s="32" t="str">
        <f>DataInput!B119</f>
        <v>Revenue</v>
      </c>
      <c r="C13" s="20" t="str">
        <f>DataInput!C119</f>
        <v>Naira</v>
      </c>
      <c r="D13" s="20" t="str">
        <f>DataInput!D119</f>
        <v>Million</v>
      </c>
      <c r="E13" s="12"/>
      <c r="F13" s="12"/>
      <c r="G13" s="33">
        <f>DataInput!G119</f>
        <v>59667.04942855</v>
      </c>
      <c r="H13" s="33">
        <f>DataInput!H119</f>
        <v>81291.530078</v>
      </c>
      <c r="I13" s="33">
        <f>DataInput!I119</f>
        <v>76433.49753731</v>
      </c>
      <c r="J13" s="33">
        <f>DataInput!J119</f>
        <v>107869.95199021</v>
      </c>
      <c r="K13" s="33">
        <f>DataInput!K119</f>
        <v>103201.2201011</v>
      </c>
      <c r="L13" s="79">
        <f t="shared" ref="L13:U13" si="0">L14+L17+L18+L19+L20+L21</f>
        <v>122657.259140301</v>
      </c>
      <c r="M13" s="79">
        <f ca="1" t="shared" si="0"/>
        <v>184157.474059731</v>
      </c>
      <c r="N13" s="79">
        <f ca="1" t="shared" si="0"/>
        <v>225638.421469842</v>
      </c>
      <c r="O13" s="79">
        <f ca="1" t="shared" si="0"/>
        <v>279387.992146376</v>
      </c>
      <c r="P13" s="79">
        <f ca="1" t="shared" si="0"/>
        <v>333383.051454763</v>
      </c>
      <c r="Q13" s="79">
        <f ca="1" t="shared" si="0"/>
        <v>-652107.766457436</v>
      </c>
      <c r="R13" s="79">
        <f ca="1" t="shared" si="0"/>
        <v>-2140112.12615349</v>
      </c>
      <c r="S13" s="79">
        <f ca="1" t="shared" si="0"/>
        <v>-1466300.33280579</v>
      </c>
      <c r="T13" s="79">
        <f ca="1" t="shared" si="0"/>
        <v>-665444.978950619</v>
      </c>
      <c r="U13" s="79">
        <f ca="1" t="shared" si="0"/>
        <v>-33939.3158731532</v>
      </c>
      <c r="V13" s="98"/>
    </row>
    <row r="14" s="1" customFormat="1" spans="2:22">
      <c r="B14" s="34" t="str">
        <f>DataInput!B120</f>
        <v>1. Gross Statutory Allocation  ('gross' means with no deductions; do not include VAT Allocation here)</v>
      </c>
      <c r="C14" s="20" t="str">
        <f>DataInput!C120</f>
        <v>Naira</v>
      </c>
      <c r="D14" s="20" t="str">
        <f>DataInput!D120</f>
        <v>Million</v>
      </c>
      <c r="E14" s="12"/>
      <c r="F14" s="12"/>
      <c r="G14" s="26">
        <f>DataInput!G120</f>
        <v>32826.44959462</v>
      </c>
      <c r="H14" s="26">
        <f>DataInput!H120</f>
        <v>23974.675189</v>
      </c>
      <c r="I14" s="26">
        <f>DataInput!I120</f>
        <v>31338.35611266</v>
      </c>
      <c r="J14" s="26">
        <f>DataInput!J120</f>
        <v>46996.00020615</v>
      </c>
      <c r="K14" s="26">
        <f>DataInput!K120</f>
        <v>45509.546427</v>
      </c>
      <c r="L14" s="26">
        <f>DataInput!L120</f>
        <v>29189.5577833762</v>
      </c>
      <c r="M14" s="26">
        <f>DataInput!M120</f>
        <v>33567.9914508827</v>
      </c>
      <c r="N14" s="26">
        <f>DataInput!N120</f>
        <v>38603.1901685151</v>
      </c>
      <c r="O14" s="26">
        <f>DataInput!O120</f>
        <v>39954.6686937923</v>
      </c>
      <c r="P14" s="26">
        <f>DataInput!P120</f>
        <v>48833.7189978612</v>
      </c>
      <c r="Q14" s="26">
        <f>DataInput!Q120</f>
        <v>53716.6268475403</v>
      </c>
      <c r="R14" s="26">
        <f>DataInput!R120</f>
        <v>59088.2208746714</v>
      </c>
      <c r="S14" s="26">
        <f>DataInput!S120</f>
        <v>69880.8040058721</v>
      </c>
      <c r="T14" s="26">
        <f>DataInput!T120</f>
        <v>85409.524606752</v>
      </c>
      <c r="U14" s="26">
        <f>DataInput!U120</f>
        <v>93950.253297766</v>
      </c>
      <c r="V14" s="98"/>
    </row>
    <row r="15" s="1" customFormat="1" spans="2:22">
      <c r="B15" s="35" t="str">
        <f>DataInput!B121</f>
        <v>of which Net Statutory Allocation  ('net' means of deductions) </v>
      </c>
      <c r="C15" s="20" t="str">
        <f>DataInput!C121</f>
        <v>Naira</v>
      </c>
      <c r="D15" s="20" t="str">
        <f>DataInput!D121</f>
        <v>Million</v>
      </c>
      <c r="E15" s="12"/>
      <c r="F15" s="12"/>
      <c r="G15" s="26">
        <f>DataInput!G121</f>
        <v>0</v>
      </c>
      <c r="H15" s="26">
        <f>DataInput!H121</f>
        <v>0</v>
      </c>
      <c r="I15" s="26">
        <f>DataInput!I121</f>
        <v>0</v>
      </c>
      <c r="J15" s="26">
        <f>DataInput!J121</f>
        <v>0</v>
      </c>
      <c r="K15" s="26">
        <f>DataInput!K121</f>
        <v>0</v>
      </c>
      <c r="L15" s="26">
        <f>DataInput!L121</f>
        <v>0</v>
      </c>
      <c r="M15" s="26">
        <f>DataInput!M121</f>
        <v>0</v>
      </c>
      <c r="N15" s="26">
        <f>DataInput!N121</f>
        <v>0</v>
      </c>
      <c r="O15" s="26">
        <f>DataInput!O121</f>
        <v>0</v>
      </c>
      <c r="P15" s="26">
        <f>DataInput!P121</f>
        <v>0</v>
      </c>
      <c r="Q15" s="26">
        <f>DataInput!Q121</f>
        <v>0</v>
      </c>
      <c r="R15" s="26">
        <f>DataInput!R121</f>
        <v>0</v>
      </c>
      <c r="S15" s="26">
        <f>DataInput!S121</f>
        <v>0</v>
      </c>
      <c r="T15" s="26">
        <f>DataInput!T121</f>
        <v>0</v>
      </c>
      <c r="U15" s="26">
        <f>DataInput!U121</f>
        <v>0</v>
      </c>
      <c r="V15" s="98"/>
    </row>
    <row r="16" s="1" customFormat="1" spans="2:22">
      <c r="B16" s="35" t="str">
        <f>DataInput!B122</f>
        <v>of which Deductions</v>
      </c>
      <c r="C16" s="20" t="str">
        <f>DataInput!C122</f>
        <v>Naira</v>
      </c>
      <c r="D16" s="20" t="str">
        <f>DataInput!D122</f>
        <v>Million</v>
      </c>
      <c r="E16" s="12"/>
      <c r="F16" s="12"/>
      <c r="G16" s="26">
        <f>DataInput!G122</f>
        <v>0</v>
      </c>
      <c r="H16" s="26">
        <f>DataInput!H122</f>
        <v>0</v>
      </c>
      <c r="I16" s="26">
        <f>DataInput!I122</f>
        <v>0</v>
      </c>
      <c r="J16" s="26">
        <f>DataInput!J122</f>
        <v>0</v>
      </c>
      <c r="K16" s="26">
        <f>DataInput!K122</f>
        <v>0</v>
      </c>
      <c r="L16" s="26">
        <f>DataInput!L122</f>
        <v>0</v>
      </c>
      <c r="M16" s="26">
        <f>DataInput!M122</f>
        <v>0</v>
      </c>
      <c r="N16" s="26">
        <f>DataInput!N122</f>
        <v>0</v>
      </c>
      <c r="O16" s="26">
        <f>DataInput!O122</f>
        <v>0</v>
      </c>
      <c r="P16" s="26">
        <f>DataInput!P122</f>
        <v>0</v>
      </c>
      <c r="Q16" s="26">
        <f>DataInput!Q122</f>
        <v>0</v>
      </c>
      <c r="R16" s="26">
        <f>DataInput!R122</f>
        <v>0</v>
      </c>
      <c r="S16" s="26">
        <f>DataInput!S122</f>
        <v>0</v>
      </c>
      <c r="T16" s="26">
        <f>DataInput!T122</f>
        <v>0</v>
      </c>
      <c r="U16" s="26">
        <f>DataInput!U122</f>
        <v>0</v>
      </c>
      <c r="V16" s="98"/>
    </row>
    <row r="17" s="1" customFormat="1" spans="2:22">
      <c r="B17" s="34" t="str">
        <f>DataInput!B123</f>
        <v>2. Derivation (if applicable to the State)</v>
      </c>
      <c r="C17" s="20" t="str">
        <f>DataInput!C123</f>
        <v>Naira</v>
      </c>
      <c r="D17" s="20" t="str">
        <f>DataInput!D123</f>
        <v>Million</v>
      </c>
      <c r="E17" s="12"/>
      <c r="F17" s="12"/>
      <c r="G17" s="26">
        <f>DataInput!G123</f>
        <v>0</v>
      </c>
      <c r="H17" s="26">
        <f>DataInput!H123</f>
        <v>0</v>
      </c>
      <c r="I17" s="26">
        <f>DataInput!I123</f>
        <v>0</v>
      </c>
      <c r="J17" s="26">
        <f>DataInput!J123</f>
        <v>0</v>
      </c>
      <c r="K17" s="26">
        <f>DataInput!K123</f>
        <v>0</v>
      </c>
      <c r="L17" s="26">
        <f>DataInput!L123</f>
        <v>0</v>
      </c>
      <c r="M17" s="26">
        <f>DataInput!M123</f>
        <v>0</v>
      </c>
      <c r="N17" s="26">
        <f>DataInput!N123</f>
        <v>0</v>
      </c>
      <c r="O17" s="26">
        <f>DataInput!O123</f>
        <v>0</v>
      </c>
      <c r="P17" s="26">
        <f>DataInput!P123</f>
        <v>0</v>
      </c>
      <c r="Q17" s="26">
        <f>DataInput!Q123</f>
        <v>0</v>
      </c>
      <c r="R17" s="26">
        <f>DataInput!R123</f>
        <v>0</v>
      </c>
      <c r="S17" s="26">
        <f>DataInput!S123</f>
        <v>0</v>
      </c>
      <c r="T17" s="26">
        <f>DataInput!T123</f>
        <v>0</v>
      </c>
      <c r="U17" s="26">
        <f>DataInput!U123</f>
        <v>0</v>
      </c>
      <c r="V17" s="98"/>
    </row>
    <row r="18" s="1" customFormat="1" spans="2:22">
      <c r="B18" s="34" t="str">
        <f>DataInput!B124</f>
        <v>3. Other FAAC transfers (exchange rate gain, augmentation, others)</v>
      </c>
      <c r="C18" s="20" t="str">
        <f>DataInput!C124</f>
        <v>Naira</v>
      </c>
      <c r="D18" s="20" t="str">
        <f>DataInput!D124</f>
        <v>Million</v>
      </c>
      <c r="E18" s="12"/>
      <c r="F18" s="12"/>
      <c r="G18" s="26">
        <f>DataInput!G124</f>
        <v>4424.49278956</v>
      </c>
      <c r="H18" s="26">
        <f>DataInput!H124</f>
        <v>19409.246875</v>
      </c>
      <c r="I18" s="26">
        <f>DataInput!I124</f>
        <v>18069.17347683</v>
      </c>
      <c r="J18" s="26">
        <f>DataInput!J124</f>
        <v>16026.94724276</v>
      </c>
      <c r="K18" s="26">
        <f>DataInput!K124</f>
        <v>3231.488448</v>
      </c>
      <c r="L18" s="26">
        <f>DataInput!L124</f>
        <v>1771.55523766505</v>
      </c>
      <c r="M18" s="26">
        <f>DataInput!M124</f>
        <v>2037.28852331481</v>
      </c>
      <c r="N18" s="26">
        <f>DataInput!N124</f>
        <v>2342.88180181203</v>
      </c>
      <c r="O18" s="26">
        <f>DataInput!O124</f>
        <v>2424.31407208383</v>
      </c>
      <c r="P18" s="26">
        <f>DataInput!P124</f>
        <v>2963.46118289641</v>
      </c>
      <c r="Q18" s="26">
        <f>DataInput!Q124</f>
        <v>3260.23036033087</v>
      </c>
      <c r="R18" s="26">
        <f>DataInput!R124</f>
        <v>3586.7149143805</v>
      </c>
      <c r="S18" s="26">
        <f>DataInput!S124</f>
        <v>4241.37215153757</v>
      </c>
      <c r="T18" s="26">
        <f>DataInput!T124</f>
        <v>5183.22797426821</v>
      </c>
      <c r="U18" s="26">
        <f>DataInput!U124</f>
        <v>5701.11217040844</v>
      </c>
      <c r="V18" s="98"/>
    </row>
    <row r="19" s="1" customFormat="1" spans="2:22">
      <c r="B19" s="34" t="str">
        <f>DataInput!B125</f>
        <v>4. VAT Allocation</v>
      </c>
      <c r="C19" s="20" t="str">
        <f>DataInput!C125</f>
        <v>Naira</v>
      </c>
      <c r="D19" s="20" t="str">
        <f>DataInput!D125</f>
        <v>Million</v>
      </c>
      <c r="E19" s="12"/>
      <c r="F19" s="12"/>
      <c r="G19" s="26">
        <f>DataInput!G125</f>
        <v>8044.1295677</v>
      </c>
      <c r="H19" s="26">
        <f>DataInput!H125</f>
        <v>7694.488524</v>
      </c>
      <c r="I19" s="26">
        <f>DataInput!I125</f>
        <v>10014.00242719</v>
      </c>
      <c r="J19" s="26">
        <f>DataInput!J125</f>
        <v>11259.13871752</v>
      </c>
      <c r="K19" s="26">
        <f>DataInput!K125</f>
        <v>12086.864902</v>
      </c>
      <c r="L19" s="26">
        <f>DataInput!L125</f>
        <v>11800.3634352115</v>
      </c>
      <c r="M19" s="26">
        <f>DataInput!M125</f>
        <v>13570.4179504932</v>
      </c>
      <c r="N19" s="26">
        <f>DataInput!N125</f>
        <v>15605.9806430672</v>
      </c>
      <c r="O19" s="26">
        <f>DataInput!O125</f>
        <v>16152.8777395273</v>
      </c>
      <c r="P19" s="26">
        <f>DataInput!P125</f>
        <v>19741.9094004564</v>
      </c>
      <c r="Q19" s="26">
        <f>DataInput!Q125</f>
        <v>21715.7458105248</v>
      </c>
      <c r="R19" s="26">
        <f>DataInput!R125</f>
        <v>23887.9576821036</v>
      </c>
      <c r="S19" s="26">
        <f>DataInput!S125</f>
        <v>28700.2013344191</v>
      </c>
      <c r="T19" s="26">
        <f>DataInput!T125</f>
        <v>34528.5815345819</v>
      </c>
      <c r="U19" s="26">
        <f>DataInput!U125</f>
        <v>37980.2187647692</v>
      </c>
      <c r="V19" s="98"/>
    </row>
    <row r="20" s="1" customFormat="1" spans="2:22">
      <c r="B20" s="34" t="str">
        <f>DataInput!B126</f>
        <v>5. IGR</v>
      </c>
      <c r="C20" s="20" t="str">
        <f>DataInput!C126</f>
        <v>Naira</v>
      </c>
      <c r="D20" s="20" t="str">
        <f>DataInput!D126</f>
        <v>Million</v>
      </c>
      <c r="E20" s="12"/>
      <c r="F20" s="12"/>
      <c r="G20" s="26">
        <f>DataInput!G126</f>
        <v>7201.76141292</v>
      </c>
      <c r="H20" s="26">
        <f>DataInput!H126</f>
        <v>10213.11949</v>
      </c>
      <c r="I20" s="26">
        <f>DataInput!I126</f>
        <v>10493.18173685</v>
      </c>
      <c r="J20" s="26">
        <f>DataInput!J126</f>
        <v>11463.18880975</v>
      </c>
      <c r="K20" s="26">
        <f>DataInput!K126</f>
        <v>17199.206405</v>
      </c>
      <c r="L20" s="26">
        <f>DataInput!L126</f>
        <v>17032.1132800668</v>
      </c>
      <c r="M20" s="26">
        <f>DataInput!M126</f>
        <v>19586.9302720768</v>
      </c>
      <c r="N20" s="26">
        <f>DataInput!N126</f>
        <v>22524.9698128883</v>
      </c>
      <c r="O20" s="26">
        <f>DataInput!O126</f>
        <v>25644.7152848215</v>
      </c>
      <c r="P20" s="26">
        <f>DataInput!P126</f>
        <v>28494.2725775448</v>
      </c>
      <c r="Q20" s="26">
        <f>DataInput!Q126</f>
        <v>31343.6634641765</v>
      </c>
      <c r="R20" s="26">
        <f>DataInput!R126</f>
        <v>34477.3129838029</v>
      </c>
      <c r="S20" s="26">
        <f>DataInput!S126</f>
        <v>40775.7599313734</v>
      </c>
      <c r="T20" s="26">
        <f>DataInput!T126</f>
        <v>49836.6239210794</v>
      </c>
      <c r="U20" s="26">
        <f>DataInput!U126</f>
        <v>54820.8675092413</v>
      </c>
      <c r="V20" s="98"/>
    </row>
    <row r="21" s="1" customFormat="1" spans="2:22">
      <c r="B21" s="36" t="str">
        <f>DataInput!B127</f>
        <v>6. Capital Receipts</v>
      </c>
      <c r="C21" s="37" t="str">
        <f>DataInput!C127</f>
        <v>Naira</v>
      </c>
      <c r="D21" s="37" t="str">
        <f>DataInput!D127</f>
        <v>Million</v>
      </c>
      <c r="E21" s="12"/>
      <c r="F21" s="12"/>
      <c r="G21" s="26">
        <f>DataInput!G127</f>
        <v>0</v>
      </c>
      <c r="H21" s="26">
        <f>DataInput!H127</f>
        <v>0</v>
      </c>
      <c r="I21" s="26">
        <f>DataInput!I127</f>
        <v>0</v>
      </c>
      <c r="J21" s="26">
        <f>DataInput!J127</f>
        <v>0</v>
      </c>
      <c r="K21" s="26">
        <f>DataInput!K127</f>
        <v>0</v>
      </c>
      <c r="L21" s="81">
        <f t="shared" ref="L21:U21" si="1">L22+L23+L24+L25</f>
        <v>62863.6694039819</v>
      </c>
      <c r="M21" s="81">
        <f ca="1" t="shared" si="1"/>
        <v>115394.845862964</v>
      </c>
      <c r="N21" s="81">
        <f ca="1" t="shared" si="1"/>
        <v>146561.399043559</v>
      </c>
      <c r="O21" s="81">
        <f ca="1" t="shared" si="1"/>
        <v>195211.416356151</v>
      </c>
      <c r="P21" s="81">
        <f ca="1" t="shared" si="1"/>
        <v>233349.689296005</v>
      </c>
      <c r="Q21" s="81">
        <f ca="1" t="shared" si="1"/>
        <v>-762144.032940008</v>
      </c>
      <c r="R21" s="81">
        <f ca="1" t="shared" si="1"/>
        <v>-2261152.33260845</v>
      </c>
      <c r="S21" s="81">
        <f ca="1" t="shared" si="1"/>
        <v>-1609898.47022899</v>
      </c>
      <c r="T21" s="81">
        <f ca="1" t="shared" si="1"/>
        <v>-840402.9369873</v>
      </c>
      <c r="U21" s="81">
        <f ca="1" t="shared" si="1"/>
        <v>-226391.767615338</v>
      </c>
      <c r="V21" s="98"/>
    </row>
    <row r="22" s="1" customFormat="1" spans="2:22">
      <c r="B22" s="35" t="str">
        <f>DataInput!B128</f>
        <v>Grants</v>
      </c>
      <c r="C22" s="20" t="str">
        <f>DataInput!C128</f>
        <v>Naira</v>
      </c>
      <c r="D22" s="20" t="str">
        <f>DataInput!D128</f>
        <v>Million</v>
      </c>
      <c r="E22" s="12"/>
      <c r="F22" s="12"/>
      <c r="G22" s="26">
        <f>DataInput!G128</f>
        <v>0</v>
      </c>
      <c r="H22" s="26">
        <f>DataInput!H128</f>
        <v>0</v>
      </c>
      <c r="I22" s="26">
        <f>DataInput!I128</f>
        <v>100</v>
      </c>
      <c r="J22" s="26">
        <f>DataInput!J128</f>
        <v>36.69124193</v>
      </c>
      <c r="K22" s="26">
        <f>DataInput!K128</f>
        <v>2977.389612</v>
      </c>
      <c r="L22" s="26">
        <f>DataInput!L128</f>
        <v>3036.93740424</v>
      </c>
      <c r="M22" s="26">
        <f>DataInput!M128</f>
        <v>3097.67615232</v>
      </c>
      <c r="N22" s="26">
        <f>DataInput!N128</f>
        <v>2787.9083908</v>
      </c>
      <c r="O22" s="26">
        <f>DataInput!O128</f>
        <v>2760.02930689</v>
      </c>
      <c r="P22" s="26">
        <f>DataInput!P128</f>
        <v>3312.03516826</v>
      </c>
      <c r="Q22" s="26">
        <f>DataInput!Q128</f>
        <v>3974.44220191</v>
      </c>
      <c r="R22" s="26">
        <f>DataInput!R128</f>
        <v>4371.8864221</v>
      </c>
      <c r="S22" s="26">
        <f>DataInput!S128</f>
        <v>4809.07506431</v>
      </c>
      <c r="T22" s="26">
        <f>DataInput!T128</f>
        <v>5289.98257074</v>
      </c>
      <c r="U22" s="26">
        <f>DataInput!U128</f>
        <v>5818.98082781</v>
      </c>
      <c r="V22" s="98"/>
    </row>
    <row r="23" s="1" customFormat="1" spans="2:22">
      <c r="B23" s="35" t="str">
        <f>DataInput!B129</f>
        <v>Sales of Government Assets and Privatization Proceeds</v>
      </c>
      <c r="C23" s="37" t="str">
        <f>DataInput!C129</f>
        <v>Naira</v>
      </c>
      <c r="D23" s="37" t="str">
        <f>DataInput!D129</f>
        <v>Million</v>
      </c>
      <c r="E23" s="12"/>
      <c r="F23" s="12"/>
      <c r="G23" s="26">
        <f>DataInput!G129</f>
        <v>0</v>
      </c>
      <c r="H23" s="26">
        <f>DataInput!H129</f>
        <v>0</v>
      </c>
      <c r="I23" s="26">
        <f>DataInput!I129</f>
        <v>0</v>
      </c>
      <c r="J23" s="26">
        <f>DataInput!J129</f>
        <v>0</v>
      </c>
      <c r="K23" s="26">
        <f>DataInput!K129</f>
        <v>0</v>
      </c>
      <c r="L23" s="26">
        <f>DataInput!L129</f>
        <v>0</v>
      </c>
      <c r="M23" s="26">
        <f>DataInput!M129</f>
        <v>0</v>
      </c>
      <c r="N23" s="26">
        <f>DataInput!N129</f>
        <v>0</v>
      </c>
      <c r="O23" s="26">
        <f>DataInput!O129</f>
        <v>0</v>
      </c>
      <c r="P23" s="26">
        <f>DataInput!P129</f>
        <v>0</v>
      </c>
      <c r="Q23" s="26">
        <f>DataInput!Q129</f>
        <v>0</v>
      </c>
      <c r="R23" s="26">
        <f>DataInput!R129</f>
        <v>0</v>
      </c>
      <c r="S23" s="26">
        <f>DataInput!S129</f>
        <v>0</v>
      </c>
      <c r="T23" s="26">
        <f>DataInput!T129</f>
        <v>0</v>
      </c>
      <c r="U23" s="26">
        <f>DataInput!U129</f>
        <v>0</v>
      </c>
      <c r="V23" s="98"/>
    </row>
    <row r="24" s="1" customFormat="1" spans="2:22">
      <c r="B24" s="35" t="str">
        <f>DataInput!B130</f>
        <v>Other Non-Debt Creating Capital Receipts</v>
      </c>
      <c r="C24" s="20" t="str">
        <f>DataInput!C130</f>
        <v>Naira</v>
      </c>
      <c r="D24" s="20" t="str">
        <f>DataInput!D130</f>
        <v>Million</v>
      </c>
      <c r="E24" s="12"/>
      <c r="F24" s="12"/>
      <c r="G24" s="26">
        <f>DataInput!G130</f>
        <v>0</v>
      </c>
      <c r="H24" s="26">
        <f>DataInput!H130</f>
        <v>0</v>
      </c>
      <c r="I24" s="26">
        <f>DataInput!I130</f>
        <v>0</v>
      </c>
      <c r="J24" s="26">
        <f>DataInput!J130</f>
        <v>0</v>
      </c>
      <c r="K24" s="26">
        <f>DataInput!K130</f>
        <v>0</v>
      </c>
      <c r="L24" s="26">
        <f>DataInput!L130</f>
        <v>0</v>
      </c>
      <c r="M24" s="26">
        <f>DataInput!M130</f>
        <v>0</v>
      </c>
      <c r="N24" s="26">
        <f>DataInput!N130</f>
        <v>0</v>
      </c>
      <c r="O24" s="26">
        <f>DataInput!O130</f>
        <v>0</v>
      </c>
      <c r="P24" s="26">
        <f>DataInput!P130</f>
        <v>0</v>
      </c>
      <c r="Q24" s="26">
        <f>DataInput!Q130</f>
        <v>0</v>
      </c>
      <c r="R24" s="26">
        <f>DataInput!R130</f>
        <v>0</v>
      </c>
      <c r="S24" s="26">
        <f>DataInput!S130</f>
        <v>0</v>
      </c>
      <c r="T24" s="26">
        <f>DataInput!T130</f>
        <v>0</v>
      </c>
      <c r="U24" s="26">
        <f>DataInput!U130</f>
        <v>0</v>
      </c>
      <c r="V24" s="98"/>
    </row>
    <row r="25" s="1" customFormat="1" spans="2:22">
      <c r="B25" s="35" t="str">
        <f>DataInput!B131</f>
        <v>Proceeds from Debt-Creating Borrowings (bond issuance, loan disbursements, etc.)</v>
      </c>
      <c r="C25" s="37" t="str">
        <f>DataInput!C131</f>
        <v>Naira</v>
      </c>
      <c r="D25" s="37" t="str">
        <f>DataInput!D131</f>
        <v>Million</v>
      </c>
      <c r="E25" s="12"/>
      <c r="F25" s="12"/>
      <c r="G25" s="26">
        <f>DataInput!G131</f>
        <v>0</v>
      </c>
      <c r="H25" s="26">
        <f>DataInput!H131</f>
        <v>0</v>
      </c>
      <c r="I25" s="26">
        <f>DataInput!I131</f>
        <v>0</v>
      </c>
      <c r="J25" s="26">
        <f>DataInput!J131</f>
        <v>0</v>
      </c>
      <c r="K25" s="26">
        <f>DataInput!K131</f>
        <v>0</v>
      </c>
      <c r="L25" s="81">
        <f t="shared" ref="L25:U25" si="2">L101</f>
        <v>59826.7319997419</v>
      </c>
      <c r="M25" s="81">
        <f ca="1" t="shared" si="2"/>
        <v>112297.169710644</v>
      </c>
      <c r="N25" s="81">
        <f ca="1" t="shared" si="2"/>
        <v>143773.490652759</v>
      </c>
      <c r="O25" s="81">
        <f ca="1" t="shared" si="2"/>
        <v>192451.387049261</v>
      </c>
      <c r="P25" s="81">
        <f ca="1" t="shared" si="2"/>
        <v>230037.654127745</v>
      </c>
      <c r="Q25" s="81">
        <f ca="1" t="shared" si="2"/>
        <v>-766118.475141918</v>
      </c>
      <c r="R25" s="81">
        <f ca="1" t="shared" si="2"/>
        <v>-2265524.21903055</v>
      </c>
      <c r="S25" s="81">
        <f ca="1" t="shared" si="2"/>
        <v>-1614707.5452933</v>
      </c>
      <c r="T25" s="81">
        <f ca="1" t="shared" si="2"/>
        <v>-845692.91955804</v>
      </c>
      <c r="U25" s="81">
        <f ca="1" t="shared" si="2"/>
        <v>-232210.748443148</v>
      </c>
      <c r="V25" s="98"/>
    </row>
    <row r="26" s="1" customFormat="1" spans="2:22">
      <c r="B26" s="38" t="str">
        <f>DataInput!B132</f>
        <v>of which Borrowings from Domestic bonds</v>
      </c>
      <c r="C26" s="37" t="str">
        <f>DataInput!C132</f>
        <v>Naira</v>
      </c>
      <c r="D26" s="37" t="str">
        <f>DataInput!D132</f>
        <v>Million</v>
      </c>
      <c r="E26" s="12"/>
      <c r="F26" s="12"/>
      <c r="G26" s="26">
        <f>DataInput!G132</f>
        <v>0</v>
      </c>
      <c r="H26" s="26">
        <f>DataInput!H132</f>
        <v>0</v>
      </c>
      <c r="I26" s="26">
        <f>DataInput!I132</f>
        <v>0</v>
      </c>
      <c r="J26" s="26">
        <f>DataInput!J132</f>
        <v>0</v>
      </c>
      <c r="K26" s="26">
        <f>DataInput!K132</f>
        <v>0</v>
      </c>
      <c r="L26" s="82"/>
      <c r="M26" s="82"/>
      <c r="N26" s="82"/>
      <c r="O26" s="82"/>
      <c r="P26" s="83"/>
      <c r="Q26" s="83"/>
      <c r="R26" s="83"/>
      <c r="S26" s="83"/>
      <c r="T26" s="83"/>
      <c r="U26" s="83"/>
      <c r="V26" s="98"/>
    </row>
    <row r="27" s="1" customFormat="1" spans="2:22">
      <c r="B27" s="38" t="str">
        <f>DataInput!B133</f>
        <v>of which Borrowings from Commercial bank loans </v>
      </c>
      <c r="C27" s="37" t="str">
        <f>DataInput!C133</f>
        <v>Naira</v>
      </c>
      <c r="D27" s="37" t="str">
        <f>DataInput!D133</f>
        <v>Million</v>
      </c>
      <c r="E27" s="12"/>
      <c r="F27" s="12"/>
      <c r="G27" s="26">
        <f>DataInput!G133</f>
        <v>7170.21606375</v>
      </c>
      <c r="H27" s="26">
        <f>DataInput!H133</f>
        <v>20000</v>
      </c>
      <c r="I27" s="26">
        <f>DataInput!I133</f>
        <v>6418.78378378</v>
      </c>
      <c r="J27" s="26">
        <f>DataInput!J133</f>
        <v>22087.9857721</v>
      </c>
      <c r="K27" s="26">
        <f>DataInput!K133</f>
        <v>22196.7243071</v>
      </c>
      <c r="L27" s="82"/>
      <c r="M27" s="82"/>
      <c r="N27" s="82"/>
      <c r="O27" s="82"/>
      <c r="P27" s="83"/>
      <c r="Q27" s="83"/>
      <c r="R27" s="83"/>
      <c r="S27" s="83"/>
      <c r="T27" s="83"/>
      <c r="U27" s="83"/>
      <c r="V27" s="98"/>
    </row>
    <row r="28" s="1" customFormat="1" spans="2:22">
      <c r="B28" s="38" t="str">
        <f>DataInput!B134</f>
        <v>of which Borrowings from External loans</v>
      </c>
      <c r="C28" s="37" t="str">
        <f>DataInput!C134</f>
        <v>Naira</v>
      </c>
      <c r="D28" s="37" t="str">
        <f>DataInput!D134</f>
        <v>Million</v>
      </c>
      <c r="E28" s="12"/>
      <c r="F28" s="12"/>
      <c r="G28" s="26">
        <f>DataInput!G134</f>
        <v>0</v>
      </c>
      <c r="H28" s="26">
        <f>DataInput!H134</f>
        <v>0</v>
      </c>
      <c r="I28" s="26">
        <f>DataInput!I134</f>
        <v>0</v>
      </c>
      <c r="J28" s="26">
        <f>DataInput!J134</f>
        <v>0</v>
      </c>
      <c r="K28" s="26">
        <f>DataInput!K134</f>
        <v>0</v>
      </c>
      <c r="L28" s="82"/>
      <c r="M28" s="82"/>
      <c r="N28" s="82"/>
      <c r="O28" s="82"/>
      <c r="P28" s="83"/>
      <c r="Q28" s="83"/>
      <c r="R28" s="83"/>
      <c r="S28" s="83"/>
      <c r="T28" s="83"/>
      <c r="U28" s="83"/>
      <c r="V28" s="98"/>
    </row>
    <row r="29" s="1" customFormat="1" spans="2:22">
      <c r="B29" s="39"/>
      <c r="C29" s="20"/>
      <c r="D29" s="20"/>
      <c r="E29" s="12"/>
      <c r="F29" s="12"/>
      <c r="G29" s="40"/>
      <c r="H29" s="40"/>
      <c r="I29" s="40"/>
      <c r="J29" s="40"/>
      <c r="K29" s="40"/>
      <c r="L29" s="76"/>
      <c r="M29" s="76"/>
      <c r="N29" s="76"/>
      <c r="O29" s="76"/>
      <c r="P29" s="76"/>
      <c r="Q29" s="76"/>
      <c r="R29" s="76"/>
      <c r="S29" s="76"/>
      <c r="T29" s="76"/>
      <c r="U29" s="76"/>
      <c r="V29" s="98"/>
    </row>
    <row r="30" s="1" customFormat="1" spans="2:22">
      <c r="B30" s="32" t="str">
        <f>DataInput!B136</f>
        <v>Expenditure</v>
      </c>
      <c r="C30" s="20" t="str">
        <f>DataInput!C136</f>
        <v>Naira</v>
      </c>
      <c r="D30" s="20" t="str">
        <f>DataInput!D136</f>
        <v>Million</v>
      </c>
      <c r="E30" s="12"/>
      <c r="F30" s="12"/>
      <c r="G30" s="33">
        <f>DataInput!G136</f>
        <v>38244.17165711</v>
      </c>
      <c r="H30" s="33">
        <f>DataInput!H136</f>
        <v>78333.509732</v>
      </c>
      <c r="I30" s="33">
        <f>DataInput!I136</f>
        <v>104223.90715275</v>
      </c>
      <c r="J30" s="33">
        <f>DataInput!J136</f>
        <v>72210.64198858</v>
      </c>
      <c r="K30" s="33">
        <f>DataInput!K136</f>
        <v>125225.922828</v>
      </c>
      <c r="L30" s="84">
        <f t="shared" ref="L30:U30" si="3">L31+L32+L33+L36+L37+L38</f>
        <v>140027.941911301</v>
      </c>
      <c r="M30" s="84">
        <f ca="1" t="shared" si="3"/>
        <v>182207.194059731</v>
      </c>
      <c r="N30" s="84">
        <f ca="1" t="shared" si="3"/>
        <v>225817.741469842</v>
      </c>
      <c r="O30" s="84">
        <f ca="1" t="shared" si="3"/>
        <v>276368.722146376</v>
      </c>
      <c r="P30" s="84">
        <f ca="1" t="shared" si="3"/>
        <v>333194.101454763</v>
      </c>
      <c r="Q30" s="84">
        <f ca="1" t="shared" si="3"/>
        <v>-651118.146457436</v>
      </c>
      <c r="R30" s="84">
        <f ca="1" t="shared" si="3"/>
        <v>-2138117.34615349</v>
      </c>
      <c r="S30" s="84">
        <f ca="1" t="shared" si="3"/>
        <v>-1466278.08280579</v>
      </c>
      <c r="T30" s="84">
        <f ca="1" t="shared" si="3"/>
        <v>-667353.828950619</v>
      </c>
      <c r="U30" s="84">
        <f ca="1" t="shared" si="3"/>
        <v>-32984.8958731531</v>
      </c>
      <c r="V30" s="98"/>
    </row>
    <row r="31" s="1" customFormat="1" spans="2:22">
      <c r="B31" s="34" t="str">
        <f>DataInput!B137</f>
        <v>1. Personnel costs (Salaries, Pensions, Civil Servant Social Benefits, other)</v>
      </c>
      <c r="C31" s="20" t="str">
        <f>DataInput!C137</f>
        <v>Naira</v>
      </c>
      <c r="D31" s="20" t="str">
        <f>DataInput!D137</f>
        <v>Million</v>
      </c>
      <c r="E31" s="12"/>
      <c r="F31" s="12"/>
      <c r="G31" s="26">
        <f>DataInput!G137</f>
        <v>27224.63740445</v>
      </c>
      <c r="H31" s="26">
        <f>DataInput!H137</f>
        <v>40271.87503</v>
      </c>
      <c r="I31" s="26">
        <f>DataInput!I137</f>
        <v>53015.62177984</v>
      </c>
      <c r="J31" s="26">
        <f>DataInput!J137</f>
        <v>30473.85485228</v>
      </c>
      <c r="K31" s="26">
        <f>DataInput!K137</f>
        <v>59347.638975</v>
      </c>
      <c r="L31" s="26">
        <f>DataInput!L137</f>
        <v>38198.3997545678</v>
      </c>
      <c r="M31" s="26">
        <f>DataInput!M137</f>
        <v>38580.3837521135</v>
      </c>
      <c r="N31" s="26">
        <f>DataInput!N137</f>
        <v>42438.1875896346</v>
      </c>
      <c r="O31" s="26">
        <f>DataInput!O137</f>
        <v>46482.849465531</v>
      </c>
      <c r="P31" s="26">
        <f>DataInput!P137</f>
        <v>51151.4079601863</v>
      </c>
      <c r="Q31" s="26">
        <f>DataInput!Q137</f>
        <v>53708.9020397882</v>
      </c>
      <c r="R31" s="26">
        <f>DataInput!R137</f>
        <v>56394.371060186</v>
      </c>
      <c r="S31" s="26">
        <f>DataInput!S137</f>
        <v>59214.8547707879</v>
      </c>
      <c r="T31" s="26">
        <f>DataInput!T137</f>
        <v>60991.3933184958</v>
      </c>
      <c r="U31" s="26">
        <f>DataInput!U137</f>
        <v>62821.0272516807</v>
      </c>
      <c r="V31" s="98"/>
    </row>
    <row r="32" s="1" customFormat="1" spans="2:22">
      <c r="B32" s="34" t="str">
        <f>DataInput!B138</f>
        <v>2. Overhead costs</v>
      </c>
      <c r="C32" s="20" t="str">
        <f>DataInput!C138</f>
        <v>Naira</v>
      </c>
      <c r="D32" s="20" t="str">
        <f>DataInput!D138</f>
        <v>Million</v>
      </c>
      <c r="E32" s="12"/>
      <c r="F32" s="12"/>
      <c r="G32" s="26">
        <f>DataInput!G138</f>
        <v>11017.94651266</v>
      </c>
      <c r="H32" s="26">
        <f>DataInput!H138</f>
        <v>19737.962449</v>
      </c>
      <c r="I32" s="26">
        <f>DataInput!I138</f>
        <v>27320.68478619</v>
      </c>
      <c r="J32" s="26">
        <f>DataInput!J138</f>
        <v>25045.0828298</v>
      </c>
      <c r="K32" s="26">
        <f>DataInput!K138</f>
        <v>29826.174501</v>
      </c>
      <c r="L32" s="26">
        <f>DataInput!L138</f>
        <v>27320.4543859247</v>
      </c>
      <c r="M32" s="26">
        <f>DataInput!M138</f>
        <v>27375.0952946965</v>
      </c>
      <c r="N32" s="26">
        <f>DataInput!N138</f>
        <v>30112.8462476435</v>
      </c>
      <c r="O32" s="26">
        <f>DataInput!O138</f>
        <v>33124.3347101199</v>
      </c>
      <c r="P32" s="26">
        <f>DataInput!P138</f>
        <v>36436.5880572211</v>
      </c>
      <c r="Q32" s="26">
        <f>DataInput!Q138</f>
        <v>40079.6339377933</v>
      </c>
      <c r="R32" s="26">
        <f>DataInput!R138</f>
        <v>42083.5002771713</v>
      </c>
      <c r="S32" s="26">
        <f>DataInput!S138</f>
        <v>44187.215279943</v>
      </c>
      <c r="T32" s="26">
        <f>DataInput!T138</f>
        <v>45512.8074327424</v>
      </c>
      <c r="U32" s="26">
        <f>DataInput!U138</f>
        <v>46878.3055070698</v>
      </c>
      <c r="V32" s="98"/>
    </row>
    <row r="33" s="1" customFormat="1" spans="2:22">
      <c r="B33" s="34" t="str">
        <f>DataInput!B139</f>
        <v>3. Interest Payments (Public Debt Charges, including interests deducted from FAAC Allocation)</v>
      </c>
      <c r="C33" s="20" t="str">
        <f>DataInput!C139</f>
        <v>Naira</v>
      </c>
      <c r="D33" s="20" t="str">
        <f>DataInput!D139</f>
        <v>Million</v>
      </c>
      <c r="E33" s="12"/>
      <c r="F33" s="12"/>
      <c r="G33" s="26">
        <f>DataInput!G139</f>
        <v>0</v>
      </c>
      <c r="H33" s="26">
        <f>DataInput!H139</f>
        <v>0</v>
      </c>
      <c r="I33" s="26">
        <f>DataInput!I139</f>
        <v>0</v>
      </c>
      <c r="J33" s="26">
        <f>DataInput!J139</f>
        <v>0</v>
      </c>
      <c r="K33" s="26">
        <f>DataInput!K139</f>
        <v>1995.309979</v>
      </c>
      <c r="L33" s="84">
        <f>L95</f>
        <v>25478.04010885</v>
      </c>
      <c r="M33" s="84">
        <f ca="1" t="shared" ref="M33:U33" si="4">M95</f>
        <v>54200.8602699693</v>
      </c>
      <c r="N33" s="84">
        <f ca="1" t="shared" si="4"/>
        <v>90656.9333037908</v>
      </c>
      <c r="O33" s="84">
        <f ca="1" t="shared" si="4"/>
        <v>130411.228727971</v>
      </c>
      <c r="P33" s="84">
        <f ca="1" t="shared" si="4"/>
        <v>173486.053873293</v>
      </c>
      <c r="Q33" s="84">
        <f ca="1" t="shared" si="4"/>
        <v>219701.770053799</v>
      </c>
      <c r="R33" s="84">
        <f ca="1" t="shared" si="4"/>
        <v>274306.795081382</v>
      </c>
      <c r="S33" s="84">
        <f ca="1" t="shared" si="4"/>
        <v>332816.872345893</v>
      </c>
      <c r="T33" s="84">
        <f ca="1" t="shared" si="4"/>
        <v>391391.980000139</v>
      </c>
      <c r="U33" s="84">
        <f ca="1" t="shared" si="4"/>
        <v>447928.465476078</v>
      </c>
      <c r="V33" s="98"/>
    </row>
    <row r="34" s="1" customFormat="1" spans="2:22">
      <c r="B34" s="35" t="str">
        <f>DataInput!B140</f>
        <v>of which Interest Payments (Public Debt Charges, excluding interests deducted from FAAC Allocation)</v>
      </c>
      <c r="C34" s="20" t="str">
        <f>DataInput!C140</f>
        <v>Naira</v>
      </c>
      <c r="D34" s="20" t="str">
        <f>DataInput!D140</f>
        <v>Million</v>
      </c>
      <c r="E34" s="12"/>
      <c r="F34" s="12"/>
      <c r="G34" s="26">
        <f>DataInput!G140</f>
        <v>0</v>
      </c>
      <c r="H34" s="26">
        <f>DataInput!H140</f>
        <v>0</v>
      </c>
      <c r="I34" s="26">
        <f>DataInput!I140</f>
        <v>0</v>
      </c>
      <c r="J34" s="26">
        <f>DataInput!J140</f>
        <v>0</v>
      </c>
      <c r="K34" s="26">
        <f>DataInput!K140</f>
        <v>0</v>
      </c>
      <c r="L34" s="82"/>
      <c r="M34" s="82"/>
      <c r="N34" s="82"/>
      <c r="O34" s="82"/>
      <c r="P34" s="83"/>
      <c r="Q34" s="83"/>
      <c r="R34" s="83"/>
      <c r="S34" s="83"/>
      <c r="T34" s="83"/>
      <c r="U34" s="83"/>
      <c r="V34" s="98"/>
    </row>
    <row r="35" s="1" customFormat="1" spans="2:22">
      <c r="B35" s="35" t="str">
        <f>DataInput!B141</f>
        <v>of which Interest deducted from FAAC Allocation</v>
      </c>
      <c r="C35" s="20" t="str">
        <f>DataInput!C141</f>
        <v>Naira</v>
      </c>
      <c r="D35" s="20" t="str">
        <f>DataInput!D141</f>
        <v>Million</v>
      </c>
      <c r="E35" s="12"/>
      <c r="F35" s="12"/>
      <c r="G35" s="26">
        <f>DataInput!G141</f>
        <v>0</v>
      </c>
      <c r="H35" s="26">
        <f>DataInput!H141</f>
        <v>0</v>
      </c>
      <c r="I35" s="26">
        <f>DataInput!I141</f>
        <v>0</v>
      </c>
      <c r="J35" s="26">
        <f>DataInput!J141</f>
        <v>0</v>
      </c>
      <c r="K35" s="26">
        <f>DataInput!K141</f>
        <v>0</v>
      </c>
      <c r="L35" s="82"/>
      <c r="M35" s="82"/>
      <c r="N35" s="82"/>
      <c r="O35" s="82"/>
      <c r="P35" s="83"/>
      <c r="Q35" s="83"/>
      <c r="R35" s="83"/>
      <c r="S35" s="83"/>
      <c r="T35" s="83"/>
      <c r="U35" s="83"/>
      <c r="V35" s="98"/>
    </row>
    <row r="36" s="1" customFormat="1" spans="2:22">
      <c r="B36" s="34" t="str">
        <f>DataInput!B142</f>
        <v>4. Other Recurrent Expenditure (Excluding Personnel Costs, Overhead Costs and Interest Payments)</v>
      </c>
      <c r="C36" s="20" t="str">
        <f>DataInput!C142</f>
        <v>Naira</v>
      </c>
      <c r="D36" s="20" t="str">
        <f>DataInput!D142</f>
        <v>Million</v>
      </c>
      <c r="E36" s="12"/>
      <c r="F36" s="12"/>
      <c r="G36" s="26">
        <f>DataInput!G142</f>
        <v>0</v>
      </c>
      <c r="H36" s="26">
        <f>DataInput!H142</f>
        <v>0</v>
      </c>
      <c r="I36" s="26">
        <f>DataInput!I142</f>
        <v>0</v>
      </c>
      <c r="J36" s="26">
        <f>DataInput!J142</f>
        <v>0</v>
      </c>
      <c r="K36" s="26">
        <f>DataInput!K142</f>
        <v>0</v>
      </c>
      <c r="L36" s="26">
        <f>DataInput!L142</f>
        <v>0</v>
      </c>
      <c r="M36" s="26">
        <f>DataInput!M142</f>
        <v>0</v>
      </c>
      <c r="N36" s="26">
        <f>DataInput!N142</f>
        <v>0</v>
      </c>
      <c r="O36" s="26">
        <f>DataInput!O142</f>
        <v>0</v>
      </c>
      <c r="P36" s="26">
        <f>DataInput!P142</f>
        <v>0</v>
      </c>
      <c r="Q36" s="26">
        <f>DataInput!Q142</f>
        <v>0</v>
      </c>
      <c r="R36" s="26">
        <f>DataInput!R142</f>
        <v>0</v>
      </c>
      <c r="S36" s="26">
        <f>DataInput!S142</f>
        <v>0</v>
      </c>
      <c r="T36" s="26">
        <f>DataInput!T142</f>
        <v>0</v>
      </c>
      <c r="U36" s="26">
        <f>DataInput!U142</f>
        <v>0</v>
      </c>
      <c r="V36" s="98"/>
    </row>
    <row r="37" s="1" customFormat="1" spans="2:22">
      <c r="B37" s="34" t="str">
        <f>DataInput!B143</f>
        <v>5. Capital Expenditure</v>
      </c>
      <c r="C37" s="20" t="str">
        <f>DataInput!C143</f>
        <v>Naira</v>
      </c>
      <c r="D37" s="20" t="str">
        <f>DataInput!D143</f>
        <v>Million</v>
      </c>
      <c r="E37" s="12"/>
      <c r="F37" s="12"/>
      <c r="G37" s="26">
        <f>DataInput!G143</f>
        <v>0</v>
      </c>
      <c r="H37" s="26">
        <f>DataInput!H143</f>
        <v>15828.823277</v>
      </c>
      <c r="I37" s="26">
        <f>DataInput!I143</f>
        <v>19888.11981084</v>
      </c>
      <c r="J37" s="26">
        <f>DataInput!J143</f>
        <v>16169.14040033</v>
      </c>
      <c r="K37" s="26">
        <f>DataInput!K143</f>
        <v>28589.764955</v>
      </c>
      <c r="L37" s="26">
        <f>DataInput!L143</f>
        <v>32206.5721910489</v>
      </c>
      <c r="M37" s="26">
        <f>DataInput!M143</f>
        <v>35273.5584186517</v>
      </c>
      <c r="N37" s="26">
        <f>DataInput!N143</f>
        <v>38931.2774523031</v>
      </c>
      <c r="O37" s="26">
        <f>DataInput!O143</f>
        <v>42824.4051975334</v>
      </c>
      <c r="P37" s="26">
        <f>DataInput!P143</f>
        <v>47106.8457172868</v>
      </c>
      <c r="Q37" s="26">
        <f>DataInput!Q143</f>
        <v>51817.5302890154</v>
      </c>
      <c r="R37" s="26">
        <f>DataInput!R143</f>
        <v>56999.283317917</v>
      </c>
      <c r="S37" s="26">
        <f>DataInput!S143</f>
        <v>62699.2116497087</v>
      </c>
      <c r="T37" s="26">
        <f>DataInput!T143</f>
        <v>68969.1328146795</v>
      </c>
      <c r="U37" s="26">
        <f>DataInput!U143</f>
        <v>75866.0460961475</v>
      </c>
      <c r="V37" s="98"/>
    </row>
    <row r="38" s="1" customFormat="1" spans="2:22">
      <c r="B38" s="34" t="str">
        <f>DataInput!B144</f>
        <v>6. Amortization (principal) payments</v>
      </c>
      <c r="C38" s="37" t="str">
        <f>DataInput!C144</f>
        <v>Naira</v>
      </c>
      <c r="D38" s="37" t="str">
        <f>DataInput!D144</f>
        <v>Million</v>
      </c>
      <c r="E38" s="12"/>
      <c r="F38" s="12"/>
      <c r="G38" s="26">
        <f>DataInput!G144</f>
        <v>0</v>
      </c>
      <c r="H38" s="26">
        <f>DataInput!H144</f>
        <v>2493.213197</v>
      </c>
      <c r="I38" s="26">
        <f>DataInput!I144</f>
        <v>3997.66299888</v>
      </c>
      <c r="J38" s="26">
        <f>DataInput!J144</f>
        <v>520.52717417</v>
      </c>
      <c r="K38" s="26">
        <f>DataInput!K144</f>
        <v>5464.735018</v>
      </c>
      <c r="L38" s="81">
        <f t="shared" ref="L38:U38" si="5">L92</f>
        <v>16824.47547091</v>
      </c>
      <c r="M38" s="81">
        <f ca="1" t="shared" si="5"/>
        <v>26777.2963243</v>
      </c>
      <c r="N38" s="81">
        <f ca="1" t="shared" si="5"/>
        <v>23678.49687647</v>
      </c>
      <c r="O38" s="81">
        <f ca="1" t="shared" si="5"/>
        <v>23525.90404522</v>
      </c>
      <c r="P38" s="81">
        <f ca="1" t="shared" si="5"/>
        <v>25013.2058467767</v>
      </c>
      <c r="Q38" s="81">
        <f ca="1" t="shared" si="5"/>
        <v>-1016425.98277783</v>
      </c>
      <c r="R38" s="81">
        <f ca="1" t="shared" si="5"/>
        <v>-2567901.29589015</v>
      </c>
      <c r="S38" s="81">
        <f ca="1" t="shared" si="5"/>
        <v>-1965196.23685212</v>
      </c>
      <c r="T38" s="81">
        <f ca="1" t="shared" si="5"/>
        <v>-1234219.14251668</v>
      </c>
      <c r="U38" s="81">
        <f ca="1" t="shared" si="5"/>
        <v>-666478.740204129</v>
      </c>
      <c r="V38" s="98"/>
    </row>
    <row r="39" s="1" customFormat="1" spans="2:22">
      <c r="B39" s="41" t="str">
        <f>DataInput!B145</f>
        <v>of which Amortization of Domestic bonds</v>
      </c>
      <c r="C39" s="37" t="str">
        <f>DataInput!C145</f>
        <v>Naira</v>
      </c>
      <c r="D39" s="37" t="str">
        <f>DataInput!D145</f>
        <v>Million</v>
      </c>
      <c r="E39" s="12"/>
      <c r="F39" s="12"/>
      <c r="G39" s="26">
        <f>DataInput!G145</f>
        <v>0</v>
      </c>
      <c r="H39" s="26">
        <f>DataInput!H145</f>
        <v>0</v>
      </c>
      <c r="I39" s="26">
        <f>DataInput!I145</f>
        <v>0</v>
      </c>
      <c r="J39" s="26">
        <f>DataInput!J145</f>
        <v>0</v>
      </c>
      <c r="K39" s="26">
        <f>DataInput!K145</f>
        <v>0</v>
      </c>
      <c r="L39" s="82"/>
      <c r="M39" s="82"/>
      <c r="N39" s="82"/>
      <c r="O39" s="82"/>
      <c r="P39" s="83"/>
      <c r="Q39" s="83"/>
      <c r="R39" s="83"/>
      <c r="S39" s="83"/>
      <c r="T39" s="83"/>
      <c r="U39" s="83"/>
      <c r="V39" s="98"/>
    </row>
    <row r="40" s="1" customFormat="1" spans="2:22">
      <c r="B40" s="41" t="str">
        <f>DataInput!B146</f>
        <v>of which Amortization of Commercial bank loans </v>
      </c>
      <c r="C40" s="37" t="str">
        <f>DataInput!C146</f>
        <v>Naira</v>
      </c>
      <c r="D40" s="37" t="str">
        <f>DataInput!D146</f>
        <v>Million</v>
      </c>
      <c r="E40" s="12"/>
      <c r="F40" s="12"/>
      <c r="G40" s="26">
        <f>DataInput!G146</f>
        <v>0</v>
      </c>
      <c r="H40" s="26">
        <f>DataInput!H146</f>
        <v>0</v>
      </c>
      <c r="I40" s="26">
        <f>DataInput!I146</f>
        <v>0</v>
      </c>
      <c r="J40" s="26">
        <f>DataInput!J146</f>
        <v>0</v>
      </c>
      <c r="K40" s="26">
        <f>DataInput!K146</f>
        <v>0</v>
      </c>
      <c r="L40" s="82"/>
      <c r="M40" s="82"/>
      <c r="N40" s="82"/>
      <c r="O40" s="82"/>
      <c r="P40" s="83"/>
      <c r="Q40" s="83"/>
      <c r="R40" s="83"/>
      <c r="S40" s="83"/>
      <c r="T40" s="83"/>
      <c r="U40" s="83"/>
      <c r="V40" s="98"/>
    </row>
    <row r="41" s="1" customFormat="1" spans="2:22">
      <c r="B41" s="41" t="str">
        <f>DataInput!B147</f>
        <v>of which Amortization of External loans</v>
      </c>
      <c r="C41" s="37" t="str">
        <f>DataInput!C147</f>
        <v>Naira</v>
      </c>
      <c r="D41" s="37" t="str">
        <f>DataInput!D147</f>
        <v>Million</v>
      </c>
      <c r="E41" s="12"/>
      <c r="F41" s="12"/>
      <c r="G41" s="26">
        <f>DataInput!G147</f>
        <v>0</v>
      </c>
      <c r="H41" s="26">
        <f>DataInput!H147</f>
        <v>0</v>
      </c>
      <c r="I41" s="26">
        <f>DataInput!I147</f>
        <v>0</v>
      </c>
      <c r="J41" s="26">
        <f>DataInput!J147</f>
        <v>0</v>
      </c>
      <c r="K41" s="26">
        <f>DataInput!K147</f>
        <v>0</v>
      </c>
      <c r="L41" s="82"/>
      <c r="M41" s="82"/>
      <c r="N41" s="82"/>
      <c r="O41" s="82"/>
      <c r="P41" s="83"/>
      <c r="Q41" s="83"/>
      <c r="R41" s="83"/>
      <c r="S41" s="83"/>
      <c r="T41" s="83"/>
      <c r="U41" s="83"/>
      <c r="V41" s="98"/>
    </row>
    <row r="42" s="1" customFormat="1" spans="2:22">
      <c r="B42" s="42"/>
      <c r="C42" s="20"/>
      <c r="D42" s="20"/>
      <c r="E42" s="12"/>
      <c r="F42" s="12"/>
      <c r="G42" s="43"/>
      <c r="H42" s="43"/>
      <c r="I42" s="43"/>
      <c r="J42" s="43"/>
      <c r="K42" s="43"/>
      <c r="L42" s="76"/>
      <c r="M42" s="76"/>
      <c r="N42" s="76"/>
      <c r="O42" s="76"/>
      <c r="P42" s="76"/>
      <c r="Q42" s="76"/>
      <c r="R42" s="76"/>
      <c r="S42" s="76"/>
      <c r="T42" s="76"/>
      <c r="U42" s="76"/>
      <c r="V42" s="98"/>
    </row>
    <row r="43" s="1" customFormat="1" spans="2:22">
      <c r="B43" s="32" t="str">
        <f>DataInput!B149</f>
        <v>Budget Balance (' + ' means surplus,  ' - ' means deficit)</v>
      </c>
      <c r="C43" s="20" t="str">
        <f>DataInput!C149</f>
        <v>Naira</v>
      </c>
      <c r="D43" s="20" t="str">
        <f>DataInput!D149</f>
        <v>Million</v>
      </c>
      <c r="E43" s="12"/>
      <c r="F43" s="12"/>
      <c r="G43" s="33">
        <f>DataInput!G149</f>
        <v>21422.87777144</v>
      </c>
      <c r="H43" s="33">
        <f>DataInput!H149</f>
        <v>2958.02034599999</v>
      </c>
      <c r="I43" s="33">
        <f>DataInput!I149</f>
        <v>-27790.40961544</v>
      </c>
      <c r="J43" s="33">
        <f>DataInput!J149</f>
        <v>35659.31000163</v>
      </c>
      <c r="K43" s="33">
        <f>DataInput!K149</f>
        <v>-22024.7027269</v>
      </c>
      <c r="L43" s="84">
        <f t="shared" ref="L43:U43" si="6">L13-L30</f>
        <v>-17370.682771</v>
      </c>
      <c r="M43" s="84">
        <f ca="1" t="shared" si="6"/>
        <v>1950.28000000003</v>
      </c>
      <c r="N43" s="84">
        <f ca="1" t="shared" si="6"/>
        <v>-179.320000000007</v>
      </c>
      <c r="O43" s="84">
        <f ca="1" t="shared" si="6"/>
        <v>3019.27000000002</v>
      </c>
      <c r="P43" s="84">
        <f ca="1" t="shared" si="6"/>
        <v>188.949999999953</v>
      </c>
      <c r="Q43" s="84">
        <f ca="1" t="shared" si="6"/>
        <v>-989.620000000228</v>
      </c>
      <c r="R43" s="84">
        <f ca="1" t="shared" si="6"/>
        <v>-1994.7799999998</v>
      </c>
      <c r="S43" s="84">
        <f ca="1" t="shared" si="6"/>
        <v>-22.2499999997672</v>
      </c>
      <c r="T43" s="84">
        <f ca="1" t="shared" si="6"/>
        <v>1908.84999999998</v>
      </c>
      <c r="U43" s="84">
        <f ca="1" t="shared" si="6"/>
        <v>-954.420000000042</v>
      </c>
      <c r="V43" s="98"/>
    </row>
    <row r="44" s="1" customFormat="1" spans="2:22">
      <c r="B44" s="32" t="str">
        <f>DataInput!B150</f>
        <v>Opening Cash and Bank Balance</v>
      </c>
      <c r="C44" s="37" t="str">
        <f>DataInput!C150</f>
        <v>Naira</v>
      </c>
      <c r="D44" s="37" t="str">
        <f>DataInput!D150</f>
        <v>Million</v>
      </c>
      <c r="E44" s="12"/>
      <c r="F44" s="12"/>
      <c r="G44" s="33">
        <f>DataInput!G150</f>
        <v>4635.9537166</v>
      </c>
      <c r="H44" s="33">
        <f>DataInput!H150</f>
        <v>2029.3089658</v>
      </c>
      <c r="I44" s="33">
        <f>DataInput!I150</f>
        <v>20398.489309</v>
      </c>
      <c r="J44" s="33">
        <f>DataInput!J150</f>
        <v>13673.27865207</v>
      </c>
      <c r="K44" s="33">
        <f>DataInput!K150</f>
        <v>16497.91689551</v>
      </c>
      <c r="L44" s="26">
        <f>DataInput!L150</f>
        <v>32456.282771</v>
      </c>
      <c r="M44" s="26">
        <f>DataInput!M150</f>
        <v>15085.6</v>
      </c>
      <c r="N44" s="26">
        <f>DataInput!N150</f>
        <v>17035.88</v>
      </c>
      <c r="O44" s="26">
        <f>DataInput!O150</f>
        <v>16856.56</v>
      </c>
      <c r="P44" s="26">
        <f>DataInput!P150</f>
        <v>19875.83</v>
      </c>
      <c r="Q44" s="26">
        <f>DataInput!Q150</f>
        <v>20064.78</v>
      </c>
      <c r="R44" s="26">
        <f>DataInput!R150</f>
        <v>19075.16</v>
      </c>
      <c r="S44" s="26">
        <f>DataInput!S150</f>
        <v>17080.38</v>
      </c>
      <c r="T44" s="26">
        <f>DataInput!T150</f>
        <v>17058.13</v>
      </c>
      <c r="U44" s="26">
        <f>DataInput!U150</f>
        <v>18966.98</v>
      </c>
      <c r="V44" s="98"/>
    </row>
    <row r="45" s="1" customFormat="1" spans="2:22">
      <c r="B45" s="32" t="str">
        <f>DataInput!B151</f>
        <v>Closing Cash and Bank Balance</v>
      </c>
      <c r="C45" s="37" t="str">
        <f>DataInput!C151</f>
        <v>Naira</v>
      </c>
      <c r="D45" s="37" t="str">
        <f>DataInput!D151</f>
        <v>Million</v>
      </c>
      <c r="E45" s="12"/>
      <c r="F45" s="12"/>
      <c r="G45" s="33">
        <f>DataInput!G151</f>
        <v>2029.3099658</v>
      </c>
      <c r="H45" s="33">
        <f>DataInput!H151</f>
        <v>20398.489309</v>
      </c>
      <c r="I45" s="33">
        <f>DataInput!I151</f>
        <v>13673.27865207</v>
      </c>
      <c r="J45" s="33">
        <f>DataInput!J151</f>
        <v>16497.91689551</v>
      </c>
      <c r="K45" s="33">
        <f>DataInput!K151</f>
        <v>32456.282771</v>
      </c>
      <c r="L45" s="26">
        <f>DataInput!L151</f>
        <v>15085.6</v>
      </c>
      <c r="M45" s="26">
        <f>DataInput!M151</f>
        <v>17035.88</v>
      </c>
      <c r="N45" s="26">
        <f>DataInput!N151</f>
        <v>16856.56</v>
      </c>
      <c r="O45" s="26">
        <f>DataInput!O151</f>
        <v>19875.83</v>
      </c>
      <c r="P45" s="26">
        <f>DataInput!P151</f>
        <v>20064.78</v>
      </c>
      <c r="Q45" s="26">
        <f>DataInput!Q151</f>
        <v>19075.16</v>
      </c>
      <c r="R45" s="26">
        <f>DataInput!R151</f>
        <v>17080.38</v>
      </c>
      <c r="S45" s="26">
        <f>DataInput!S151</f>
        <v>17058.13</v>
      </c>
      <c r="T45" s="26">
        <f>DataInput!T151</f>
        <v>18966.98</v>
      </c>
      <c r="U45" s="26">
        <f>DataInput!U151</f>
        <v>18012.56</v>
      </c>
      <c r="V45" s="98"/>
    </row>
    <row r="46" s="1" customFormat="1" spans="2:22">
      <c r="B46" s="12"/>
      <c r="C46" s="20"/>
      <c r="D46" s="20"/>
      <c r="E46" s="12"/>
      <c r="F46" s="12"/>
      <c r="G46" s="12"/>
      <c r="H46" s="12"/>
      <c r="I46" s="12"/>
      <c r="J46" s="12"/>
      <c r="K46" s="21"/>
      <c r="L46" s="21"/>
      <c r="M46" s="21"/>
      <c r="N46" s="21"/>
      <c r="O46" s="21"/>
      <c r="P46" s="21"/>
      <c r="Q46" s="21"/>
      <c r="R46" s="21"/>
      <c r="S46" s="21"/>
      <c r="T46" s="21"/>
      <c r="U46" s="21"/>
      <c r="V46" s="97"/>
    </row>
    <row r="47" s="3" customFormat="1" spans="2:22">
      <c r="B47" s="44" t="s">
        <v>292</v>
      </c>
      <c r="C47" s="29"/>
      <c r="D47" s="29"/>
      <c r="E47" s="28"/>
      <c r="F47" s="28"/>
      <c r="G47" s="28"/>
      <c r="H47" s="28"/>
      <c r="I47" s="28"/>
      <c r="J47" s="28"/>
      <c r="K47" s="28"/>
      <c r="L47" s="77"/>
      <c r="M47" s="77"/>
      <c r="N47" s="77"/>
      <c r="O47" s="77"/>
      <c r="P47" s="77"/>
      <c r="Q47" s="77"/>
      <c r="R47" s="77"/>
      <c r="S47" s="77"/>
      <c r="T47" s="77"/>
      <c r="U47" s="77"/>
      <c r="V47" s="78"/>
    </row>
    <row r="48" s="1" customFormat="1" spans="2:22">
      <c r="B48" s="12"/>
      <c r="C48" s="13"/>
      <c r="D48" s="13"/>
      <c r="E48" s="12"/>
      <c r="F48" s="12"/>
      <c r="G48" s="12"/>
      <c r="H48" s="12"/>
      <c r="I48" s="12"/>
      <c r="J48" s="12"/>
      <c r="K48" s="12"/>
      <c r="L48" s="14"/>
      <c r="M48" s="14"/>
      <c r="N48" s="14"/>
      <c r="O48" s="14"/>
      <c r="P48" s="14"/>
      <c r="Q48" s="14"/>
      <c r="R48" s="14"/>
      <c r="S48" s="14"/>
      <c r="T48" s="14"/>
      <c r="U48" s="14"/>
      <c r="V48" s="97"/>
    </row>
    <row r="49" ht="15" spans="1:21">
      <c r="A49" s="45"/>
      <c r="B49" s="46" t="s">
        <v>230</v>
      </c>
      <c r="C49" s="20" t="str">
        <f>'Data Request'!$C$6</f>
        <v>Naira</v>
      </c>
      <c r="D49" s="20" t="str">
        <f>'Data Request'!$C$7</f>
        <v>Million</v>
      </c>
      <c r="E49" s="47"/>
      <c r="F49" s="48"/>
      <c r="G49" s="49"/>
      <c r="H49" s="49"/>
      <c r="I49" s="49"/>
      <c r="J49" s="49"/>
      <c r="K49" s="85"/>
      <c r="L49" s="86">
        <f t="shared" ref="L49:U49" si="7">-L50+L51+L54</f>
        <v>59826.7319997419</v>
      </c>
      <c r="M49" s="86">
        <f ca="1" t="shared" si="7"/>
        <v>112297.169710644</v>
      </c>
      <c r="N49" s="86">
        <f ca="1" t="shared" si="7"/>
        <v>143773.490652759</v>
      </c>
      <c r="O49" s="86">
        <f ca="1" t="shared" si="7"/>
        <v>192451.387049261</v>
      </c>
      <c r="P49" s="86">
        <f ca="1" t="shared" si="7"/>
        <v>230037.654127745</v>
      </c>
      <c r="Q49" s="86">
        <f ca="1" t="shared" si="7"/>
        <v>-766118.475141918</v>
      </c>
      <c r="R49" s="86">
        <f ca="1" t="shared" si="7"/>
        <v>-2265524.21903055</v>
      </c>
      <c r="S49" s="86">
        <f ca="1" t="shared" si="7"/>
        <v>-1614707.5452933</v>
      </c>
      <c r="T49" s="86">
        <f ca="1" t="shared" si="7"/>
        <v>-845692.91955804</v>
      </c>
      <c r="U49" s="86">
        <f ca="1" t="shared" si="7"/>
        <v>-232210.748443148</v>
      </c>
    </row>
    <row r="50" ht="15" spans="1:21">
      <c r="A50" s="45"/>
      <c r="B50" s="50" t="s">
        <v>231</v>
      </c>
      <c r="C50" s="20" t="str">
        <f>'Data Request'!$C$6</f>
        <v>Naira</v>
      </c>
      <c r="D50" s="20" t="str">
        <f>'Data Request'!$C$7</f>
        <v>Million</v>
      </c>
      <c r="E50" s="51" t="s">
        <v>293</v>
      </c>
      <c r="F50" s="52"/>
      <c r="G50" s="52"/>
      <c r="H50" s="52"/>
      <c r="I50" s="52"/>
      <c r="J50" s="52"/>
      <c r="K50" s="87"/>
      <c r="L50" s="88">
        <f t="shared" ref="L50:U50" si="8">(L14+L17+L18+L19+L20+L22)-(L31+L32+L36+L37)</f>
        <v>-34894.8991909819</v>
      </c>
      <c r="M50" s="88">
        <f t="shared" si="8"/>
        <v>-29368.7331163743</v>
      </c>
      <c r="N50" s="88">
        <f t="shared" si="8"/>
        <v>-29617.3804724986</v>
      </c>
      <c r="O50" s="88">
        <f t="shared" si="8"/>
        <v>-35494.9842760694</v>
      </c>
      <c r="P50" s="88">
        <f t="shared" si="8"/>
        <v>-31349.4444076753</v>
      </c>
      <c r="Q50" s="88">
        <f t="shared" si="8"/>
        <v>-31595.3575821145</v>
      </c>
      <c r="R50" s="88">
        <f t="shared" si="8"/>
        <v>-30065.0617782159</v>
      </c>
      <c r="S50" s="88">
        <f t="shared" si="8"/>
        <v>-17694.0692129274</v>
      </c>
      <c r="T50" s="88">
        <f t="shared" si="8"/>
        <v>4774.60704150377</v>
      </c>
      <c r="U50" s="88">
        <f t="shared" si="8"/>
        <v>12706.0537150969</v>
      </c>
    </row>
    <row r="51" ht="15" spans="1:21">
      <c r="A51" s="53"/>
      <c r="B51" s="50" t="s">
        <v>232</v>
      </c>
      <c r="C51" s="20" t="str">
        <f>'Data Request'!$C$6</f>
        <v>Naira</v>
      </c>
      <c r="D51" s="20" t="str">
        <f>'Data Request'!$C$7</f>
        <v>Million</v>
      </c>
      <c r="E51" s="54"/>
      <c r="F51" s="52"/>
      <c r="G51" s="52"/>
      <c r="H51" s="52"/>
      <c r="I51" s="52"/>
      <c r="J51" s="52"/>
      <c r="K51" s="87"/>
      <c r="L51" s="87">
        <f t="shared" ref="L51:U51" si="9">L52+L53</f>
        <v>42302.51557976</v>
      </c>
      <c r="M51" s="87">
        <f ca="1" t="shared" si="9"/>
        <v>80978.1565942693</v>
      </c>
      <c r="N51" s="87">
        <f ca="1" t="shared" si="9"/>
        <v>114335.430180261</v>
      </c>
      <c r="O51" s="87">
        <f ca="1" t="shared" si="9"/>
        <v>153937.132773191</v>
      </c>
      <c r="P51" s="87">
        <f ca="1" t="shared" si="9"/>
        <v>198499.259720069</v>
      </c>
      <c r="Q51" s="87">
        <f ca="1" t="shared" si="9"/>
        <v>-796724.212724033</v>
      </c>
      <c r="R51" s="87">
        <f ca="1" t="shared" si="9"/>
        <v>-2293594.50080877</v>
      </c>
      <c r="S51" s="87">
        <f ca="1" t="shared" si="9"/>
        <v>-1632379.36450623</v>
      </c>
      <c r="T51" s="87">
        <f ca="1" t="shared" si="9"/>
        <v>-842827.162516537</v>
      </c>
      <c r="U51" s="87">
        <f ca="1" t="shared" si="9"/>
        <v>-218550.274728051</v>
      </c>
    </row>
    <row r="52" ht="15" spans="1:21">
      <c r="A52" s="53"/>
      <c r="B52" s="55" t="s">
        <v>233</v>
      </c>
      <c r="C52" s="20" t="str">
        <f>'Data Request'!$C$6</f>
        <v>Naira</v>
      </c>
      <c r="D52" s="20" t="str">
        <f>'Data Request'!$C$7</f>
        <v>Million</v>
      </c>
      <c r="E52" s="54"/>
      <c r="F52" s="48"/>
      <c r="G52" s="48"/>
      <c r="H52" s="48"/>
      <c r="I52" s="48"/>
      <c r="J52" s="48"/>
      <c r="K52" s="89"/>
      <c r="L52" s="90">
        <f t="shared" ref="L52:U52" si="10">L38</f>
        <v>16824.47547091</v>
      </c>
      <c r="M52" s="90">
        <f ca="1" t="shared" si="10"/>
        <v>26777.2963243</v>
      </c>
      <c r="N52" s="90">
        <f ca="1" t="shared" si="10"/>
        <v>23678.49687647</v>
      </c>
      <c r="O52" s="90">
        <f ca="1" t="shared" si="10"/>
        <v>23525.90404522</v>
      </c>
      <c r="P52" s="90">
        <f ca="1" t="shared" si="10"/>
        <v>25013.2058467767</v>
      </c>
      <c r="Q52" s="90">
        <f ca="1" t="shared" si="10"/>
        <v>-1016425.98277783</v>
      </c>
      <c r="R52" s="90">
        <f ca="1" t="shared" si="10"/>
        <v>-2567901.29589015</v>
      </c>
      <c r="S52" s="90">
        <f ca="1" t="shared" si="10"/>
        <v>-1965196.23685212</v>
      </c>
      <c r="T52" s="90">
        <f ca="1" t="shared" si="10"/>
        <v>-1234219.14251668</v>
      </c>
      <c r="U52" s="90">
        <f ca="1" t="shared" si="10"/>
        <v>-666478.740204129</v>
      </c>
    </row>
    <row r="53" ht="15" spans="1:21">
      <c r="A53" s="53"/>
      <c r="B53" s="55" t="s">
        <v>234</v>
      </c>
      <c r="C53" s="20" t="str">
        <f>'Data Request'!$C$6</f>
        <v>Naira</v>
      </c>
      <c r="D53" s="20" t="str">
        <f>'Data Request'!$C$7</f>
        <v>Million</v>
      </c>
      <c r="E53" s="54"/>
      <c r="F53" s="56"/>
      <c r="G53" s="56"/>
      <c r="H53" s="56"/>
      <c r="I53" s="56"/>
      <c r="J53" s="56"/>
      <c r="K53" s="91"/>
      <c r="L53" s="90">
        <f t="shared" ref="L53:U53" si="11">L33</f>
        <v>25478.04010885</v>
      </c>
      <c r="M53" s="90">
        <f ca="1" t="shared" si="11"/>
        <v>54200.8602699693</v>
      </c>
      <c r="N53" s="90">
        <f ca="1" t="shared" si="11"/>
        <v>90656.9333037908</v>
      </c>
      <c r="O53" s="90">
        <f ca="1" t="shared" si="11"/>
        <v>130411.228727971</v>
      </c>
      <c r="P53" s="90">
        <f ca="1" t="shared" si="11"/>
        <v>173486.053873293</v>
      </c>
      <c r="Q53" s="90">
        <f ca="1" t="shared" si="11"/>
        <v>219701.770053799</v>
      </c>
      <c r="R53" s="90">
        <f ca="1" t="shared" si="11"/>
        <v>274306.795081382</v>
      </c>
      <c r="S53" s="90">
        <f ca="1" t="shared" si="11"/>
        <v>332816.872345893</v>
      </c>
      <c r="T53" s="90">
        <f ca="1" t="shared" si="11"/>
        <v>391391.980000139</v>
      </c>
      <c r="U53" s="90">
        <f ca="1" t="shared" si="11"/>
        <v>447928.465476078</v>
      </c>
    </row>
    <row r="54" ht="15" spans="1:21">
      <c r="A54" s="53"/>
      <c r="B54" s="50" t="s">
        <v>235</v>
      </c>
      <c r="C54" s="20" t="str">
        <f>'Data Request'!$C$6</f>
        <v>Naira</v>
      </c>
      <c r="D54" s="20" t="str">
        <f>'Data Request'!$C$7</f>
        <v>Million</v>
      </c>
      <c r="E54" s="54"/>
      <c r="F54" s="56"/>
      <c r="G54" s="56"/>
      <c r="H54" s="56"/>
      <c r="I54" s="56"/>
      <c r="J54" s="56"/>
      <c r="K54" s="91"/>
      <c r="L54" s="88">
        <f t="shared" ref="L54:U54" si="12">L45-L44</f>
        <v>-17370.682771</v>
      </c>
      <c r="M54" s="88">
        <f t="shared" si="12"/>
        <v>1950.28</v>
      </c>
      <c r="N54" s="88">
        <f t="shared" si="12"/>
        <v>-179.32</v>
      </c>
      <c r="O54" s="88">
        <f t="shared" si="12"/>
        <v>3019.27</v>
      </c>
      <c r="P54" s="88">
        <f t="shared" si="12"/>
        <v>188.949999999997</v>
      </c>
      <c r="Q54" s="88">
        <f t="shared" si="12"/>
        <v>-989.619999999999</v>
      </c>
      <c r="R54" s="88">
        <f t="shared" si="12"/>
        <v>-1994.78</v>
      </c>
      <c r="S54" s="88">
        <f t="shared" si="12"/>
        <v>-22.25</v>
      </c>
      <c r="T54" s="88">
        <f t="shared" si="12"/>
        <v>1908.85</v>
      </c>
      <c r="U54" s="88">
        <f t="shared" si="12"/>
        <v>-954.419999999998</v>
      </c>
    </row>
    <row r="55" ht="15" spans="1:21">
      <c r="A55" s="45"/>
      <c r="B55" s="46" t="s">
        <v>236</v>
      </c>
      <c r="C55" s="20" t="str">
        <f>'Data Request'!$C$6</f>
        <v>Naira</v>
      </c>
      <c r="D55" s="20" t="str">
        <f>'Data Request'!$C$7</f>
        <v>Million</v>
      </c>
      <c r="E55" s="47"/>
      <c r="F55" s="48"/>
      <c r="G55" s="49"/>
      <c r="H55" s="49"/>
      <c r="I55" s="49"/>
      <c r="J55" s="49"/>
      <c r="K55" s="85"/>
      <c r="L55" s="86">
        <f t="shared" ref="L55:U55" si="13">L56+L57</f>
        <v>59826.7319997419</v>
      </c>
      <c r="M55" s="86">
        <f ca="1" t="shared" si="13"/>
        <v>112297.169710644</v>
      </c>
      <c r="N55" s="86">
        <f ca="1" t="shared" si="13"/>
        <v>143773.490652759</v>
      </c>
      <c r="O55" s="86">
        <f ca="1" t="shared" si="13"/>
        <v>192451.387049261</v>
      </c>
      <c r="P55" s="86">
        <f ca="1" t="shared" si="13"/>
        <v>230037.654127745</v>
      </c>
      <c r="Q55" s="86">
        <f ca="1" t="shared" si="13"/>
        <v>-766118.475141918</v>
      </c>
      <c r="R55" s="86">
        <f ca="1" t="shared" si="13"/>
        <v>-2265524.21903055</v>
      </c>
      <c r="S55" s="86">
        <f ca="1" t="shared" si="13"/>
        <v>-1614707.5452933</v>
      </c>
      <c r="T55" s="86">
        <f ca="1" t="shared" si="13"/>
        <v>-845692.91955804</v>
      </c>
      <c r="U55" s="86">
        <f ca="1" t="shared" si="13"/>
        <v>-232210.748443148</v>
      </c>
    </row>
    <row r="56" ht="15" spans="1:21">
      <c r="A56" s="53"/>
      <c r="B56" s="50" t="s">
        <v>237</v>
      </c>
      <c r="C56" s="20" t="str">
        <f>'Data Request'!$C$6</f>
        <v>Naira</v>
      </c>
      <c r="D56" s="20" t="str">
        <f>'Data Request'!$C$7</f>
        <v>Million</v>
      </c>
      <c r="E56" s="54"/>
      <c r="F56" s="48"/>
      <c r="G56" s="48"/>
      <c r="H56" s="48"/>
      <c r="I56" s="48"/>
      <c r="J56" s="48"/>
      <c r="K56" s="89"/>
      <c r="L56" s="88">
        <f t="shared" ref="L56:U56" si="14">L23+L24</f>
        <v>0</v>
      </c>
      <c r="M56" s="88">
        <f t="shared" si="14"/>
        <v>0</v>
      </c>
      <c r="N56" s="88">
        <f t="shared" si="14"/>
        <v>0</v>
      </c>
      <c r="O56" s="88">
        <f t="shared" si="14"/>
        <v>0</v>
      </c>
      <c r="P56" s="88">
        <f t="shared" si="14"/>
        <v>0</v>
      </c>
      <c r="Q56" s="88">
        <f t="shared" si="14"/>
        <v>0</v>
      </c>
      <c r="R56" s="88">
        <f t="shared" si="14"/>
        <v>0</v>
      </c>
      <c r="S56" s="88">
        <f t="shared" si="14"/>
        <v>0</v>
      </c>
      <c r="T56" s="88">
        <f t="shared" si="14"/>
        <v>0</v>
      </c>
      <c r="U56" s="88">
        <f t="shared" si="14"/>
        <v>0</v>
      </c>
    </row>
    <row r="57" ht="15" spans="1:21">
      <c r="A57" s="53"/>
      <c r="B57" s="50" t="s">
        <v>238</v>
      </c>
      <c r="C57" s="20" t="str">
        <f>'Data Request'!$C$6</f>
        <v>Naira</v>
      </c>
      <c r="D57" s="20" t="str">
        <f>'Data Request'!$C$7</f>
        <v>Million</v>
      </c>
      <c r="E57" s="51" t="s">
        <v>294</v>
      </c>
      <c r="F57" s="48"/>
      <c r="G57" s="48"/>
      <c r="H57" s="48"/>
      <c r="I57" s="48"/>
      <c r="J57" s="48"/>
      <c r="K57" s="89"/>
      <c r="L57" s="92">
        <f t="shared" ref="L57:U57" si="15">(-L50+L51+L54)-(L56)</f>
        <v>59826.7319997419</v>
      </c>
      <c r="M57" s="92">
        <f ca="1" t="shared" si="15"/>
        <v>112297.169710644</v>
      </c>
      <c r="N57" s="92">
        <f ca="1" t="shared" si="15"/>
        <v>143773.490652759</v>
      </c>
      <c r="O57" s="92">
        <f ca="1" t="shared" si="15"/>
        <v>192451.387049261</v>
      </c>
      <c r="P57" s="92">
        <f ca="1" t="shared" si="15"/>
        <v>230037.654127745</v>
      </c>
      <c r="Q57" s="92">
        <f ca="1" t="shared" si="15"/>
        <v>-766118.475141918</v>
      </c>
      <c r="R57" s="92">
        <f ca="1" t="shared" si="15"/>
        <v>-2265524.21903055</v>
      </c>
      <c r="S57" s="92">
        <f ca="1" t="shared" si="15"/>
        <v>-1614707.5452933</v>
      </c>
      <c r="T57" s="92">
        <f ca="1" t="shared" si="15"/>
        <v>-845692.91955804</v>
      </c>
      <c r="U57" s="92">
        <f ca="1" t="shared" si="15"/>
        <v>-232210.748443148</v>
      </c>
    </row>
    <row r="58" ht="15" spans="1:21">
      <c r="A58" s="53"/>
      <c r="B58" s="57" t="s">
        <v>295</v>
      </c>
      <c r="C58" s="47"/>
      <c r="D58" s="58"/>
      <c r="E58" s="59"/>
      <c r="F58" s="60"/>
      <c r="G58" s="60"/>
      <c r="H58" s="60"/>
      <c r="I58" s="60"/>
      <c r="J58" s="60"/>
      <c r="K58" s="93"/>
      <c r="L58" s="94" t="str">
        <f t="shared" ref="L58:U58" si="16">IF(L49=L55,"OK","Check")</f>
        <v>OK</v>
      </c>
      <c r="M58" s="94" t="str">
        <f ca="1" t="shared" si="16"/>
        <v>OK</v>
      </c>
      <c r="N58" s="94" t="str">
        <f ca="1" t="shared" si="16"/>
        <v>OK</v>
      </c>
      <c r="O58" s="94" t="str">
        <f ca="1" t="shared" si="16"/>
        <v>OK</v>
      </c>
      <c r="P58" s="94" t="str">
        <f ca="1" t="shared" si="16"/>
        <v>OK</v>
      </c>
      <c r="Q58" s="94" t="str">
        <f ca="1" t="shared" si="16"/>
        <v>OK</v>
      </c>
      <c r="R58" s="94" t="str">
        <f ca="1" t="shared" si="16"/>
        <v>OK</v>
      </c>
      <c r="S58" s="94" t="str">
        <f ca="1" t="shared" si="16"/>
        <v>OK</v>
      </c>
      <c r="T58" s="94" t="str">
        <f ca="1" t="shared" si="16"/>
        <v>OK</v>
      </c>
      <c r="U58" s="94" t="str">
        <f ca="1" t="shared" si="16"/>
        <v>OK</v>
      </c>
    </row>
    <row r="59" ht="15" spans="1:21">
      <c r="A59" s="61"/>
      <c r="B59" s="57"/>
      <c r="C59" s="62"/>
      <c r="D59" s="62"/>
      <c r="E59" s="62"/>
      <c r="F59" s="63"/>
      <c r="G59" s="63"/>
      <c r="H59" s="63"/>
      <c r="I59" s="63"/>
      <c r="J59" s="63"/>
      <c r="K59" s="94"/>
      <c r="L59" s="94"/>
      <c r="M59" s="94"/>
      <c r="N59" s="94"/>
      <c r="O59" s="94"/>
      <c r="P59" s="94"/>
      <c r="Q59" s="94"/>
      <c r="R59" s="94"/>
      <c r="S59" s="89"/>
      <c r="T59" s="89"/>
      <c r="U59" s="89"/>
    </row>
    <row r="60" spans="1:22">
      <c r="A60" s="64"/>
      <c r="B60" s="16" t="str">
        <f>'Data Request'!B153</f>
        <v>4. Information on Planned Borrowings Creating New Debt (new bonds, new loans, etc.) (See Note 4 in Guidance for Completing Data Request for State DSA)</v>
      </c>
      <c r="C60" s="16"/>
      <c r="D60" s="17"/>
      <c r="E60" s="18"/>
      <c r="F60" s="19"/>
      <c r="G60" s="19"/>
      <c r="H60" s="19"/>
      <c r="I60" s="19"/>
      <c r="J60" s="19"/>
      <c r="K60" s="19"/>
      <c r="L60" s="19"/>
      <c r="M60" s="19"/>
      <c r="N60" s="19"/>
      <c r="O60" s="19"/>
      <c r="P60" s="19"/>
      <c r="Q60" s="19"/>
      <c r="R60" s="19"/>
      <c r="S60" s="19"/>
      <c r="T60" s="19"/>
      <c r="U60" s="19"/>
      <c r="V60" s="99"/>
    </row>
    <row r="61" s="1" customFormat="1" spans="2:22">
      <c r="B61" s="12"/>
      <c r="C61" s="13"/>
      <c r="D61" s="13"/>
      <c r="E61" s="262">
        <v>0.02</v>
      </c>
      <c r="F61" s="12"/>
      <c r="G61" s="12"/>
      <c r="H61" s="12"/>
      <c r="I61" s="12"/>
      <c r="J61" s="12"/>
      <c r="K61" s="12"/>
      <c r="L61" s="14"/>
      <c r="M61" s="14"/>
      <c r="N61" s="14"/>
      <c r="O61" s="14"/>
      <c r="P61" s="14"/>
      <c r="Q61" s="14"/>
      <c r="R61" s="14"/>
      <c r="S61" s="14"/>
      <c r="T61" s="14"/>
      <c r="U61" s="14"/>
      <c r="V61" s="97"/>
    </row>
    <row r="62" s="4" customFormat="1" spans="2:16">
      <c r="B62" s="65" t="str">
        <f>DataInput!B155</f>
        <v>Insert planned Borrowings (new bonds, new loans, etc.) as nominal amounts in million naira or million US dollars. Total Planned Borrowings (row 167) must equal the Gross Borrowing Requirement (row 168, calculated by the Template in the Baseline Scenario)</v>
      </c>
      <c r="C62" s="37"/>
      <c r="D62" s="37"/>
      <c r="E62" s="66"/>
      <c r="F62" s="67"/>
      <c r="G62" s="67"/>
      <c r="H62" s="67"/>
      <c r="I62" s="67"/>
      <c r="J62" s="67"/>
      <c r="K62" s="67"/>
      <c r="L62" s="67"/>
      <c r="M62" s="67"/>
      <c r="N62" s="67"/>
      <c r="O62" s="67"/>
      <c r="P62" s="67"/>
    </row>
    <row r="63" s="4" customFormat="1" ht="52.9" customHeight="1" spans="2:21">
      <c r="B63" s="68" t="str">
        <f>DataInput!B156</f>
        <v>New Domestic Financing in Million Naira</v>
      </c>
      <c r="C63" s="20"/>
      <c r="E63" s="69" t="s">
        <v>296</v>
      </c>
      <c r="F63" s="69" t="s">
        <v>297</v>
      </c>
      <c r="G63" s="69" t="str">
        <f>DataInput!C171</f>
        <v>Interest Rate (%)</v>
      </c>
      <c r="H63" s="69" t="str">
        <f>DataInput!D171</f>
        <v>Maturity (# of years)</v>
      </c>
      <c r="I63" s="69" t="str">
        <f>DataInput!E171</f>
        <v>Grace (# of years)</v>
      </c>
      <c r="L63" s="95"/>
      <c r="M63" s="95"/>
      <c r="N63" s="95"/>
      <c r="O63" s="95"/>
      <c r="P63" s="95"/>
      <c r="Q63" s="95"/>
      <c r="R63" s="95"/>
      <c r="S63" s="95"/>
      <c r="T63" s="95"/>
      <c r="U63" s="95"/>
    </row>
    <row r="64" s="4" customFormat="1" spans="1:21">
      <c r="A64" s="31"/>
      <c r="B64" s="34" t="str">
        <f>DataInput!B157</f>
        <v>Commercial Bank Loans (maturity 1 to 5 years, including Agric Loans, Infrastructure Loans, and MSMEDF)</v>
      </c>
      <c r="C64" s="70" t="str">
        <f>DataInput!C157</f>
        <v>Naira</v>
      </c>
      <c r="E64" s="71" t="s">
        <v>298</v>
      </c>
      <c r="F64" s="72" t="s">
        <v>163</v>
      </c>
      <c r="G64" s="263">
        <f>DataInput!C172+$E$61</f>
        <v>0.11</v>
      </c>
      <c r="H64" s="74">
        <f>DataInput!D172</f>
        <v>5</v>
      </c>
      <c r="I64" s="74">
        <f>DataInput!E172</f>
        <v>4</v>
      </c>
      <c r="L64" s="96">
        <f>DataInput!L157</f>
        <v>0</v>
      </c>
      <c r="M64" s="96">
        <f>DataInput!M157</f>
        <v>1000</v>
      </c>
      <c r="N64" s="96">
        <f>DataInput!N157</f>
        <v>1000</v>
      </c>
      <c r="O64" s="96">
        <f>DataInput!O157</f>
        <v>1000</v>
      </c>
      <c r="P64" s="96">
        <f>DataInput!P157</f>
        <v>1200</v>
      </c>
      <c r="Q64" s="96">
        <f>DataInput!Q157</f>
        <v>1200</v>
      </c>
      <c r="R64" s="96">
        <f>DataInput!R157</f>
        <v>1300</v>
      </c>
      <c r="S64" s="96">
        <f>DataInput!S157</f>
        <v>1300</v>
      </c>
      <c r="T64" s="96">
        <f>DataInput!T157</f>
        <v>1500</v>
      </c>
      <c r="U64" s="96">
        <f>DataInput!U157</f>
        <v>1500</v>
      </c>
    </row>
    <row r="65" s="4" customFormat="1" spans="1:21">
      <c r="A65" s="31"/>
      <c r="B65" s="34" t="str">
        <f>DataInput!B158</f>
        <v>Commercial Bank Loans (maturity 6 years or longer, including Agric Loans, Infrastructure Loans, and MSMEDF)</v>
      </c>
      <c r="C65" s="70" t="str">
        <f>DataInput!C158</f>
        <v>Naira</v>
      </c>
      <c r="E65" s="71" t="s">
        <v>299</v>
      </c>
      <c r="F65" s="72" t="s">
        <v>163</v>
      </c>
      <c r="G65" s="263">
        <f>DataInput!C173+$E$61</f>
        <v>0.11</v>
      </c>
      <c r="H65" s="74">
        <f>DataInput!D173</f>
        <v>6</v>
      </c>
      <c r="I65" s="74">
        <f>DataInput!E173</f>
        <v>3</v>
      </c>
      <c r="L65" s="96">
        <f>DataInput!L158</f>
        <v>2000</v>
      </c>
      <c r="M65" s="96">
        <f>DataInput!M158</f>
        <v>15000</v>
      </c>
      <c r="N65" s="96">
        <f>DataInput!N158</f>
        <v>12000</v>
      </c>
      <c r="O65" s="96">
        <f>DataInput!O158</f>
        <v>12000</v>
      </c>
      <c r="P65" s="96">
        <f>DataInput!P158</f>
        <v>13000</v>
      </c>
      <c r="Q65" s="96">
        <f>DataInput!Q158</f>
        <v>13000</v>
      </c>
      <c r="R65" s="96">
        <f>DataInput!R158</f>
        <v>13200</v>
      </c>
      <c r="S65" s="96">
        <f>DataInput!S158</f>
        <v>13200</v>
      </c>
      <c r="T65" s="96">
        <f>DataInput!T158</f>
        <v>13500</v>
      </c>
      <c r="U65" s="96">
        <f>DataInput!U158</f>
        <v>13500</v>
      </c>
    </row>
    <row r="66" s="4" customFormat="1" spans="1:21">
      <c r="A66" s="31"/>
      <c r="B66" s="34" t="str">
        <f>DataInput!B159</f>
        <v>State Bonds (maturity 1 to 5 years)</v>
      </c>
      <c r="C66" s="70" t="str">
        <f>DataInput!C159</f>
        <v>Naira</v>
      </c>
      <c r="E66" s="71" t="s">
        <v>300</v>
      </c>
      <c r="F66" s="72" t="s">
        <v>163</v>
      </c>
      <c r="G66" s="263">
        <f>DataInput!C174+$E$61</f>
        <v>0.11</v>
      </c>
      <c r="H66" s="74">
        <f>DataInput!D174</f>
        <v>5</v>
      </c>
      <c r="I66" s="74">
        <f>DataInput!E174</f>
        <v>2</v>
      </c>
      <c r="L66" s="96">
        <f>DataInput!L159</f>
        <v>847.128</v>
      </c>
      <c r="M66" s="96">
        <f>DataInput!M159</f>
        <v>847.128</v>
      </c>
      <c r="N66" s="96">
        <f>DataInput!N159</f>
        <v>0</v>
      </c>
      <c r="O66" s="96">
        <f>DataInput!O159</f>
        <v>0</v>
      </c>
      <c r="P66" s="96">
        <f>DataInput!P159</f>
        <v>0</v>
      </c>
      <c r="Q66" s="96">
        <f>DataInput!Q159</f>
        <v>0</v>
      </c>
      <c r="R66" s="96">
        <f>DataInput!R159</f>
        <v>0</v>
      </c>
      <c r="S66" s="96">
        <f>DataInput!S159</f>
        <v>0</v>
      </c>
      <c r="T66" s="96">
        <f>DataInput!T159</f>
        <v>0</v>
      </c>
      <c r="U66" s="96">
        <f>DataInput!U159</f>
        <v>0</v>
      </c>
    </row>
    <row r="67" s="4" customFormat="1" spans="1:21">
      <c r="A67" s="31"/>
      <c r="B67" s="34" t="str">
        <f>DataInput!B160</f>
        <v>State Bonds (maturity 6 years or longer)</v>
      </c>
      <c r="C67" s="70" t="str">
        <f>DataInput!C160</f>
        <v>Naira</v>
      </c>
      <c r="E67" s="71" t="s">
        <v>301</v>
      </c>
      <c r="F67" s="72" t="s">
        <v>163</v>
      </c>
      <c r="G67" s="263">
        <f>DataInput!C175+$E$61</f>
        <v>0.11</v>
      </c>
      <c r="H67" s="74">
        <f>DataInput!D175</f>
        <v>4</v>
      </c>
      <c r="I67" s="74">
        <f>DataInput!E175</f>
        <v>3</v>
      </c>
      <c r="L67" s="96">
        <f>DataInput!L160</f>
        <v>564</v>
      </c>
      <c r="M67" s="96">
        <f>DataInput!M160</f>
        <v>564</v>
      </c>
      <c r="N67" s="96">
        <f>DataInput!N160</f>
        <v>564</v>
      </c>
      <c r="O67" s="96">
        <f>DataInput!O160</f>
        <v>0</v>
      </c>
      <c r="P67" s="96">
        <f>DataInput!P160</f>
        <v>0</v>
      </c>
      <c r="Q67" s="96">
        <f>DataInput!Q160</f>
        <v>0</v>
      </c>
      <c r="R67" s="96">
        <f>DataInput!R160</f>
        <v>0</v>
      </c>
      <c r="S67" s="96">
        <f>DataInput!S160</f>
        <v>0</v>
      </c>
      <c r="T67" s="96">
        <f>DataInput!T160</f>
        <v>0</v>
      </c>
      <c r="U67" s="96">
        <f>DataInput!U160</f>
        <v>0</v>
      </c>
    </row>
    <row r="68" s="4" customFormat="1" spans="1:21">
      <c r="A68" s="31"/>
      <c r="B68" s="34" t="str">
        <f>DataInput!B161</f>
        <v>Other Domestic Financing</v>
      </c>
      <c r="C68" s="70" t="str">
        <f>DataInput!C161</f>
        <v>Naira</v>
      </c>
      <c r="E68" s="71" t="s">
        <v>302</v>
      </c>
      <c r="F68" s="72" t="s">
        <v>163</v>
      </c>
      <c r="G68" s="263">
        <f>DataInput!C176+$E$61</f>
        <v>0.11</v>
      </c>
      <c r="H68" s="74">
        <f>DataInput!D176</f>
        <v>5</v>
      </c>
      <c r="I68" s="74">
        <f>DataInput!E176</f>
        <v>4</v>
      </c>
      <c r="L68" s="96">
        <f>DataInput!L161</f>
        <v>1400</v>
      </c>
      <c r="M68" s="96">
        <f>DataInput!M161</f>
        <v>1400</v>
      </c>
      <c r="N68" s="96">
        <f>DataInput!N161</f>
        <v>1400</v>
      </c>
      <c r="O68" s="96">
        <f>DataInput!O161</f>
        <v>1400</v>
      </c>
      <c r="P68" s="96">
        <f>DataInput!P161</f>
        <v>1500</v>
      </c>
      <c r="Q68" s="96">
        <f>DataInput!Q161</f>
        <v>1700</v>
      </c>
      <c r="R68" s="96">
        <f>DataInput!R161</f>
        <v>1700</v>
      </c>
      <c r="S68" s="96">
        <f>DataInput!S161</f>
        <v>2000</v>
      </c>
      <c r="T68" s="96">
        <f>DataInput!T161</f>
        <v>2000</v>
      </c>
      <c r="U68" s="96">
        <f>DataInput!U161</f>
        <v>2000</v>
      </c>
    </row>
    <row r="69" s="4" customFormat="1" ht="52.9" customHeight="1" spans="1:21">
      <c r="A69" s="37"/>
      <c r="B69" s="68" t="str">
        <f>DataInput!B162</f>
        <v>New External Financing in Million US Dollars</v>
      </c>
      <c r="C69" s="70"/>
      <c r="E69" s="69" t="s">
        <v>296</v>
      </c>
      <c r="F69" s="69" t="s">
        <v>297</v>
      </c>
      <c r="G69" s="69" t="str">
        <f>DataInput!C177</f>
        <v>Interest Rate (%)</v>
      </c>
      <c r="H69" s="69" t="str">
        <f>DataInput!D177</f>
        <v>Maturity (# of years)</v>
      </c>
      <c r="I69" s="69" t="str">
        <f>DataInput!E177</f>
        <v>Grace (# of years)</v>
      </c>
      <c r="J69" s="11"/>
      <c r="K69" s="11"/>
      <c r="L69" s="95"/>
      <c r="M69" s="95"/>
      <c r="N69" s="95"/>
      <c r="O69" s="95"/>
      <c r="P69" s="95"/>
      <c r="Q69" s="95"/>
      <c r="R69" s="95"/>
      <c r="S69" s="95"/>
      <c r="T69" s="95"/>
      <c r="U69" s="95"/>
    </row>
    <row r="70" s="4" customFormat="1" spans="1:21">
      <c r="A70" s="31"/>
      <c r="B70" s="34" t="str">
        <f>DataInput!B163</f>
        <v>External Financing - Concessional Loans (e.g., World Bank, African Development Bank)</v>
      </c>
      <c r="C70" s="70" t="str">
        <f>DataInput!C163</f>
        <v>US Dollars</v>
      </c>
      <c r="E70" s="71" t="s">
        <v>303</v>
      </c>
      <c r="F70" s="72" t="s">
        <v>162</v>
      </c>
      <c r="G70" s="73">
        <f>DataInput!C178</f>
        <v>0.09</v>
      </c>
      <c r="H70" s="74">
        <f>DataInput!D178</f>
        <v>10</v>
      </c>
      <c r="I70" s="74">
        <f>DataInput!E178</f>
        <v>5</v>
      </c>
      <c r="L70" s="96">
        <f>DataInput!L163</f>
        <v>2910</v>
      </c>
      <c r="M70" s="96">
        <f>DataInput!M163</f>
        <v>7700</v>
      </c>
      <c r="N70" s="96">
        <f>DataInput!N163</f>
        <v>7750</v>
      </c>
      <c r="O70" s="96">
        <f>DataInput!O163</f>
        <v>7500</v>
      </c>
      <c r="P70" s="96">
        <f>DataInput!P163</f>
        <v>7600</v>
      </c>
      <c r="Q70" s="96">
        <f>DataInput!Q163</f>
        <v>8900</v>
      </c>
      <c r="R70" s="96">
        <f>DataInput!R163</f>
        <v>9450</v>
      </c>
      <c r="S70" s="96">
        <f>DataInput!S163</f>
        <v>10000</v>
      </c>
      <c r="T70" s="96">
        <f>DataInput!T163</f>
        <v>10280</v>
      </c>
      <c r="U70" s="96">
        <f>DataInput!U163</f>
        <v>11450</v>
      </c>
    </row>
    <row r="71" s="4" customFormat="1" spans="1:21">
      <c r="A71" s="31"/>
      <c r="B71" s="34" t="str">
        <f>DataInput!B164</f>
        <v>External Financing - Bilateral Loans</v>
      </c>
      <c r="C71" s="70" t="str">
        <f>DataInput!C164</f>
        <v>US Dollars</v>
      </c>
      <c r="E71" s="71" t="s">
        <v>304</v>
      </c>
      <c r="F71" s="72" t="s">
        <v>162</v>
      </c>
      <c r="G71" s="73">
        <f>DataInput!C179</f>
        <v>0.09</v>
      </c>
      <c r="H71" s="74">
        <f>DataInput!D179</f>
        <v>15</v>
      </c>
      <c r="I71" s="74">
        <f>DataInput!E179</f>
        <v>5</v>
      </c>
      <c r="L71" s="96">
        <f>DataInput!L164</f>
        <v>0</v>
      </c>
      <c r="M71" s="96">
        <f>DataInput!M164</f>
        <v>0</v>
      </c>
      <c r="N71" s="96">
        <f>DataInput!N164</f>
        <v>0</v>
      </c>
      <c r="O71" s="96">
        <f>DataInput!O164</f>
        <v>0</v>
      </c>
      <c r="P71" s="96">
        <f>DataInput!P164</f>
        <v>0</v>
      </c>
      <c r="Q71" s="96">
        <f>DataInput!Q164</f>
        <v>0</v>
      </c>
      <c r="R71" s="96">
        <f>DataInput!R164</f>
        <v>0</v>
      </c>
      <c r="S71" s="96">
        <f>DataInput!S164</f>
        <v>0</v>
      </c>
      <c r="T71" s="96">
        <f>DataInput!T164</f>
        <v>0</v>
      </c>
      <c r="U71" s="96">
        <f>DataInput!U164</f>
        <v>0</v>
      </c>
    </row>
    <row r="72" s="4" customFormat="1" spans="1:21">
      <c r="A72" s="31"/>
      <c r="B72" s="34" t="str">
        <f>DataInput!B165</f>
        <v>Other External Financing</v>
      </c>
      <c r="C72" s="70" t="str">
        <f>DataInput!C165</f>
        <v>US Dollars</v>
      </c>
      <c r="E72" s="71" t="s">
        <v>305</v>
      </c>
      <c r="F72" s="72" t="s">
        <v>162</v>
      </c>
      <c r="G72" s="73">
        <f>DataInput!C180</f>
        <v>0.09</v>
      </c>
      <c r="H72" s="74">
        <f>DataInput!D180</f>
        <v>7</v>
      </c>
      <c r="I72" s="74">
        <f>DataInput!E180</f>
        <v>10</v>
      </c>
      <c r="L72" s="96">
        <f>DataInput!L165</f>
        <v>0</v>
      </c>
      <c r="M72" s="96">
        <f>DataInput!M165</f>
        <v>0</v>
      </c>
      <c r="N72" s="96">
        <f>DataInput!N165</f>
        <v>0</v>
      </c>
      <c r="O72" s="96">
        <f>DataInput!O165</f>
        <v>0</v>
      </c>
      <c r="P72" s="96">
        <f>DataInput!P165</f>
        <v>0</v>
      </c>
      <c r="Q72" s="96">
        <f>DataInput!Q165</f>
        <v>0</v>
      </c>
      <c r="R72" s="96">
        <f>DataInput!R165</f>
        <v>0</v>
      </c>
      <c r="S72" s="96">
        <f>DataInput!S165</f>
        <v>0</v>
      </c>
      <c r="T72" s="96">
        <f>DataInput!T165</f>
        <v>0</v>
      </c>
      <c r="U72" s="96">
        <f>DataInput!U165</f>
        <v>0</v>
      </c>
    </row>
    <row r="73" s="4" customFormat="1" spans="1:21">
      <c r="A73" s="10"/>
      <c r="B73" s="22"/>
      <c r="C73" s="31"/>
      <c r="D73" s="10"/>
      <c r="E73" s="9"/>
      <c r="F73" s="6"/>
      <c r="G73" s="8"/>
      <c r="H73" s="8"/>
      <c r="I73" s="8"/>
      <c r="J73" s="8"/>
      <c r="K73" s="8"/>
      <c r="L73" s="8"/>
      <c r="M73" s="8"/>
      <c r="N73" s="8"/>
      <c r="O73" s="8"/>
      <c r="P73" s="5"/>
      <c r="Q73" s="5"/>
      <c r="R73" s="5"/>
      <c r="S73" s="5"/>
      <c r="T73" s="5"/>
      <c r="U73" s="5"/>
    </row>
    <row r="74" spans="2:22">
      <c r="B74" s="44" t="s">
        <v>306</v>
      </c>
      <c r="C74" s="29"/>
      <c r="D74" s="29"/>
      <c r="E74" s="28"/>
      <c r="F74" s="28"/>
      <c r="G74" s="28"/>
      <c r="H74" s="28"/>
      <c r="I74" s="28"/>
      <c r="J74" s="28"/>
      <c r="K74" s="28"/>
      <c r="L74" s="77"/>
      <c r="M74" s="77"/>
      <c r="N74" s="77"/>
      <c r="O74" s="77"/>
      <c r="P74" s="77"/>
      <c r="Q74" s="77"/>
      <c r="R74" s="77"/>
      <c r="S74" s="77"/>
      <c r="T74" s="77"/>
      <c r="U74" s="77"/>
      <c r="V74" s="78"/>
    </row>
    <row r="75" spans="2:21">
      <c r="B75" s="100"/>
      <c r="C75" s="5"/>
      <c r="D75" s="5"/>
      <c r="E75" s="100"/>
      <c r="F75" s="100"/>
      <c r="G75" s="100"/>
      <c r="H75" s="100"/>
      <c r="I75" s="100"/>
      <c r="J75" s="100"/>
      <c r="K75" s="100"/>
      <c r="L75" s="6"/>
      <c r="M75" s="6"/>
      <c r="N75" s="6"/>
      <c r="O75" s="6"/>
      <c r="P75" s="6"/>
      <c r="Q75" s="6"/>
      <c r="R75" s="6"/>
      <c r="S75" s="6"/>
      <c r="T75" s="6"/>
      <c r="U75" s="6"/>
    </row>
    <row r="76" ht="15" spans="2:21">
      <c r="B76" s="101" t="s">
        <v>307</v>
      </c>
      <c r="C76" s="102">
        <f>DataInput!L10</f>
        <v>2020</v>
      </c>
      <c r="D76" s="47"/>
      <c r="E76" s="47"/>
      <c r="F76" s="103"/>
      <c r="G76" s="103"/>
      <c r="H76" s="103"/>
      <c r="I76" s="103"/>
      <c r="J76" s="103"/>
      <c r="K76" s="103"/>
      <c r="L76" s="103"/>
      <c r="M76" s="103"/>
      <c r="N76" s="103"/>
      <c r="O76" s="103"/>
      <c r="P76" s="103"/>
      <c r="Q76" s="103"/>
      <c r="R76" s="103"/>
      <c r="S76" s="103"/>
      <c r="T76" s="103"/>
      <c r="U76" s="103"/>
    </row>
    <row r="77" ht="30" spans="1:21">
      <c r="A77" s="104"/>
      <c r="B77" s="105" t="s">
        <v>308</v>
      </c>
      <c r="C77" s="106" t="s">
        <v>43</v>
      </c>
      <c r="D77" s="106" t="s">
        <v>309</v>
      </c>
      <c r="E77" s="106"/>
      <c r="F77" s="106"/>
      <c r="G77" s="106" t="str">
        <f t="shared" ref="G77:U77" si="17">IF(G78&lt;$C$76,"Historical data","Forecast")</f>
        <v>Historical data</v>
      </c>
      <c r="H77" s="106" t="str">
        <f t="shared" si="17"/>
        <v>Historical data</v>
      </c>
      <c r="I77" s="106" t="str">
        <f t="shared" si="17"/>
        <v>Historical data</v>
      </c>
      <c r="J77" s="106" t="str">
        <f t="shared" si="17"/>
        <v>Historical data</v>
      </c>
      <c r="K77" s="106" t="str">
        <f t="shared" si="17"/>
        <v>Historical data</v>
      </c>
      <c r="L77" s="106" t="str">
        <f t="shared" si="17"/>
        <v>Forecast</v>
      </c>
      <c r="M77" s="106" t="str">
        <f t="shared" si="17"/>
        <v>Forecast</v>
      </c>
      <c r="N77" s="106" t="str">
        <f t="shared" si="17"/>
        <v>Forecast</v>
      </c>
      <c r="O77" s="106" t="str">
        <f t="shared" si="17"/>
        <v>Forecast</v>
      </c>
      <c r="P77" s="106" t="str">
        <f t="shared" si="17"/>
        <v>Forecast</v>
      </c>
      <c r="Q77" s="106" t="str">
        <f t="shared" si="17"/>
        <v>Forecast</v>
      </c>
      <c r="R77" s="106" t="str">
        <f t="shared" si="17"/>
        <v>Forecast</v>
      </c>
      <c r="S77" s="106" t="str">
        <f t="shared" si="17"/>
        <v>Forecast</v>
      </c>
      <c r="T77" s="106" t="str">
        <f t="shared" si="17"/>
        <v>Forecast</v>
      </c>
      <c r="U77" s="106" t="str">
        <f t="shared" si="17"/>
        <v>Forecast</v>
      </c>
    </row>
    <row r="78" ht="15" spans="1:21">
      <c r="A78" s="101"/>
      <c r="B78" s="103"/>
      <c r="C78" s="47"/>
      <c r="D78" s="47"/>
      <c r="E78" s="47"/>
      <c r="F78" s="106"/>
      <c r="G78" s="106">
        <f>H78-1</f>
        <v>2015</v>
      </c>
      <c r="H78" s="106">
        <f>I78-1</f>
        <v>2016</v>
      </c>
      <c r="I78" s="106">
        <f>J78-1</f>
        <v>2017</v>
      </c>
      <c r="J78" s="106">
        <f>K78-1</f>
        <v>2018</v>
      </c>
      <c r="K78" s="106">
        <f>L78-1</f>
        <v>2019</v>
      </c>
      <c r="L78" s="106">
        <f>C76</f>
        <v>2020</v>
      </c>
      <c r="M78" s="106">
        <f t="shared" ref="M78:U78" si="18">L78+1</f>
        <v>2021</v>
      </c>
      <c r="N78" s="106">
        <f t="shared" si="18"/>
        <v>2022</v>
      </c>
      <c r="O78" s="106">
        <f t="shared" si="18"/>
        <v>2023</v>
      </c>
      <c r="P78" s="106">
        <f t="shared" si="18"/>
        <v>2024</v>
      </c>
      <c r="Q78" s="106">
        <f t="shared" si="18"/>
        <v>2025</v>
      </c>
      <c r="R78" s="106">
        <f t="shared" si="18"/>
        <v>2026</v>
      </c>
      <c r="S78" s="106">
        <f t="shared" si="18"/>
        <v>2027</v>
      </c>
      <c r="T78" s="106">
        <f t="shared" si="18"/>
        <v>2028</v>
      </c>
      <c r="U78" s="106">
        <f t="shared" si="18"/>
        <v>2029</v>
      </c>
    </row>
    <row r="79" ht="15" spans="1:21">
      <c r="A79" s="101"/>
      <c r="B79" s="107"/>
      <c r="C79" s="108"/>
      <c r="D79" s="108"/>
      <c r="E79" s="108"/>
      <c r="F79" s="109"/>
      <c r="G79" s="109"/>
      <c r="H79" s="109"/>
      <c r="I79" s="109"/>
      <c r="J79" s="109"/>
      <c r="K79" s="109"/>
      <c r="L79" s="109"/>
      <c r="M79" s="109"/>
      <c r="N79" s="109"/>
      <c r="O79" s="109"/>
      <c r="P79" s="109"/>
      <c r="Q79" s="109"/>
      <c r="R79" s="109"/>
      <c r="S79" s="107"/>
      <c r="T79" s="107"/>
      <c r="U79" s="107"/>
    </row>
    <row r="80" ht="15" spans="1:21">
      <c r="A80" s="110"/>
      <c r="B80" s="110" t="s">
        <v>310</v>
      </c>
      <c r="C80" s="108"/>
      <c r="D80" s="108"/>
      <c r="E80" s="108"/>
      <c r="F80" s="109"/>
      <c r="G80" s="109"/>
      <c r="H80" s="109"/>
      <c r="I80" s="109"/>
      <c r="J80" s="109"/>
      <c r="K80" s="109"/>
      <c r="L80" s="109"/>
      <c r="M80" s="109"/>
      <c r="N80" s="109"/>
      <c r="O80" s="109"/>
      <c r="P80" s="109"/>
      <c r="Q80" s="109"/>
      <c r="R80" s="109"/>
      <c r="S80" s="107"/>
      <c r="T80" s="107"/>
      <c r="U80" s="107"/>
    </row>
    <row r="81" ht="15" spans="1:21">
      <c r="A81" s="110"/>
      <c r="B81" s="107" t="s">
        <v>311</v>
      </c>
      <c r="C81" s="108" t="str">
        <f>"LCU per unit of "&amp;B81</f>
        <v>LCU per unit of LCU</v>
      </c>
      <c r="D81" s="108"/>
      <c r="E81" s="47"/>
      <c r="F81" s="48"/>
      <c r="G81" s="89">
        <v>1</v>
      </c>
      <c r="H81" s="89">
        <v>1</v>
      </c>
      <c r="I81" s="89">
        <v>1</v>
      </c>
      <c r="J81" s="89">
        <v>1</v>
      </c>
      <c r="K81" s="89">
        <v>1</v>
      </c>
      <c r="L81" s="89">
        <v>1</v>
      </c>
      <c r="M81" s="89">
        <v>1</v>
      </c>
      <c r="N81" s="89">
        <v>1</v>
      </c>
      <c r="O81" s="89">
        <v>1</v>
      </c>
      <c r="P81" s="89">
        <v>1</v>
      </c>
      <c r="Q81" s="89">
        <v>1</v>
      </c>
      <c r="R81" s="89">
        <v>1</v>
      </c>
      <c r="S81" s="89">
        <v>1</v>
      </c>
      <c r="T81" s="89">
        <v>1</v>
      </c>
      <c r="U81" s="89">
        <v>1</v>
      </c>
    </row>
    <row r="82" ht="15" spans="1:21">
      <c r="A82" s="110"/>
      <c r="B82" s="103" t="s">
        <v>312</v>
      </c>
      <c r="C82" s="108" t="str">
        <f>"LCU per unit of "&amp;B82</f>
        <v>LCU per unit of USD</v>
      </c>
      <c r="D82" s="101"/>
      <c r="E82" s="47"/>
      <c r="F82" s="89"/>
      <c r="G82" s="111">
        <f t="shared" ref="G82:U82" si="19">G8</f>
        <v>196.4865</v>
      </c>
      <c r="H82" s="111">
        <f t="shared" si="19"/>
        <v>253.1897</v>
      </c>
      <c r="I82" s="111">
        <f t="shared" si="19"/>
        <v>305.7862</v>
      </c>
      <c r="J82" s="111">
        <f t="shared" si="19"/>
        <v>306.5</v>
      </c>
      <c r="K82" s="111">
        <f t="shared" si="19"/>
        <v>326</v>
      </c>
      <c r="L82" s="111">
        <f t="shared" si="19"/>
        <v>379</v>
      </c>
      <c r="M82" s="111">
        <f t="shared" si="19"/>
        <v>379</v>
      </c>
      <c r="N82" s="111">
        <f t="shared" si="19"/>
        <v>379</v>
      </c>
      <c r="O82" s="111">
        <f t="shared" si="19"/>
        <v>379</v>
      </c>
      <c r="P82" s="111">
        <f t="shared" si="19"/>
        <v>379</v>
      </c>
      <c r="Q82" s="111">
        <f t="shared" si="19"/>
        <v>379</v>
      </c>
      <c r="R82" s="111">
        <f t="shared" si="19"/>
        <v>379</v>
      </c>
      <c r="S82" s="111">
        <f t="shared" si="19"/>
        <v>379</v>
      </c>
      <c r="T82" s="111">
        <f t="shared" si="19"/>
        <v>379</v>
      </c>
      <c r="U82" s="111">
        <f t="shared" si="19"/>
        <v>379</v>
      </c>
    </row>
    <row r="83" ht="15" spans="1:21">
      <c r="A83" s="110"/>
      <c r="B83" s="103" t="s">
        <v>313</v>
      </c>
      <c r="C83" s="108" t="str">
        <f>"LCU per unit of "&amp;B83</f>
        <v>LCU per unit of EUR</v>
      </c>
      <c r="D83" s="101"/>
      <c r="E83" s="47"/>
      <c r="F83" s="89"/>
      <c r="G83" s="112">
        <v>0</v>
      </c>
      <c r="H83" s="112">
        <v>0</v>
      </c>
      <c r="I83" s="112">
        <v>0</v>
      </c>
      <c r="J83" s="112">
        <v>0</v>
      </c>
      <c r="K83" s="112">
        <v>0</v>
      </c>
      <c r="L83" s="112">
        <v>0</v>
      </c>
      <c r="M83" s="112">
        <v>0</v>
      </c>
      <c r="N83" s="112">
        <v>0</v>
      </c>
      <c r="O83" s="112">
        <v>0</v>
      </c>
      <c r="P83" s="112">
        <v>0</v>
      </c>
      <c r="Q83" s="112">
        <v>0</v>
      </c>
      <c r="R83" s="112">
        <v>0</v>
      </c>
      <c r="S83" s="112">
        <v>0</v>
      </c>
      <c r="T83" s="112">
        <v>0</v>
      </c>
      <c r="U83" s="112">
        <v>0</v>
      </c>
    </row>
    <row r="84" ht="15" spans="1:21">
      <c r="A84" s="110"/>
      <c r="B84" s="103" t="s">
        <v>314</v>
      </c>
      <c r="C84" s="108" t="str">
        <f>"LCU per unit of "&amp;B84</f>
        <v>LCU per unit of GBP</v>
      </c>
      <c r="D84" s="108"/>
      <c r="E84" s="47"/>
      <c r="F84" s="89"/>
      <c r="G84" s="112">
        <v>0</v>
      </c>
      <c r="H84" s="112">
        <v>0</v>
      </c>
      <c r="I84" s="112">
        <v>0</v>
      </c>
      <c r="J84" s="112">
        <v>0</v>
      </c>
      <c r="K84" s="112">
        <v>0</v>
      </c>
      <c r="L84" s="112">
        <v>0</v>
      </c>
      <c r="M84" s="112">
        <v>0</v>
      </c>
      <c r="N84" s="112">
        <v>0</v>
      </c>
      <c r="O84" s="112">
        <v>0</v>
      </c>
      <c r="P84" s="112">
        <v>0</v>
      </c>
      <c r="Q84" s="112">
        <v>0</v>
      </c>
      <c r="R84" s="112">
        <v>0</v>
      </c>
      <c r="S84" s="112">
        <v>0</v>
      </c>
      <c r="T84" s="112">
        <v>0</v>
      </c>
      <c r="U84" s="112">
        <v>0</v>
      </c>
    </row>
    <row r="85" ht="15" spans="1:21">
      <c r="A85" s="110"/>
      <c r="B85" s="103" t="s">
        <v>315</v>
      </c>
      <c r="C85" s="108" t="str">
        <f>"LCU per unit of "&amp;B85</f>
        <v>LCU per unit of CHY</v>
      </c>
      <c r="D85" s="108"/>
      <c r="E85" s="47"/>
      <c r="F85" s="89"/>
      <c r="G85" s="112">
        <v>0</v>
      </c>
      <c r="H85" s="112">
        <v>0</v>
      </c>
      <c r="I85" s="112">
        <v>0</v>
      </c>
      <c r="J85" s="112">
        <v>0</v>
      </c>
      <c r="K85" s="112">
        <v>0</v>
      </c>
      <c r="L85" s="112">
        <v>0</v>
      </c>
      <c r="M85" s="112">
        <v>0</v>
      </c>
      <c r="N85" s="112">
        <v>0</v>
      </c>
      <c r="O85" s="112">
        <v>0</v>
      </c>
      <c r="P85" s="112">
        <v>0</v>
      </c>
      <c r="Q85" s="112">
        <v>0</v>
      </c>
      <c r="R85" s="112">
        <v>0</v>
      </c>
      <c r="S85" s="112">
        <v>0</v>
      </c>
      <c r="T85" s="112">
        <v>0</v>
      </c>
      <c r="U85" s="112">
        <v>0</v>
      </c>
    </row>
    <row r="86" ht="15" spans="1:21">
      <c r="A86" s="101"/>
      <c r="B86" s="107"/>
      <c r="C86" s="47"/>
      <c r="D86" s="47"/>
      <c r="E86" s="47"/>
      <c r="F86" s="89"/>
      <c r="G86" s="85"/>
      <c r="H86" s="85"/>
      <c r="I86" s="85"/>
      <c r="J86" s="85"/>
      <c r="K86" s="85"/>
      <c r="L86" s="85"/>
      <c r="M86" s="85"/>
      <c r="N86" s="85"/>
      <c r="O86" s="85"/>
      <c r="P86" s="85"/>
      <c r="Q86" s="85"/>
      <c r="R86" s="85"/>
      <c r="S86" s="85"/>
      <c r="T86" s="85"/>
      <c r="U86" s="85"/>
    </row>
    <row r="87" ht="15" spans="1:21">
      <c r="A87" s="101"/>
      <c r="B87" s="107"/>
      <c r="C87" s="47"/>
      <c r="D87" s="47"/>
      <c r="E87" s="47"/>
      <c r="F87" s="48"/>
      <c r="G87" s="49"/>
      <c r="H87" s="49"/>
      <c r="I87" s="49"/>
      <c r="J87" s="49"/>
      <c r="K87" s="85"/>
      <c r="L87" s="85"/>
      <c r="M87" s="85"/>
      <c r="N87" s="85"/>
      <c r="O87" s="85"/>
      <c r="P87" s="85"/>
      <c r="Q87" s="85"/>
      <c r="R87" s="85"/>
      <c r="S87" s="85"/>
      <c r="T87" s="85"/>
      <c r="U87" s="85"/>
    </row>
    <row r="88" ht="15" spans="1:21">
      <c r="A88" s="113"/>
      <c r="B88" s="113" t="s">
        <v>316</v>
      </c>
      <c r="C88" s="47"/>
      <c r="D88" s="47"/>
      <c r="E88" s="47"/>
      <c r="F88" s="48"/>
      <c r="G88" s="49"/>
      <c r="H88" s="49"/>
      <c r="I88" s="49"/>
      <c r="J88" s="49"/>
      <c r="K88" s="85"/>
      <c r="L88" s="85"/>
      <c r="M88" s="85"/>
      <c r="N88" s="85"/>
      <c r="O88" s="85"/>
      <c r="P88" s="85"/>
      <c r="Q88" s="85"/>
      <c r="R88" s="85"/>
      <c r="S88" s="85"/>
      <c r="T88" s="85"/>
      <c r="U88" s="85"/>
    </row>
    <row r="89" ht="15" spans="1:21">
      <c r="A89" s="113"/>
      <c r="B89" s="46" t="s">
        <v>230</v>
      </c>
      <c r="C89" s="20" t="str">
        <f>'Data Request'!$C$6</f>
        <v>Naira</v>
      </c>
      <c r="D89" s="20" t="str">
        <f>'Data Request'!$C$7</f>
        <v>Million</v>
      </c>
      <c r="E89" s="47"/>
      <c r="F89" s="48"/>
      <c r="G89" s="49"/>
      <c r="H89" s="49"/>
      <c r="I89" s="49"/>
      <c r="J89" s="49"/>
      <c r="K89" s="85"/>
      <c r="L89" s="86">
        <f t="shared" ref="L89:U89" si="20">-L90+L91+L98</f>
        <v>59826.7319997419</v>
      </c>
      <c r="M89" s="86">
        <f ca="1" t="shared" si="20"/>
        <v>112297.169710644</v>
      </c>
      <c r="N89" s="86">
        <f ca="1" t="shared" si="20"/>
        <v>143773.490652759</v>
      </c>
      <c r="O89" s="86">
        <f ca="1" t="shared" si="20"/>
        <v>192451.387049261</v>
      </c>
      <c r="P89" s="86">
        <f ca="1" t="shared" si="20"/>
        <v>230037.654127745</v>
      </c>
      <c r="Q89" s="86">
        <f ca="1" t="shared" si="20"/>
        <v>-766118.475141918</v>
      </c>
      <c r="R89" s="86">
        <f ca="1" t="shared" si="20"/>
        <v>-2265524.21903055</v>
      </c>
      <c r="S89" s="86">
        <f ca="1" t="shared" si="20"/>
        <v>-1614707.5452933</v>
      </c>
      <c r="T89" s="86">
        <f ca="1" t="shared" si="20"/>
        <v>-845692.91955804</v>
      </c>
      <c r="U89" s="86">
        <f ca="1" t="shared" si="20"/>
        <v>-232210.748443148</v>
      </c>
    </row>
    <row r="90" ht="15" spans="1:21">
      <c r="A90" s="113"/>
      <c r="B90" s="50" t="s">
        <v>231</v>
      </c>
      <c r="C90" s="20" t="str">
        <f>'Data Request'!$C$6</f>
        <v>Naira</v>
      </c>
      <c r="D90" s="20" t="str">
        <f>'Data Request'!$C$7</f>
        <v>Million</v>
      </c>
      <c r="E90" s="51" t="s">
        <v>293</v>
      </c>
      <c r="F90" s="52"/>
      <c r="G90" s="52"/>
      <c r="H90" s="52"/>
      <c r="I90" s="52"/>
      <c r="J90" s="52"/>
      <c r="K90" s="87"/>
      <c r="L90" s="111">
        <f t="shared" ref="L90:U90" si="21">L50</f>
        <v>-34894.8991909819</v>
      </c>
      <c r="M90" s="111">
        <f t="shared" si="21"/>
        <v>-29368.7331163743</v>
      </c>
      <c r="N90" s="111">
        <f t="shared" si="21"/>
        <v>-29617.3804724986</v>
      </c>
      <c r="O90" s="111">
        <f t="shared" si="21"/>
        <v>-35494.9842760694</v>
      </c>
      <c r="P90" s="111">
        <f t="shared" si="21"/>
        <v>-31349.4444076753</v>
      </c>
      <c r="Q90" s="111">
        <f t="shared" si="21"/>
        <v>-31595.3575821145</v>
      </c>
      <c r="R90" s="111">
        <f t="shared" si="21"/>
        <v>-30065.0617782159</v>
      </c>
      <c r="S90" s="111">
        <f t="shared" si="21"/>
        <v>-17694.0692129274</v>
      </c>
      <c r="T90" s="111">
        <f t="shared" si="21"/>
        <v>4774.60704150377</v>
      </c>
      <c r="U90" s="111">
        <f t="shared" si="21"/>
        <v>12706.0537150969</v>
      </c>
    </row>
    <row r="91" ht="15" spans="1:21">
      <c r="A91" s="114"/>
      <c r="B91" s="50" t="s">
        <v>232</v>
      </c>
      <c r="C91" s="20" t="str">
        <f>'Data Request'!$C$6</f>
        <v>Naira</v>
      </c>
      <c r="D91" s="20" t="str">
        <f>'Data Request'!$C$7</f>
        <v>Million</v>
      </c>
      <c r="E91" s="54"/>
      <c r="F91" s="52"/>
      <c r="G91" s="52"/>
      <c r="H91" s="52"/>
      <c r="I91" s="52"/>
      <c r="J91" s="52"/>
      <c r="K91" s="87"/>
      <c r="L91" s="87">
        <f t="shared" ref="L91:U91" si="22">L92+L95</f>
        <v>42302.51557976</v>
      </c>
      <c r="M91" s="87">
        <f ca="1" t="shared" si="22"/>
        <v>80978.1565942693</v>
      </c>
      <c r="N91" s="87">
        <f ca="1" t="shared" si="22"/>
        <v>114335.430180261</v>
      </c>
      <c r="O91" s="87">
        <f ca="1" t="shared" si="22"/>
        <v>153937.132773191</v>
      </c>
      <c r="P91" s="87">
        <f ca="1" t="shared" si="22"/>
        <v>198499.259720069</v>
      </c>
      <c r="Q91" s="87">
        <f ca="1" t="shared" si="22"/>
        <v>-796724.212724033</v>
      </c>
      <c r="R91" s="87">
        <f ca="1" t="shared" si="22"/>
        <v>-2293594.50080877</v>
      </c>
      <c r="S91" s="87">
        <f ca="1" t="shared" si="22"/>
        <v>-1632379.36450623</v>
      </c>
      <c r="T91" s="87">
        <f ca="1" t="shared" si="22"/>
        <v>-842827.162516537</v>
      </c>
      <c r="U91" s="87">
        <f ca="1" t="shared" si="22"/>
        <v>-218550.274728051</v>
      </c>
    </row>
    <row r="92" ht="15" spans="1:21">
      <c r="A92" s="114"/>
      <c r="B92" s="55" t="s">
        <v>233</v>
      </c>
      <c r="C92" s="20" t="str">
        <f>'Data Request'!$C$6</f>
        <v>Naira</v>
      </c>
      <c r="D92" s="20" t="str">
        <f>'Data Request'!$C$7</f>
        <v>Million</v>
      </c>
      <c r="E92" s="54"/>
      <c r="F92" s="48"/>
      <c r="G92" s="48"/>
      <c r="H92" s="48"/>
      <c r="I92" s="48"/>
      <c r="J92" s="48"/>
      <c r="K92" s="89"/>
      <c r="L92" s="90">
        <f t="shared" ref="L92:U92" si="23">L93+L94</f>
        <v>16824.47547091</v>
      </c>
      <c r="M92" s="90">
        <f ca="1" t="shared" si="23"/>
        <v>26777.2963243</v>
      </c>
      <c r="N92" s="90">
        <f ca="1" t="shared" si="23"/>
        <v>23678.49687647</v>
      </c>
      <c r="O92" s="90">
        <f ca="1" t="shared" si="23"/>
        <v>23525.90404522</v>
      </c>
      <c r="P92" s="90">
        <f ca="1" t="shared" si="23"/>
        <v>25013.2058467767</v>
      </c>
      <c r="Q92" s="90">
        <f ca="1" t="shared" si="23"/>
        <v>-1016425.98277783</v>
      </c>
      <c r="R92" s="90">
        <f ca="1" t="shared" si="23"/>
        <v>-2567901.29589015</v>
      </c>
      <c r="S92" s="90">
        <f ca="1" t="shared" si="23"/>
        <v>-1965196.23685212</v>
      </c>
      <c r="T92" s="90">
        <f ca="1" t="shared" si="23"/>
        <v>-1234219.14251668</v>
      </c>
      <c r="U92" s="90">
        <f ca="1" t="shared" si="23"/>
        <v>-666478.740204129</v>
      </c>
    </row>
    <row r="93" ht="15" spans="1:21">
      <c r="A93" s="114"/>
      <c r="B93" s="115" t="s">
        <v>317</v>
      </c>
      <c r="C93" s="20" t="str">
        <f>'Data Request'!$C$6</f>
        <v>Naira</v>
      </c>
      <c r="D93" s="20" t="str">
        <f>'Data Request'!$C$7</f>
        <v>Million</v>
      </c>
      <c r="E93" s="51"/>
      <c r="F93" s="52"/>
      <c r="G93" s="52"/>
      <c r="H93" s="52"/>
      <c r="I93" s="52"/>
      <c r="J93" s="52"/>
      <c r="K93" s="87"/>
      <c r="L93" s="90">
        <f t="shared" ref="L93:U93" si="24">L139</f>
        <v>16824.47547091</v>
      </c>
      <c r="M93" s="90">
        <f t="shared" si="24"/>
        <v>26777.2963243</v>
      </c>
      <c r="N93" s="90">
        <f t="shared" si="24"/>
        <v>23678.49687647</v>
      </c>
      <c r="O93" s="90">
        <f t="shared" si="24"/>
        <v>23243.52804522</v>
      </c>
      <c r="P93" s="90">
        <f t="shared" si="24"/>
        <v>23217.78718011</v>
      </c>
      <c r="Q93" s="90">
        <f t="shared" si="24"/>
        <v>23252.99455576</v>
      </c>
      <c r="R93" s="90">
        <f t="shared" si="24"/>
        <v>23421.61973254</v>
      </c>
      <c r="S93" s="90">
        <f t="shared" si="24"/>
        <v>23606.27249512</v>
      </c>
      <c r="T93" s="90">
        <f t="shared" si="24"/>
        <v>23808.13710073</v>
      </c>
      <c r="U93" s="90">
        <f t="shared" si="24"/>
        <v>24028.93900146</v>
      </c>
    </row>
    <row r="94" ht="15" spans="1:21">
      <c r="A94" s="114"/>
      <c r="B94" s="115" t="s">
        <v>318</v>
      </c>
      <c r="C94" s="20" t="str">
        <f>'Data Request'!$C$6</f>
        <v>Naira</v>
      </c>
      <c r="D94" s="20" t="str">
        <f>'Data Request'!$C$7</f>
        <v>Million</v>
      </c>
      <c r="E94" s="116"/>
      <c r="F94" s="52"/>
      <c r="G94" s="52"/>
      <c r="H94" s="52"/>
      <c r="I94" s="52"/>
      <c r="J94" s="52"/>
      <c r="K94" s="87"/>
      <c r="L94" s="90">
        <f t="shared" ref="L94:U94" si="25">L258</f>
        <v>0</v>
      </c>
      <c r="M94" s="90">
        <f ca="1" t="shared" si="25"/>
        <v>0</v>
      </c>
      <c r="N94" s="90">
        <f ca="1" t="shared" si="25"/>
        <v>0</v>
      </c>
      <c r="O94" s="90">
        <f ca="1" t="shared" si="25"/>
        <v>282.376</v>
      </c>
      <c r="P94" s="90">
        <f ca="1" t="shared" si="25"/>
        <v>1795.41866666667</v>
      </c>
      <c r="Q94" s="90">
        <f ca="1" t="shared" si="25"/>
        <v>-1039678.97733359</v>
      </c>
      <c r="R94" s="90">
        <f ca="1" t="shared" si="25"/>
        <v>-2591322.91562269</v>
      </c>
      <c r="S94" s="90">
        <f ca="1" t="shared" si="25"/>
        <v>-1988802.50934724</v>
      </c>
      <c r="T94" s="90">
        <f ca="1" t="shared" si="25"/>
        <v>-1258027.27961741</v>
      </c>
      <c r="U94" s="90">
        <f ca="1" t="shared" si="25"/>
        <v>-690507.679205589</v>
      </c>
    </row>
    <row r="95" ht="15" spans="1:21">
      <c r="A95" s="114"/>
      <c r="B95" s="55" t="s">
        <v>234</v>
      </c>
      <c r="C95" s="20" t="str">
        <f>'Data Request'!$C$6</f>
        <v>Naira</v>
      </c>
      <c r="D95" s="20" t="str">
        <f>'Data Request'!$C$7</f>
        <v>Million</v>
      </c>
      <c r="E95" s="54"/>
      <c r="F95" s="56"/>
      <c r="G95" s="56"/>
      <c r="H95" s="56"/>
      <c r="I95" s="56"/>
      <c r="J95" s="56"/>
      <c r="K95" s="91"/>
      <c r="L95" s="90">
        <f t="shared" ref="L95:U95" si="26">L96+L97</f>
        <v>25478.04010885</v>
      </c>
      <c r="M95" s="90">
        <f ca="1" t="shared" si="26"/>
        <v>54200.8602699693</v>
      </c>
      <c r="N95" s="90">
        <f ca="1" t="shared" si="26"/>
        <v>90656.9333037908</v>
      </c>
      <c r="O95" s="90">
        <f ca="1" t="shared" si="26"/>
        <v>130411.228727971</v>
      </c>
      <c r="P95" s="90">
        <f ca="1" t="shared" si="26"/>
        <v>173486.053873293</v>
      </c>
      <c r="Q95" s="90">
        <f ca="1" t="shared" si="26"/>
        <v>219701.770053799</v>
      </c>
      <c r="R95" s="90">
        <f ca="1" t="shared" si="26"/>
        <v>274306.795081382</v>
      </c>
      <c r="S95" s="90">
        <f ca="1" t="shared" si="26"/>
        <v>332816.872345893</v>
      </c>
      <c r="T95" s="90">
        <f ca="1" t="shared" si="26"/>
        <v>391391.980000139</v>
      </c>
      <c r="U95" s="90">
        <f ca="1" t="shared" si="26"/>
        <v>447928.465476078</v>
      </c>
    </row>
    <row r="96" ht="15" spans="1:21">
      <c r="A96" s="114"/>
      <c r="B96" s="115" t="s">
        <v>319</v>
      </c>
      <c r="C96" s="20" t="str">
        <f>'Data Request'!$C$6</f>
        <v>Naira</v>
      </c>
      <c r="D96" s="20" t="str">
        <f>'Data Request'!$C$7</f>
        <v>Million</v>
      </c>
      <c r="E96" s="51"/>
      <c r="F96" s="117"/>
      <c r="G96" s="117"/>
      <c r="H96" s="117"/>
      <c r="I96" s="117"/>
      <c r="J96" s="117"/>
      <c r="K96" s="125"/>
      <c r="L96" s="90">
        <f t="shared" ref="L96:U96" si="27">L147</f>
        <v>25478.04010885</v>
      </c>
      <c r="M96" s="90">
        <f t="shared" si="27"/>
        <v>38241.48786999</v>
      </c>
      <c r="N96" s="90">
        <f t="shared" si="27"/>
        <v>35966.45348696</v>
      </c>
      <c r="O96" s="90">
        <f t="shared" si="27"/>
        <v>34397.44965892</v>
      </c>
      <c r="P96" s="90">
        <f t="shared" si="27"/>
        <v>33250.2252003</v>
      </c>
      <c r="Q96" s="90">
        <f t="shared" si="27"/>
        <v>31985.42510392</v>
      </c>
      <c r="R96" s="90">
        <f t="shared" si="27"/>
        <v>30743.47251617</v>
      </c>
      <c r="S96" s="90">
        <f t="shared" si="27"/>
        <v>29481.32533331</v>
      </c>
      <c r="T96" s="90">
        <f t="shared" si="27"/>
        <v>28238.21586324</v>
      </c>
      <c r="U96" s="90">
        <f t="shared" si="27"/>
        <v>26675.63253443</v>
      </c>
    </row>
    <row r="97" ht="15" spans="1:21">
      <c r="A97" s="114"/>
      <c r="B97" s="115" t="s">
        <v>320</v>
      </c>
      <c r="C97" s="20" t="str">
        <f>'Data Request'!$C$6</f>
        <v>Naira</v>
      </c>
      <c r="D97" s="20" t="str">
        <f>'Data Request'!$C$7</f>
        <v>Million</v>
      </c>
      <c r="E97" s="51"/>
      <c r="F97" s="52"/>
      <c r="G97" s="52"/>
      <c r="H97" s="52"/>
      <c r="I97" s="52"/>
      <c r="J97" s="52"/>
      <c r="K97" s="87"/>
      <c r="L97" s="90">
        <f t="shared" ref="L97:U97" si="28">L266</f>
        <v>0</v>
      </c>
      <c r="M97" s="90">
        <f ca="1" t="shared" si="28"/>
        <v>15959.3723999793</v>
      </c>
      <c r="N97" s="90">
        <f ca="1" t="shared" si="28"/>
        <v>54690.4798168308</v>
      </c>
      <c r="O97" s="90">
        <f ca="1" t="shared" si="28"/>
        <v>96013.7790690515</v>
      </c>
      <c r="P97" s="90">
        <f ca="1" t="shared" si="28"/>
        <v>140235.828672993</v>
      </c>
      <c r="Q97" s="90">
        <f ca="1" t="shared" si="28"/>
        <v>187716.344949879</v>
      </c>
      <c r="R97" s="90">
        <f ca="1" t="shared" si="28"/>
        <v>243563.322565212</v>
      </c>
      <c r="S97" s="90">
        <f ca="1" t="shared" si="28"/>
        <v>303335.547012583</v>
      </c>
      <c r="T97" s="90">
        <f ca="1" t="shared" si="28"/>
        <v>363153.764136899</v>
      </c>
      <c r="U97" s="90">
        <f ca="1" t="shared" si="28"/>
        <v>421252.832941648</v>
      </c>
    </row>
    <row r="98" ht="15" spans="1:21">
      <c r="A98" s="114"/>
      <c r="B98" s="50" t="s">
        <v>235</v>
      </c>
      <c r="C98" s="20" t="str">
        <f>'Data Request'!$C$6</f>
        <v>Naira</v>
      </c>
      <c r="D98" s="20" t="str">
        <f>'Data Request'!$C$7</f>
        <v>Million</v>
      </c>
      <c r="E98" s="54"/>
      <c r="F98" s="56"/>
      <c r="G98" s="56"/>
      <c r="H98" s="56"/>
      <c r="I98" s="56"/>
      <c r="J98" s="56"/>
      <c r="K98" s="91"/>
      <c r="L98" s="111">
        <f t="shared" ref="L98:U98" si="29">L54</f>
        <v>-17370.682771</v>
      </c>
      <c r="M98" s="111">
        <f t="shared" si="29"/>
        <v>1950.28</v>
      </c>
      <c r="N98" s="111">
        <f t="shared" si="29"/>
        <v>-179.32</v>
      </c>
      <c r="O98" s="111">
        <f t="shared" si="29"/>
        <v>3019.27</v>
      </c>
      <c r="P98" s="111">
        <f t="shared" si="29"/>
        <v>188.949999999997</v>
      </c>
      <c r="Q98" s="111">
        <f t="shared" si="29"/>
        <v>-989.619999999999</v>
      </c>
      <c r="R98" s="111">
        <f t="shared" si="29"/>
        <v>-1994.78</v>
      </c>
      <c r="S98" s="111">
        <f t="shared" si="29"/>
        <v>-22.25</v>
      </c>
      <c r="T98" s="111">
        <f t="shared" si="29"/>
        <v>1908.85</v>
      </c>
      <c r="U98" s="111">
        <f t="shared" si="29"/>
        <v>-954.419999999998</v>
      </c>
    </row>
    <row r="99" ht="15" spans="1:21">
      <c r="A99" s="113"/>
      <c r="B99" s="46" t="s">
        <v>236</v>
      </c>
      <c r="C99" s="20" t="str">
        <f>'Data Request'!$C$6</f>
        <v>Naira</v>
      </c>
      <c r="D99" s="20" t="str">
        <f>'Data Request'!$C$7</f>
        <v>Million</v>
      </c>
      <c r="E99" s="47"/>
      <c r="F99" s="48"/>
      <c r="G99" s="49"/>
      <c r="H99" s="49"/>
      <c r="I99" s="49"/>
      <c r="J99" s="49"/>
      <c r="K99" s="85"/>
      <c r="L99" s="86">
        <f t="shared" ref="L99:U99" si="30">L100+L101</f>
        <v>59826.7319997419</v>
      </c>
      <c r="M99" s="86">
        <f ca="1" t="shared" si="30"/>
        <v>112297.169710644</v>
      </c>
      <c r="N99" s="86">
        <f ca="1" t="shared" si="30"/>
        <v>143773.490652759</v>
      </c>
      <c r="O99" s="86">
        <f ca="1" t="shared" si="30"/>
        <v>192451.387049261</v>
      </c>
      <c r="P99" s="86">
        <f ca="1" t="shared" si="30"/>
        <v>230037.654127745</v>
      </c>
      <c r="Q99" s="86">
        <f ca="1" t="shared" si="30"/>
        <v>-766118.475141918</v>
      </c>
      <c r="R99" s="86">
        <f ca="1" t="shared" si="30"/>
        <v>-2265524.21903055</v>
      </c>
      <c r="S99" s="86">
        <f ca="1" t="shared" si="30"/>
        <v>-1614707.5452933</v>
      </c>
      <c r="T99" s="86">
        <f ca="1" t="shared" si="30"/>
        <v>-845692.91955804</v>
      </c>
      <c r="U99" s="86">
        <f ca="1" t="shared" si="30"/>
        <v>-232210.748443148</v>
      </c>
    </row>
    <row r="100" ht="15" spans="1:21">
      <c r="A100" s="114"/>
      <c r="B100" s="50" t="s">
        <v>237</v>
      </c>
      <c r="C100" s="20" t="str">
        <f>'Data Request'!$C$6</f>
        <v>Naira</v>
      </c>
      <c r="D100" s="20" t="str">
        <f>'Data Request'!$C$7</f>
        <v>Million</v>
      </c>
      <c r="E100" s="54"/>
      <c r="F100" s="48"/>
      <c r="G100" s="48"/>
      <c r="H100" s="48"/>
      <c r="I100" s="48"/>
      <c r="J100" s="48"/>
      <c r="K100" s="89"/>
      <c r="L100" s="111">
        <f t="shared" ref="L100:U100" si="31">L56</f>
        <v>0</v>
      </c>
      <c r="M100" s="111">
        <f t="shared" si="31"/>
        <v>0</v>
      </c>
      <c r="N100" s="111">
        <f t="shared" si="31"/>
        <v>0</v>
      </c>
      <c r="O100" s="111">
        <f t="shared" si="31"/>
        <v>0</v>
      </c>
      <c r="P100" s="111">
        <f t="shared" si="31"/>
        <v>0</v>
      </c>
      <c r="Q100" s="111">
        <f t="shared" si="31"/>
        <v>0</v>
      </c>
      <c r="R100" s="111">
        <f t="shared" si="31"/>
        <v>0</v>
      </c>
      <c r="S100" s="111">
        <f t="shared" si="31"/>
        <v>0</v>
      </c>
      <c r="T100" s="111">
        <f t="shared" si="31"/>
        <v>0</v>
      </c>
      <c r="U100" s="111">
        <f t="shared" si="31"/>
        <v>0</v>
      </c>
    </row>
    <row r="101" ht="15" spans="1:21">
      <c r="A101" s="114"/>
      <c r="B101" s="50" t="s">
        <v>238</v>
      </c>
      <c r="C101" s="20" t="str">
        <f>'Data Request'!$C$6</f>
        <v>Naira</v>
      </c>
      <c r="D101" s="20" t="str">
        <f>'Data Request'!$C$7</f>
        <v>Million</v>
      </c>
      <c r="E101" s="51" t="s">
        <v>294</v>
      </c>
      <c r="F101" s="48"/>
      <c r="G101" s="48"/>
      <c r="H101" s="48"/>
      <c r="I101" s="48"/>
      <c r="J101" s="48"/>
      <c r="K101" s="89"/>
      <c r="L101" s="92">
        <f t="shared" ref="L101:U101" si="32">(-L90+L91+L98)-(L100)</f>
        <v>59826.7319997419</v>
      </c>
      <c r="M101" s="92">
        <f ca="1" t="shared" si="32"/>
        <v>112297.169710644</v>
      </c>
      <c r="N101" s="92">
        <f ca="1" t="shared" si="32"/>
        <v>143773.490652759</v>
      </c>
      <c r="O101" s="92">
        <f ca="1" t="shared" si="32"/>
        <v>192451.387049261</v>
      </c>
      <c r="P101" s="92">
        <f ca="1" t="shared" si="32"/>
        <v>230037.654127745</v>
      </c>
      <c r="Q101" s="92">
        <f ca="1" t="shared" si="32"/>
        <v>-766118.475141918</v>
      </c>
      <c r="R101" s="92">
        <f ca="1" t="shared" si="32"/>
        <v>-2265524.21903055</v>
      </c>
      <c r="S101" s="92">
        <f ca="1" t="shared" si="32"/>
        <v>-1614707.5452933</v>
      </c>
      <c r="T101" s="92">
        <f ca="1" t="shared" si="32"/>
        <v>-845692.91955804</v>
      </c>
      <c r="U101" s="92">
        <f ca="1" t="shared" si="32"/>
        <v>-232210.748443148</v>
      </c>
    </row>
    <row r="102" ht="15" spans="1:21">
      <c r="A102" s="114"/>
      <c r="B102" s="118"/>
      <c r="C102" s="47"/>
      <c r="D102" s="58"/>
      <c r="E102" s="59"/>
      <c r="F102" s="60"/>
      <c r="G102" s="60"/>
      <c r="H102" s="60"/>
      <c r="I102" s="60"/>
      <c r="J102" s="60"/>
      <c r="K102" s="93"/>
      <c r="L102" s="126"/>
      <c r="M102" s="126"/>
      <c r="N102" s="126"/>
      <c r="O102" s="126"/>
      <c r="P102" s="126"/>
      <c r="Q102" s="126"/>
      <c r="R102" s="126"/>
      <c r="S102" s="126"/>
      <c r="T102" s="126"/>
      <c r="U102" s="126"/>
    </row>
    <row r="103" ht="15" spans="1:21">
      <c r="A103" s="114"/>
      <c r="B103" s="57" t="s">
        <v>295</v>
      </c>
      <c r="C103" s="47"/>
      <c r="D103" s="58"/>
      <c r="E103" s="59"/>
      <c r="F103" s="60"/>
      <c r="G103" s="60"/>
      <c r="H103" s="60"/>
      <c r="I103" s="60"/>
      <c r="J103" s="60"/>
      <c r="K103" s="93"/>
      <c r="L103" s="94" t="str">
        <f t="shared" ref="L103:U103" si="33">IF(L89=L99,"OK","Check")</f>
        <v>OK</v>
      </c>
      <c r="M103" s="94" t="str">
        <f ca="1" t="shared" si="33"/>
        <v>OK</v>
      </c>
      <c r="N103" s="94" t="str">
        <f ca="1" t="shared" si="33"/>
        <v>OK</v>
      </c>
      <c r="O103" s="94" t="str">
        <f ca="1" t="shared" si="33"/>
        <v>OK</v>
      </c>
      <c r="P103" s="94" t="str">
        <f ca="1" t="shared" si="33"/>
        <v>OK</v>
      </c>
      <c r="Q103" s="94" t="str">
        <f ca="1" t="shared" si="33"/>
        <v>OK</v>
      </c>
      <c r="R103" s="94" t="str">
        <f ca="1" t="shared" si="33"/>
        <v>OK</v>
      </c>
      <c r="S103" s="94" t="str">
        <f ca="1" t="shared" si="33"/>
        <v>OK</v>
      </c>
      <c r="T103" s="94" t="str">
        <f ca="1" t="shared" si="33"/>
        <v>OK</v>
      </c>
      <c r="U103" s="94" t="str">
        <f ca="1" t="shared" si="33"/>
        <v>OK</v>
      </c>
    </row>
    <row r="104" ht="15" spans="1:21">
      <c r="A104" s="114"/>
      <c r="B104" s="57" t="s">
        <v>321</v>
      </c>
      <c r="C104" s="47"/>
      <c r="D104" s="58"/>
      <c r="E104" s="59"/>
      <c r="F104" s="60"/>
      <c r="G104" s="60"/>
      <c r="H104" s="60"/>
      <c r="I104" s="60"/>
      <c r="J104" s="60"/>
      <c r="K104" s="93"/>
      <c r="L104" s="94" t="str">
        <f t="shared" ref="L104:U104" si="34">IF(L101=L249,"OK","Check")</f>
        <v>OK</v>
      </c>
      <c r="M104" s="94" t="str">
        <f ca="1" t="shared" si="34"/>
        <v>OK</v>
      </c>
      <c r="N104" s="94" t="str">
        <f ca="1" t="shared" si="34"/>
        <v>Check</v>
      </c>
      <c r="O104" s="94" t="str">
        <f ca="1" t="shared" si="34"/>
        <v>OK</v>
      </c>
      <c r="P104" s="94" t="str">
        <f ca="1" t="shared" si="34"/>
        <v>OK</v>
      </c>
      <c r="Q104" s="94" t="str">
        <f ca="1" t="shared" si="34"/>
        <v>OK</v>
      </c>
      <c r="R104" s="94" t="str">
        <f ca="1" t="shared" si="34"/>
        <v>OK</v>
      </c>
      <c r="S104" s="94" t="str">
        <f ca="1" t="shared" si="34"/>
        <v>OK</v>
      </c>
      <c r="T104" s="94" t="str">
        <f ca="1" t="shared" si="34"/>
        <v>OK</v>
      </c>
      <c r="U104" s="94" t="str">
        <f ca="1" t="shared" si="34"/>
        <v>OK</v>
      </c>
    </row>
    <row r="105" ht="15" spans="1:21">
      <c r="A105" s="61"/>
      <c r="B105" s="57"/>
      <c r="C105" s="62"/>
      <c r="D105" s="62"/>
      <c r="E105" s="62"/>
      <c r="F105" s="63"/>
      <c r="G105" s="63"/>
      <c r="H105" s="63"/>
      <c r="I105" s="63"/>
      <c r="J105" s="63"/>
      <c r="K105" s="94"/>
      <c r="L105" s="94"/>
      <c r="M105" s="94"/>
      <c r="N105" s="94"/>
      <c r="O105" s="94"/>
      <c r="P105" s="94"/>
      <c r="Q105" s="94"/>
      <c r="R105" s="94"/>
      <c r="S105" s="89"/>
      <c r="T105" s="89"/>
      <c r="U105" s="89"/>
    </row>
    <row r="106" ht="15" spans="1:21">
      <c r="A106" s="119"/>
      <c r="B106" s="119" t="s">
        <v>322</v>
      </c>
      <c r="C106" s="62"/>
      <c r="D106" s="62"/>
      <c r="E106" s="62"/>
      <c r="F106" s="63"/>
      <c r="G106" s="63"/>
      <c r="H106" s="63"/>
      <c r="I106" s="63"/>
      <c r="J106" s="63"/>
      <c r="K106" s="94"/>
      <c r="L106" s="94"/>
      <c r="M106" s="94"/>
      <c r="N106" s="94"/>
      <c r="O106" s="94"/>
      <c r="P106" s="94"/>
      <c r="Q106" s="94"/>
      <c r="R106" s="94"/>
      <c r="S106" s="89"/>
      <c r="T106" s="89"/>
      <c r="U106" s="89"/>
    </row>
    <row r="107" ht="15" spans="1:21">
      <c r="A107" s="119"/>
      <c r="B107" s="120" t="s">
        <v>241</v>
      </c>
      <c r="C107" s="20" t="str">
        <f>'Data Request'!$C$6</f>
        <v>Naira</v>
      </c>
      <c r="D107" s="20" t="str">
        <f>'Data Request'!$C$7</f>
        <v>Million</v>
      </c>
      <c r="E107" s="59"/>
      <c r="F107" s="121"/>
      <c r="G107" s="122">
        <f>G108+G109</f>
        <v>48644.8881503252</v>
      </c>
      <c r="H107" s="122">
        <f>H108+H109</f>
        <v>79470.0161754744</v>
      </c>
      <c r="I107" s="122">
        <f>I108+I109</f>
        <v>112459.323187438</v>
      </c>
      <c r="J107" s="122">
        <f>J108+J109</f>
        <v>113636.86082904</v>
      </c>
      <c r="K107" s="122">
        <f>K108+K109</f>
        <v>81600.28445008</v>
      </c>
      <c r="L107" s="86">
        <f t="shared" ref="L107:U107" si="35">L155+L274</f>
        <v>124632.803967782</v>
      </c>
      <c r="M107" s="86">
        <f ca="1" t="shared" si="35"/>
        <v>210152.677354125</v>
      </c>
      <c r="N107" s="86">
        <f ca="1" t="shared" si="35"/>
        <v>330247.671130415</v>
      </c>
      <c r="O107" s="86">
        <f ca="1" t="shared" si="35"/>
        <v>499173.154134457</v>
      </c>
      <c r="P107" s="86">
        <f ca="1" t="shared" si="35"/>
        <v>704197.602415424</v>
      </c>
      <c r="Q107" s="86">
        <f ca="1" t="shared" si="35"/>
        <v>954505.110051338</v>
      </c>
      <c r="R107" s="86">
        <f ca="1" t="shared" si="35"/>
        <v>1256882.18691094</v>
      </c>
      <c r="S107" s="86">
        <f ca="1" t="shared" si="35"/>
        <v>1607370.87846976</v>
      </c>
      <c r="T107" s="86">
        <f ca="1" t="shared" si="35"/>
        <v>1995897.10142839</v>
      </c>
      <c r="U107" s="86">
        <f ca="1" t="shared" si="35"/>
        <v>2430165.09318937</v>
      </c>
    </row>
    <row r="108" ht="15" spans="1:21">
      <c r="A108" s="123"/>
      <c r="B108" s="124" t="s">
        <v>162</v>
      </c>
      <c r="C108" s="20" t="str">
        <f>'Data Request'!$C$6</f>
        <v>Naira</v>
      </c>
      <c r="D108" s="20" t="str">
        <f>'Data Request'!$C$7</f>
        <v>Million</v>
      </c>
      <c r="E108" s="59"/>
      <c r="F108" s="48"/>
      <c r="G108" s="87">
        <f t="shared" ref="G108:U109" si="36">SUMIFS(G$158:G$237,$D$158:$D$237,$B108,$B$158:$B$237,"Debt stock in LCU")+SUMIFS(G$277:G$531,$D$277:$D$531,$B108,$B$277:$B$531,"New debt stock in LCU")</f>
        <v>6608.25492328522</v>
      </c>
      <c r="H108" s="87">
        <f t="shared" si="36"/>
        <v>8088.75772608435</v>
      </c>
      <c r="I108" s="87">
        <f t="shared" si="36"/>
        <v>10100.1301177775</v>
      </c>
      <c r="J108" s="87">
        <f t="shared" si="36"/>
        <v>9680.54453734</v>
      </c>
      <c r="K108" s="87">
        <f t="shared" si="36"/>
        <v>186.14593154</v>
      </c>
      <c r="L108" s="87">
        <f t="shared" si="36"/>
        <v>1091632.99812232</v>
      </c>
      <c r="M108" s="87">
        <f ca="1" t="shared" si="36"/>
        <v>3988607.75649662</v>
      </c>
      <c r="N108" s="87">
        <f ca="1" t="shared" si="36"/>
        <v>6904532.51487092</v>
      </c>
      <c r="O108" s="87">
        <f ca="1" t="shared" si="36"/>
        <v>9725707.27324522</v>
      </c>
      <c r="P108" s="87">
        <f ca="1" t="shared" si="36"/>
        <v>12584782.0316195</v>
      </c>
      <c r="Q108" s="87">
        <f ca="1" t="shared" si="36"/>
        <v>15936556.7899938</v>
      </c>
      <c r="R108" s="87">
        <f ca="1" t="shared" si="36"/>
        <v>19276203.5483681</v>
      </c>
      <c r="S108" s="87">
        <f ca="1" t="shared" si="36"/>
        <v>22240640.3067424</v>
      </c>
      <c r="T108" s="87">
        <f ca="1" t="shared" si="36"/>
        <v>24723747.0651167</v>
      </c>
      <c r="U108" s="87">
        <f ca="1" t="shared" si="36"/>
        <v>27081783.823491</v>
      </c>
    </row>
    <row r="109" ht="15" spans="1:21">
      <c r="A109" s="123"/>
      <c r="B109" s="124" t="s">
        <v>163</v>
      </c>
      <c r="C109" s="20" t="str">
        <f>'Data Request'!$C$6</f>
        <v>Naira</v>
      </c>
      <c r="D109" s="20" t="str">
        <f>'Data Request'!$C$7</f>
        <v>Million</v>
      </c>
      <c r="E109" s="59"/>
      <c r="F109" s="48"/>
      <c r="G109" s="87">
        <f t="shared" si="36"/>
        <v>42036.63322704</v>
      </c>
      <c r="H109" s="87">
        <f t="shared" si="36"/>
        <v>71381.25844939</v>
      </c>
      <c r="I109" s="87">
        <f t="shared" si="36"/>
        <v>102359.19306966</v>
      </c>
      <c r="J109" s="87">
        <f t="shared" si="36"/>
        <v>103956.3162917</v>
      </c>
      <c r="K109" s="87">
        <f t="shared" si="36"/>
        <v>81414.13851854</v>
      </c>
      <c r="L109" s="87">
        <f t="shared" si="36"/>
        <v>-967000.194154538</v>
      </c>
      <c r="M109" s="87">
        <f ca="1" t="shared" si="36"/>
        <v>-3778455.07914249</v>
      </c>
      <c r="N109" s="87">
        <f ca="1" t="shared" si="36"/>
        <v>-6574284.84374051</v>
      </c>
      <c r="O109" s="87">
        <f ca="1" t="shared" si="36"/>
        <v>-9226534.11911076</v>
      </c>
      <c r="P109" s="87">
        <f ca="1" t="shared" si="36"/>
        <v>-11880584.4292041</v>
      </c>
      <c r="Q109" s="87">
        <f ca="1" t="shared" si="36"/>
        <v>-14982051.6799425</v>
      </c>
      <c r="R109" s="87">
        <f ca="1" t="shared" si="36"/>
        <v>-18019321.3614572</v>
      </c>
      <c r="S109" s="87">
        <f ca="1" t="shared" si="36"/>
        <v>-20633269.4282727</v>
      </c>
      <c r="T109" s="87">
        <f ca="1" t="shared" si="36"/>
        <v>-22727849.9636883</v>
      </c>
      <c r="U109" s="87">
        <f ca="1" t="shared" si="36"/>
        <v>-24651618.7303016</v>
      </c>
    </row>
    <row r="110" ht="15" spans="1:21">
      <c r="A110" s="123"/>
      <c r="B110" s="120" t="s">
        <v>242</v>
      </c>
      <c r="C110" s="20" t="str">
        <f>'Data Request'!$C$6</f>
        <v>Naira</v>
      </c>
      <c r="D110" s="20" t="str">
        <f>'Data Request'!$C$7</f>
        <v>Million</v>
      </c>
      <c r="E110" s="59"/>
      <c r="F110" s="121"/>
      <c r="G110" s="121"/>
      <c r="H110" s="121"/>
      <c r="I110" s="121"/>
      <c r="J110" s="121"/>
      <c r="K110" s="86"/>
      <c r="L110" s="86">
        <f t="shared" ref="L110:U110" si="37">L101</f>
        <v>59826.7319997419</v>
      </c>
      <c r="M110" s="86">
        <f ca="1" t="shared" si="37"/>
        <v>112297.169710644</v>
      </c>
      <c r="N110" s="86">
        <f ca="1" t="shared" si="37"/>
        <v>143773.490652759</v>
      </c>
      <c r="O110" s="86">
        <f ca="1" t="shared" si="37"/>
        <v>192451.387049261</v>
      </c>
      <c r="P110" s="86">
        <f ca="1" t="shared" si="37"/>
        <v>230037.654127745</v>
      </c>
      <c r="Q110" s="86">
        <f ca="1" t="shared" si="37"/>
        <v>-766118.475141918</v>
      </c>
      <c r="R110" s="86">
        <f ca="1" t="shared" si="37"/>
        <v>-2265524.21903055</v>
      </c>
      <c r="S110" s="86">
        <f ca="1" t="shared" si="37"/>
        <v>-1614707.5452933</v>
      </c>
      <c r="T110" s="86">
        <f ca="1" t="shared" si="37"/>
        <v>-845692.91955804</v>
      </c>
      <c r="U110" s="86">
        <f ca="1" t="shared" si="37"/>
        <v>-232210.748443148</v>
      </c>
    </row>
    <row r="111" ht="15" spans="1:21">
      <c r="A111" s="123"/>
      <c r="B111" s="124" t="s">
        <v>162</v>
      </c>
      <c r="C111" s="20" t="str">
        <f>'Data Request'!$C$6</f>
        <v>Naira</v>
      </c>
      <c r="D111" s="20" t="str">
        <f>'Data Request'!$C$7</f>
        <v>Million</v>
      </c>
      <c r="E111" s="59"/>
      <c r="F111" s="48"/>
      <c r="G111" s="48"/>
      <c r="H111" s="48"/>
      <c r="I111" s="48"/>
      <c r="J111" s="48"/>
      <c r="K111" s="89"/>
      <c r="L111" s="87">
        <f t="shared" ref="L111:U112" si="38">SUMIFS(L$158:L$237,$D$158:$D$237,$B111,$B$158:$B$237,"Gross borrowing in LCU")+SUMIFS(L$277:L$531,$D$277:$D$531,$B111,$B$277:$B$531,"Gross borrowing in LCU")</f>
        <v>1102890</v>
      </c>
      <c r="M111" s="87">
        <f ca="1" t="shared" si="38"/>
        <v>2918300</v>
      </c>
      <c r="N111" s="87">
        <f ca="1" t="shared" si="38"/>
        <v>2937250</v>
      </c>
      <c r="O111" s="87">
        <f ca="1" t="shared" si="38"/>
        <v>2842500</v>
      </c>
      <c r="P111" s="87">
        <f ca="1" t="shared" si="38"/>
        <v>2880400</v>
      </c>
      <c r="Q111" s="87">
        <f ca="1" t="shared" si="38"/>
        <v>3373100</v>
      </c>
      <c r="R111" s="87">
        <f ca="1" t="shared" si="38"/>
        <v>3581550</v>
      </c>
      <c r="S111" s="87">
        <f ca="1" t="shared" si="38"/>
        <v>3790000</v>
      </c>
      <c r="T111" s="87">
        <f ca="1" t="shared" si="38"/>
        <v>3896120</v>
      </c>
      <c r="U111" s="87">
        <f ca="1" t="shared" si="38"/>
        <v>4339550</v>
      </c>
    </row>
    <row r="112" ht="15" spans="1:21">
      <c r="A112" s="123"/>
      <c r="B112" s="124" t="s">
        <v>163</v>
      </c>
      <c r="C112" s="20" t="str">
        <f>'Data Request'!$C$6</f>
        <v>Naira</v>
      </c>
      <c r="D112" s="20" t="str">
        <f>'Data Request'!$C$7</f>
        <v>Million</v>
      </c>
      <c r="E112" s="59"/>
      <c r="F112" s="48"/>
      <c r="G112" s="48"/>
      <c r="H112" s="48"/>
      <c r="I112" s="48"/>
      <c r="J112" s="48"/>
      <c r="K112" s="89"/>
      <c r="L112" s="87">
        <f t="shared" si="38"/>
        <v>-1043063.26800026</v>
      </c>
      <c r="M112" s="87">
        <f ca="1" t="shared" si="38"/>
        <v>-2806002.83028936</v>
      </c>
      <c r="N112" s="87">
        <f ca="1" t="shared" si="38"/>
        <v>-2793476.50934724</v>
      </c>
      <c r="O112" s="87">
        <f ca="1" t="shared" si="38"/>
        <v>-2650048.61295074</v>
      </c>
      <c r="P112" s="87">
        <f ca="1" t="shared" si="38"/>
        <v>-2650362.34587226</v>
      </c>
      <c r="Q112" s="87">
        <f ca="1" t="shared" si="38"/>
        <v>-4139218.47514192</v>
      </c>
      <c r="R112" s="87">
        <f ca="1" t="shared" si="38"/>
        <v>-5847074.21903055</v>
      </c>
      <c r="S112" s="87">
        <f ca="1" t="shared" si="38"/>
        <v>-5404707.5452933</v>
      </c>
      <c r="T112" s="87">
        <f ca="1" t="shared" si="38"/>
        <v>-4741812.91955804</v>
      </c>
      <c r="U112" s="87">
        <f ca="1" t="shared" si="38"/>
        <v>-4571760.74844315</v>
      </c>
    </row>
    <row r="113" ht="15" spans="1:21">
      <c r="A113" s="123"/>
      <c r="B113" s="120" t="s">
        <v>243</v>
      </c>
      <c r="C113" s="20" t="str">
        <f>'Data Request'!$C$6</f>
        <v>Naira</v>
      </c>
      <c r="D113" s="20" t="str">
        <f>'Data Request'!$C$7</f>
        <v>Million</v>
      </c>
      <c r="E113" s="59"/>
      <c r="F113" s="121"/>
      <c r="G113" s="122">
        <f>G114+G115</f>
        <v>10619.7580545195</v>
      </c>
      <c r="H113" s="122">
        <f>H114+H115</f>
        <v>18155.3841208789</v>
      </c>
      <c r="I113" s="122">
        <f>I114+I115</f>
        <v>50041.982957544</v>
      </c>
      <c r="J113" s="122">
        <f>J114+J115</f>
        <v>57296.36455197</v>
      </c>
      <c r="K113" s="122">
        <f>K114+K115</f>
        <v>75681.25857344</v>
      </c>
      <c r="L113" s="86">
        <f t="shared" ref="L113:U113" si="39">L92</f>
        <v>16824.47547091</v>
      </c>
      <c r="M113" s="86">
        <f ca="1" t="shared" si="39"/>
        <v>26777.2963243</v>
      </c>
      <c r="N113" s="86">
        <f ca="1" t="shared" si="39"/>
        <v>23678.49687647</v>
      </c>
      <c r="O113" s="86">
        <f ca="1" t="shared" si="39"/>
        <v>23525.90404522</v>
      </c>
      <c r="P113" s="86">
        <f ca="1" t="shared" si="39"/>
        <v>25013.2058467767</v>
      </c>
      <c r="Q113" s="86">
        <f ca="1" t="shared" si="39"/>
        <v>-1016425.98277783</v>
      </c>
      <c r="R113" s="86">
        <f ca="1" t="shared" si="39"/>
        <v>-2567901.29589015</v>
      </c>
      <c r="S113" s="86">
        <f ca="1" t="shared" si="39"/>
        <v>-1965196.23685212</v>
      </c>
      <c r="T113" s="86">
        <f ca="1" t="shared" si="39"/>
        <v>-1234219.14251668</v>
      </c>
      <c r="U113" s="86">
        <f ca="1" t="shared" si="39"/>
        <v>-666478.740204129</v>
      </c>
    </row>
    <row r="114" ht="15" spans="1:21">
      <c r="A114" s="123"/>
      <c r="B114" s="124" t="s">
        <v>162</v>
      </c>
      <c r="C114" s="20" t="str">
        <f>'Data Request'!$C$6</f>
        <v>Naira</v>
      </c>
      <c r="D114" s="20" t="str">
        <f>'Data Request'!$C$7</f>
        <v>Million</v>
      </c>
      <c r="E114" s="59"/>
      <c r="F114" s="56"/>
      <c r="G114" s="87">
        <f t="shared" ref="G114:U115" si="40">SUMIFS(G$158:G$237,$D$158:$D$237,$B114,$B$158:$B$237,"Amortization in LCU")+SUMIFS(G$277:G$531,$D$277:$D$531,$B114,$B$277:$B$531,"Amortization in LCU")</f>
        <v>37.36373529945</v>
      </c>
      <c r="H114" s="87">
        <f t="shared" si="40"/>
        <v>96.292739578935</v>
      </c>
      <c r="I114" s="87">
        <f t="shared" si="40"/>
        <v>116.29616419401</v>
      </c>
      <c r="J114" s="87">
        <f t="shared" si="40"/>
        <v>141.36879722</v>
      </c>
      <c r="K114" s="87">
        <f t="shared" si="40"/>
        <v>88.3709716</v>
      </c>
      <c r="L114" s="87">
        <f t="shared" si="40"/>
        <v>11473.41079809</v>
      </c>
      <c r="M114" s="87">
        <f ca="1" t="shared" si="40"/>
        <v>21325.2416257</v>
      </c>
      <c r="N114" s="87">
        <f ca="1" t="shared" si="40"/>
        <v>21325.2416257</v>
      </c>
      <c r="O114" s="87">
        <f ca="1" t="shared" si="40"/>
        <v>21325.2416257</v>
      </c>
      <c r="P114" s="87">
        <f ca="1" t="shared" si="40"/>
        <v>21325.2416257</v>
      </c>
      <c r="Q114" s="87">
        <f ca="1" t="shared" si="40"/>
        <v>21325.2416257</v>
      </c>
      <c r="R114" s="87">
        <f ca="1" t="shared" si="40"/>
        <v>241903.2416257</v>
      </c>
      <c r="S114" s="87">
        <f ca="1" t="shared" si="40"/>
        <v>825563.2416257</v>
      </c>
      <c r="T114" s="87">
        <f ca="1" t="shared" si="40"/>
        <v>1413013.2416257</v>
      </c>
      <c r="U114" s="87">
        <f ca="1" t="shared" si="40"/>
        <v>1981513.2416257</v>
      </c>
    </row>
    <row r="115" ht="15" spans="1:21">
      <c r="A115" s="123"/>
      <c r="B115" s="124" t="s">
        <v>163</v>
      </c>
      <c r="C115" s="20" t="str">
        <f>'Data Request'!$C$6</f>
        <v>Naira</v>
      </c>
      <c r="D115" s="20" t="str">
        <f>'Data Request'!$C$7</f>
        <v>Million</v>
      </c>
      <c r="E115" s="59"/>
      <c r="F115" s="56"/>
      <c r="G115" s="87">
        <f t="shared" si="40"/>
        <v>10582.39431922</v>
      </c>
      <c r="H115" s="87">
        <f t="shared" si="40"/>
        <v>18059.0913813</v>
      </c>
      <c r="I115" s="87">
        <f t="shared" si="40"/>
        <v>49925.68679335</v>
      </c>
      <c r="J115" s="87">
        <f t="shared" si="40"/>
        <v>57154.99575475</v>
      </c>
      <c r="K115" s="87">
        <f t="shared" si="40"/>
        <v>75592.88760184</v>
      </c>
      <c r="L115" s="87">
        <f t="shared" si="40"/>
        <v>5351.06467282</v>
      </c>
      <c r="M115" s="87">
        <f ca="1" t="shared" si="40"/>
        <v>5452.0546986</v>
      </c>
      <c r="N115" s="87">
        <f ca="1" t="shared" si="40"/>
        <v>2353.25525077</v>
      </c>
      <c r="O115" s="87">
        <f ca="1" t="shared" si="40"/>
        <v>2200.66241952</v>
      </c>
      <c r="P115" s="87">
        <f ca="1" t="shared" si="40"/>
        <v>3687.96422107667</v>
      </c>
      <c r="Q115" s="87">
        <f ca="1" t="shared" si="40"/>
        <v>-1037751.22440353</v>
      </c>
      <c r="R115" s="87">
        <f ca="1" t="shared" si="40"/>
        <v>-2809804.53751585</v>
      </c>
      <c r="S115" s="87">
        <f ca="1" t="shared" si="40"/>
        <v>-2790759.47847782</v>
      </c>
      <c r="T115" s="87">
        <f ca="1" t="shared" si="40"/>
        <v>-2647232.38414238</v>
      </c>
      <c r="U115" s="87">
        <f ca="1" t="shared" si="40"/>
        <v>-2647991.98182983</v>
      </c>
    </row>
    <row r="116" ht="15" spans="1:21">
      <c r="A116" s="123"/>
      <c r="B116" s="120" t="s">
        <v>244</v>
      </c>
      <c r="C116" s="20" t="str">
        <f>'Data Request'!$C$6</f>
        <v>Naira</v>
      </c>
      <c r="D116" s="20" t="str">
        <f>'Data Request'!$C$7</f>
        <v>Million</v>
      </c>
      <c r="E116" s="59"/>
      <c r="F116" s="121"/>
      <c r="G116" s="122">
        <f>G117+G118</f>
        <v>830.52890428305</v>
      </c>
      <c r="H116" s="122">
        <f>H117+H118</f>
        <v>3332.21106092562</v>
      </c>
      <c r="I116" s="122">
        <f>I117+I118</f>
        <v>4409.99511651299</v>
      </c>
      <c r="J116" s="122">
        <f>J117+J118</f>
        <v>5134.897237345</v>
      </c>
      <c r="K116" s="122">
        <f>K117+K118</f>
        <v>7478.83792445</v>
      </c>
      <c r="L116" s="86">
        <f>L95</f>
        <v>25478.04010885</v>
      </c>
      <c r="M116" s="86">
        <f ca="1" t="shared" ref="M116:U116" si="41">M95</f>
        <v>54200.8602699693</v>
      </c>
      <c r="N116" s="86">
        <f ca="1" t="shared" si="41"/>
        <v>90656.9333037908</v>
      </c>
      <c r="O116" s="86">
        <f ca="1" t="shared" si="41"/>
        <v>130411.228727971</v>
      </c>
      <c r="P116" s="86">
        <f ca="1" t="shared" si="41"/>
        <v>173486.053873293</v>
      </c>
      <c r="Q116" s="86">
        <f ca="1" t="shared" si="41"/>
        <v>219701.770053799</v>
      </c>
      <c r="R116" s="86">
        <f ca="1" t="shared" si="41"/>
        <v>274306.795081382</v>
      </c>
      <c r="S116" s="86">
        <f ca="1" t="shared" si="41"/>
        <v>332816.872345893</v>
      </c>
      <c r="T116" s="86">
        <f ca="1" t="shared" si="41"/>
        <v>391391.980000139</v>
      </c>
      <c r="U116" s="86">
        <f ca="1" t="shared" si="41"/>
        <v>447928.465476078</v>
      </c>
    </row>
    <row r="117" ht="15" spans="1:21">
      <c r="A117" s="123"/>
      <c r="B117" s="124" t="s">
        <v>162</v>
      </c>
      <c r="C117" s="20" t="str">
        <f>'Data Request'!$C$6</f>
        <v>Naira</v>
      </c>
      <c r="D117" s="20" t="str">
        <f>'Data Request'!$C$7</f>
        <v>Million</v>
      </c>
      <c r="E117" s="59"/>
      <c r="F117" s="56"/>
      <c r="G117" s="87">
        <f t="shared" ref="G117:U118" si="42">SUMIFS(G$158:G$237,$D$158:$D$237,$B117,$B$158:$B$237,"Interests in LCU")+SUMIFS(G$277:G$531,$D$277:$D$531,$B117,$B$277:$B$531,"Interests in LCU")</f>
        <v>18.85203478305</v>
      </c>
      <c r="H117" s="87">
        <f t="shared" si="42"/>
        <v>51.793477535624</v>
      </c>
      <c r="I117" s="87">
        <f t="shared" si="42"/>
        <v>56.807963372988</v>
      </c>
      <c r="J117" s="87">
        <f t="shared" si="42"/>
        <v>55.478158165</v>
      </c>
      <c r="K117" s="87">
        <f t="shared" si="42"/>
        <v>28.4789036</v>
      </c>
      <c r="L117" s="87">
        <f t="shared" si="42"/>
        <v>16916.77591435</v>
      </c>
      <c r="M117" s="87">
        <f ca="1" t="shared" si="42"/>
        <v>129608.1096539</v>
      </c>
      <c r="N117" s="87">
        <f ca="1" t="shared" si="42"/>
        <v>391695.159856</v>
      </c>
      <c r="O117" s="87">
        <f ca="1" t="shared" si="42"/>
        <v>655155.5911832</v>
      </c>
      <c r="P117" s="87">
        <f ca="1" t="shared" si="42"/>
        <v>910014.5696806</v>
      </c>
      <c r="Q117" s="87">
        <f ca="1" t="shared" si="42"/>
        <v>1168179.4973749</v>
      </c>
      <c r="R117" s="87">
        <f ca="1" t="shared" si="42"/>
        <v>1470728.0977953</v>
      </c>
      <c r="S117" s="87">
        <f ca="1" t="shared" si="42"/>
        <v>1772185.1781399</v>
      </c>
      <c r="T117" s="87">
        <f ca="1" t="shared" si="42"/>
        <v>2039914.5405866</v>
      </c>
      <c r="U117" s="87">
        <f ca="1" t="shared" si="42"/>
        <v>2264028.3851574</v>
      </c>
    </row>
    <row r="118" ht="15" spans="1:21">
      <c r="A118" s="123"/>
      <c r="B118" s="124" t="s">
        <v>163</v>
      </c>
      <c r="C118" s="20" t="str">
        <f>'Data Request'!$C$6</f>
        <v>Naira</v>
      </c>
      <c r="D118" s="20" t="str">
        <f>'Data Request'!$C$7</f>
        <v>Million</v>
      </c>
      <c r="E118" s="59"/>
      <c r="F118" s="56"/>
      <c r="G118" s="87">
        <f t="shared" si="42"/>
        <v>811.6768695</v>
      </c>
      <c r="H118" s="87">
        <f t="shared" si="42"/>
        <v>3280.41758339</v>
      </c>
      <c r="I118" s="87">
        <f t="shared" si="42"/>
        <v>4353.18715314</v>
      </c>
      <c r="J118" s="87">
        <f t="shared" si="42"/>
        <v>5079.41907918</v>
      </c>
      <c r="K118" s="87">
        <f t="shared" si="42"/>
        <v>7450.35902085</v>
      </c>
      <c r="L118" s="87">
        <f t="shared" si="42"/>
        <v>8561.2641945</v>
      </c>
      <c r="M118" s="87">
        <f ca="1" t="shared" si="42"/>
        <v>-75407.2493839306</v>
      </c>
      <c r="N118" s="87">
        <f ca="1" t="shared" si="42"/>
        <v>-301038.226552209</v>
      </c>
      <c r="O118" s="87">
        <f ca="1" t="shared" si="42"/>
        <v>-524744.362455228</v>
      </c>
      <c r="P118" s="87">
        <f ca="1" t="shared" si="42"/>
        <v>-736528.515807307</v>
      </c>
      <c r="Q118" s="87">
        <f ca="1" t="shared" si="42"/>
        <v>-948477.727321101</v>
      </c>
      <c r="R118" s="87">
        <f ca="1" t="shared" si="42"/>
        <v>-1196421.30271392</v>
      </c>
      <c r="S118" s="87">
        <f ca="1" t="shared" si="42"/>
        <v>-1439368.30579401</v>
      </c>
      <c r="T118" s="87">
        <f ca="1" t="shared" si="42"/>
        <v>-1648522.56058646</v>
      </c>
      <c r="U118" s="87">
        <f ca="1" t="shared" si="42"/>
        <v>-1816099.91968132</v>
      </c>
    </row>
    <row r="119" ht="15" spans="1:21">
      <c r="A119" s="123"/>
      <c r="B119" s="120" t="s">
        <v>245</v>
      </c>
      <c r="C119" s="20" t="str">
        <f>'Data Request'!$C$6</f>
        <v>Naira</v>
      </c>
      <c r="D119" s="20" t="str">
        <f>'Data Request'!$C$7</f>
        <v>Million</v>
      </c>
      <c r="E119" s="59"/>
      <c r="F119" s="121"/>
      <c r="G119" s="121"/>
      <c r="H119" s="121"/>
      <c r="I119" s="121"/>
      <c r="J119" s="121"/>
      <c r="K119" s="86"/>
      <c r="L119" s="86">
        <f t="shared" ref="L119:U121" si="43">L110-L113</f>
        <v>43002.2565288319</v>
      </c>
      <c r="M119" s="86">
        <f ca="1" t="shared" si="43"/>
        <v>85519.8733863437</v>
      </c>
      <c r="N119" s="86">
        <f ca="1" t="shared" si="43"/>
        <v>120094.993776289</v>
      </c>
      <c r="O119" s="86">
        <f ca="1" t="shared" si="43"/>
        <v>168925.483004041</v>
      </c>
      <c r="P119" s="86">
        <f ca="1" t="shared" si="43"/>
        <v>205024.448280968</v>
      </c>
      <c r="Q119" s="86">
        <f ca="1" t="shared" si="43"/>
        <v>250307.507635913</v>
      </c>
      <c r="R119" s="86">
        <f ca="1" t="shared" si="43"/>
        <v>302377.076859599</v>
      </c>
      <c r="S119" s="86">
        <f ca="1" t="shared" si="43"/>
        <v>350488.691558821</v>
      </c>
      <c r="T119" s="86">
        <f ca="1" t="shared" si="43"/>
        <v>388526.222958635</v>
      </c>
      <c r="U119" s="86">
        <f ca="1" t="shared" si="43"/>
        <v>434267.991760981</v>
      </c>
    </row>
    <row r="120" ht="15" spans="1:21">
      <c r="A120" s="123"/>
      <c r="B120" s="124" t="s">
        <v>162</v>
      </c>
      <c r="C120" s="20" t="str">
        <f>'Data Request'!$C$6</f>
        <v>Naira</v>
      </c>
      <c r="D120" s="20" t="str">
        <f>'Data Request'!$C$7</f>
        <v>Million</v>
      </c>
      <c r="E120" s="59"/>
      <c r="F120" s="52"/>
      <c r="G120" s="52"/>
      <c r="H120" s="52"/>
      <c r="I120" s="52"/>
      <c r="J120" s="52"/>
      <c r="K120" s="87"/>
      <c r="L120" s="87">
        <f t="shared" si="43"/>
        <v>1091416.58920191</v>
      </c>
      <c r="M120" s="87">
        <f ca="1" t="shared" si="43"/>
        <v>2896974.7583743</v>
      </c>
      <c r="N120" s="87">
        <f ca="1" t="shared" si="43"/>
        <v>2915924.7583743</v>
      </c>
      <c r="O120" s="87">
        <f ca="1" t="shared" si="43"/>
        <v>2821174.7583743</v>
      </c>
      <c r="P120" s="87">
        <f ca="1" t="shared" si="43"/>
        <v>2859074.7583743</v>
      </c>
      <c r="Q120" s="87">
        <f ca="1" t="shared" si="43"/>
        <v>3351774.7583743</v>
      </c>
      <c r="R120" s="87">
        <f ca="1" t="shared" si="43"/>
        <v>3339646.7583743</v>
      </c>
      <c r="S120" s="87">
        <f ca="1" t="shared" si="43"/>
        <v>2964436.7583743</v>
      </c>
      <c r="T120" s="87">
        <f ca="1" t="shared" si="43"/>
        <v>2483106.7583743</v>
      </c>
      <c r="U120" s="87">
        <f ca="1" t="shared" si="43"/>
        <v>2358036.7583743</v>
      </c>
    </row>
    <row r="121" ht="15" spans="1:21">
      <c r="A121" s="123"/>
      <c r="B121" s="124" t="s">
        <v>163</v>
      </c>
      <c r="C121" s="20" t="str">
        <f>'Data Request'!$C$6</f>
        <v>Naira</v>
      </c>
      <c r="D121" s="20" t="str">
        <f>'Data Request'!$C$7</f>
        <v>Million</v>
      </c>
      <c r="E121" s="59"/>
      <c r="F121" s="52"/>
      <c r="G121" s="52"/>
      <c r="H121" s="52"/>
      <c r="I121" s="52"/>
      <c r="J121" s="52"/>
      <c r="K121" s="87"/>
      <c r="L121" s="87">
        <f t="shared" si="43"/>
        <v>-1048414.33267308</v>
      </c>
      <c r="M121" s="87">
        <f ca="1" t="shared" si="43"/>
        <v>-2811454.88498796</v>
      </c>
      <c r="N121" s="87">
        <f ca="1" t="shared" si="43"/>
        <v>-2795829.76459801</v>
      </c>
      <c r="O121" s="87">
        <f ca="1" t="shared" si="43"/>
        <v>-2652249.27537026</v>
      </c>
      <c r="P121" s="87">
        <f ca="1" t="shared" si="43"/>
        <v>-2654050.31009333</v>
      </c>
      <c r="Q121" s="87">
        <f ca="1" t="shared" si="43"/>
        <v>-3101467.25073839</v>
      </c>
      <c r="R121" s="87">
        <f ca="1" t="shared" si="43"/>
        <v>-3037269.6815147</v>
      </c>
      <c r="S121" s="87">
        <f ca="1" t="shared" si="43"/>
        <v>-2613948.06681548</v>
      </c>
      <c r="T121" s="87">
        <f ca="1" t="shared" si="43"/>
        <v>-2094580.53541567</v>
      </c>
      <c r="U121" s="87">
        <f ca="1" t="shared" si="43"/>
        <v>-1923768.76661332</v>
      </c>
    </row>
    <row r="122" ht="15" spans="1:21">
      <c r="A122" s="123"/>
      <c r="B122" s="120" t="s">
        <v>323</v>
      </c>
      <c r="C122" s="20" t="str">
        <f>'Data Request'!$C$6</f>
        <v>Naira</v>
      </c>
      <c r="D122" s="20" t="str">
        <f>'Data Request'!$C$7</f>
        <v>Million</v>
      </c>
      <c r="E122" s="59"/>
      <c r="F122" s="121"/>
      <c r="G122" s="121"/>
      <c r="H122" s="121"/>
      <c r="I122" s="121"/>
      <c r="J122" s="121"/>
      <c r="K122" s="86"/>
      <c r="L122" s="86">
        <f t="shared" ref="L122:U122" si="44">L107-K107</f>
        <v>43032.5195177019</v>
      </c>
      <c r="M122" s="86">
        <f ca="1" t="shared" si="44"/>
        <v>85519.8733863436</v>
      </c>
      <c r="N122" s="86">
        <f ca="1" t="shared" si="44"/>
        <v>120094.99377629</v>
      </c>
      <c r="O122" s="86">
        <f ca="1" t="shared" si="44"/>
        <v>168925.483004042</v>
      </c>
      <c r="P122" s="86">
        <f ca="1" t="shared" si="44"/>
        <v>205024.448280967</v>
      </c>
      <c r="Q122" s="86">
        <f ca="1" t="shared" si="44"/>
        <v>250307.507635914</v>
      </c>
      <c r="R122" s="86">
        <f ca="1" t="shared" si="44"/>
        <v>302377.076859597</v>
      </c>
      <c r="S122" s="86">
        <f ca="1" t="shared" si="44"/>
        <v>350488.69155882</v>
      </c>
      <c r="T122" s="86">
        <f ca="1" t="shared" si="44"/>
        <v>388526.222958636</v>
      </c>
      <c r="U122" s="86">
        <f ca="1" t="shared" si="44"/>
        <v>434267.99176098</v>
      </c>
    </row>
    <row r="123" ht="15" spans="1:21">
      <c r="A123" s="123"/>
      <c r="B123" s="120" t="s">
        <v>324</v>
      </c>
      <c r="C123" s="20" t="str">
        <f>'Data Request'!$C$6</f>
        <v>Naira</v>
      </c>
      <c r="D123" s="20" t="str">
        <f>'Data Request'!$C$7</f>
        <v>Million</v>
      </c>
      <c r="E123" s="62"/>
      <c r="F123" s="121"/>
      <c r="G123" s="121"/>
      <c r="H123" s="121"/>
      <c r="I123" s="121"/>
      <c r="J123" s="121"/>
      <c r="K123" s="86"/>
      <c r="L123" s="86">
        <f t="shared" ref="L123:U123" si="45">L122-L119</f>
        <v>30.2629888699594</v>
      </c>
      <c r="M123" s="86">
        <f ca="1" t="shared" si="45"/>
        <v>0</v>
      </c>
      <c r="N123" s="86">
        <f ca="1" t="shared" si="45"/>
        <v>0</v>
      </c>
      <c r="O123" s="86">
        <f ca="1" t="shared" si="45"/>
        <v>1.36788003146648e-9</v>
      </c>
      <c r="P123" s="86">
        <f ca="1" t="shared" si="45"/>
        <v>-1.16415321826935e-9</v>
      </c>
      <c r="Q123" s="86">
        <f ca="1" t="shared" si="45"/>
        <v>9.31322574615479e-10</v>
      </c>
      <c r="R123" s="86">
        <f ca="1" t="shared" si="45"/>
        <v>-1.28056854009628e-9</v>
      </c>
      <c r="S123" s="86">
        <f ca="1" t="shared" si="45"/>
        <v>-9.31322574615479e-10</v>
      </c>
      <c r="T123" s="86">
        <f ca="1" t="shared" si="45"/>
        <v>8.14907252788544e-10</v>
      </c>
      <c r="U123" s="86">
        <f ca="1" t="shared" si="45"/>
        <v>-1.04773789644241e-9</v>
      </c>
    </row>
    <row r="124" ht="15" spans="1:21">
      <c r="A124" s="61"/>
      <c r="B124" s="57"/>
      <c r="C124" s="62"/>
      <c r="D124" s="62"/>
      <c r="E124" s="62"/>
      <c r="F124" s="63"/>
      <c r="G124" s="63"/>
      <c r="H124" s="63"/>
      <c r="I124" s="63"/>
      <c r="J124" s="63"/>
      <c r="K124" s="94"/>
      <c r="L124" s="94"/>
      <c r="M124" s="94"/>
      <c r="N124" s="94"/>
      <c r="O124" s="94"/>
      <c r="P124" s="94"/>
      <c r="Q124" s="94"/>
      <c r="R124" s="94"/>
      <c r="S124" s="89"/>
      <c r="T124" s="89"/>
      <c r="U124" s="89"/>
    </row>
    <row r="125" ht="15" spans="1:21">
      <c r="A125" s="119"/>
      <c r="B125" s="119" t="s">
        <v>325</v>
      </c>
      <c r="C125" s="62"/>
      <c r="D125" s="62"/>
      <c r="E125" s="62"/>
      <c r="F125" s="63"/>
      <c r="G125" s="63"/>
      <c r="H125" s="63"/>
      <c r="I125" s="63"/>
      <c r="J125" s="63"/>
      <c r="K125" s="94"/>
      <c r="L125" s="94"/>
      <c r="M125" s="94"/>
      <c r="N125" s="94"/>
      <c r="O125" s="94"/>
      <c r="P125" s="94"/>
      <c r="Q125" s="94"/>
      <c r="R125" s="94"/>
      <c r="S125" s="89"/>
      <c r="T125" s="89"/>
      <c r="U125" s="89"/>
    </row>
    <row r="126" ht="15" spans="1:21">
      <c r="A126" s="119"/>
      <c r="B126" s="120" t="s">
        <v>241</v>
      </c>
      <c r="C126" s="20" t="str">
        <f>'Data Request'!$C$6</f>
        <v>Naira</v>
      </c>
      <c r="D126" s="20" t="str">
        <f>'Data Request'!$C$7</f>
        <v>Million</v>
      </c>
      <c r="E126" s="59"/>
      <c r="F126" s="121"/>
      <c r="G126" s="122">
        <f>G107</f>
        <v>48644.8881503252</v>
      </c>
      <c r="H126" s="122">
        <f>H107</f>
        <v>79470.0161754744</v>
      </c>
      <c r="I126" s="122">
        <f>I107</f>
        <v>112459.323187438</v>
      </c>
      <c r="J126" s="122">
        <f>J107</f>
        <v>113636.86082904</v>
      </c>
      <c r="K126" s="122">
        <f>K107</f>
        <v>81600.28445008</v>
      </c>
      <c r="L126" s="86">
        <f>K126+(-L50+L53)+L54-L56+K108/K8*(L8-K8)</f>
        <v>124632.803967782</v>
      </c>
      <c r="M126" s="86">
        <f ca="1" t="shared" ref="M126:U126" si="46">L126+(-M50+M53)+M54-M56+L108/L8*(M8-L8)</f>
        <v>210152.677354126</v>
      </c>
      <c r="N126" s="86">
        <f ca="1" t="shared" si="46"/>
        <v>330247.671130415</v>
      </c>
      <c r="O126" s="86">
        <f ca="1" t="shared" si="46"/>
        <v>499173.154134456</v>
      </c>
      <c r="P126" s="86">
        <f ca="1" t="shared" si="46"/>
        <v>704197.602415424</v>
      </c>
      <c r="Q126" s="86">
        <f ca="1" t="shared" si="46"/>
        <v>954505.110051337</v>
      </c>
      <c r="R126" s="86">
        <f ca="1" t="shared" si="46"/>
        <v>1256882.18691094</v>
      </c>
      <c r="S126" s="86">
        <f ca="1" t="shared" si="46"/>
        <v>1607370.87846976</v>
      </c>
      <c r="T126" s="86">
        <f ca="1" t="shared" si="46"/>
        <v>1995897.10142839</v>
      </c>
      <c r="U126" s="86">
        <f ca="1" t="shared" si="46"/>
        <v>2430165.09318937</v>
      </c>
    </row>
    <row r="127" ht="15" spans="1:21">
      <c r="A127" s="61"/>
      <c r="B127" s="57"/>
      <c r="C127" s="62"/>
      <c r="D127" s="62"/>
      <c r="E127" s="62"/>
      <c r="F127" s="63"/>
      <c r="G127" s="63"/>
      <c r="H127" s="63"/>
      <c r="I127" s="63"/>
      <c r="J127" s="63"/>
      <c r="K127" s="94"/>
      <c r="L127" s="94"/>
      <c r="M127" s="94"/>
      <c r="N127" s="94"/>
      <c r="O127" s="94"/>
      <c r="P127" s="94"/>
      <c r="Q127" s="94"/>
      <c r="R127" s="94"/>
      <c r="S127" s="89"/>
      <c r="T127" s="89"/>
      <c r="U127" s="89"/>
    </row>
    <row r="128" ht="15" spans="1:21">
      <c r="A128" s="61"/>
      <c r="B128" s="116"/>
      <c r="C128" s="116"/>
      <c r="D128" s="116"/>
      <c r="E128" s="116"/>
      <c r="F128" s="116"/>
      <c r="G128" s="116"/>
      <c r="H128" s="116"/>
      <c r="I128" s="116"/>
      <c r="J128" s="116"/>
      <c r="K128" s="116"/>
      <c r="L128" s="116"/>
      <c r="M128" s="116"/>
      <c r="N128" s="116"/>
      <c r="O128" s="116"/>
      <c r="P128" s="116"/>
      <c r="Q128" s="116"/>
      <c r="R128" s="116"/>
      <c r="S128" s="103"/>
      <c r="T128" s="103"/>
      <c r="U128" s="103"/>
    </row>
    <row r="129" ht="15" spans="1:21">
      <c r="A129" s="127"/>
      <c r="B129" s="127" t="s">
        <v>326</v>
      </c>
      <c r="C129" s="128"/>
      <c r="D129" s="128"/>
      <c r="E129" s="128"/>
      <c r="F129" s="129"/>
      <c r="G129" s="129"/>
      <c r="H129" s="129"/>
      <c r="I129" s="129"/>
      <c r="J129" s="129"/>
      <c r="K129" s="128"/>
      <c r="L129" s="128"/>
      <c r="M129" s="128"/>
      <c r="N129" s="128"/>
      <c r="O129" s="128"/>
      <c r="P129" s="128"/>
      <c r="Q129" s="128"/>
      <c r="R129" s="128"/>
      <c r="S129" s="107"/>
      <c r="T129" s="107"/>
      <c r="U129" s="107"/>
    </row>
    <row r="130" ht="15" spans="1:21">
      <c r="A130" s="130"/>
      <c r="B130" s="131" t="str">
        <f>"Existing debt at end-"&amp;K130</f>
        <v>Existing debt at end-2019</v>
      </c>
      <c r="C130" s="132"/>
      <c r="D130" s="132"/>
      <c r="E130" s="133"/>
      <c r="F130" s="132"/>
      <c r="G130" s="134">
        <f t="shared" ref="G130:U130" si="47">G78</f>
        <v>2015</v>
      </c>
      <c r="H130" s="134">
        <f t="shared" si="47"/>
        <v>2016</v>
      </c>
      <c r="I130" s="134">
        <f t="shared" si="47"/>
        <v>2017</v>
      </c>
      <c r="J130" s="134">
        <f t="shared" si="47"/>
        <v>2018</v>
      </c>
      <c r="K130" s="134">
        <f t="shared" si="47"/>
        <v>2019</v>
      </c>
      <c r="L130" s="134">
        <f t="shared" si="47"/>
        <v>2020</v>
      </c>
      <c r="M130" s="134">
        <f t="shared" si="47"/>
        <v>2021</v>
      </c>
      <c r="N130" s="134">
        <f t="shared" si="47"/>
        <v>2022</v>
      </c>
      <c r="O130" s="134">
        <f t="shared" si="47"/>
        <v>2023</v>
      </c>
      <c r="P130" s="134">
        <f t="shared" si="47"/>
        <v>2024</v>
      </c>
      <c r="Q130" s="134">
        <f t="shared" si="47"/>
        <v>2025</v>
      </c>
      <c r="R130" s="134">
        <f t="shared" si="47"/>
        <v>2026</v>
      </c>
      <c r="S130" s="134">
        <f t="shared" si="47"/>
        <v>2027</v>
      </c>
      <c r="T130" s="134">
        <f t="shared" si="47"/>
        <v>2028</v>
      </c>
      <c r="U130" s="134">
        <f t="shared" si="47"/>
        <v>2029</v>
      </c>
    </row>
    <row r="131" ht="15" spans="1:21">
      <c r="A131" s="130"/>
      <c r="B131" s="131"/>
      <c r="C131" s="132"/>
      <c r="D131" s="132"/>
      <c r="E131" s="133"/>
      <c r="F131" s="132"/>
      <c r="G131" s="132"/>
      <c r="H131" s="132"/>
      <c r="I131" s="132"/>
      <c r="J131" s="132"/>
      <c r="K131" s="160"/>
      <c r="L131" s="133"/>
      <c r="M131" s="133"/>
      <c r="N131" s="133"/>
      <c r="O131" s="133"/>
      <c r="P131" s="133"/>
      <c r="Q131" s="133"/>
      <c r="R131" s="133"/>
      <c r="S131" s="133"/>
      <c r="T131" s="133"/>
      <c r="U131" s="133"/>
    </row>
    <row r="132" ht="15" spans="1:21">
      <c r="A132" s="130"/>
      <c r="B132" s="135"/>
      <c r="C132" s="135"/>
      <c r="D132" s="135"/>
      <c r="E132" s="136"/>
      <c r="F132" s="135"/>
      <c r="G132" s="135"/>
      <c r="H132" s="135"/>
      <c r="I132" s="135"/>
      <c r="J132" s="135"/>
      <c r="K132" s="128"/>
      <c r="L132" s="136"/>
      <c r="M132" s="136"/>
      <c r="N132" s="136"/>
      <c r="O132" s="136"/>
      <c r="P132" s="136"/>
      <c r="Q132" s="136"/>
      <c r="R132" s="136"/>
      <c r="S132" s="136"/>
      <c r="T132" s="136"/>
      <c r="U132" s="136"/>
    </row>
    <row r="133" ht="15" spans="1:21">
      <c r="A133" s="130"/>
      <c r="B133" s="137" t="s">
        <v>327</v>
      </c>
      <c r="C133" s="138"/>
      <c r="D133" s="138"/>
      <c r="E133" s="138"/>
      <c r="F133" s="139"/>
      <c r="G133" s="139"/>
      <c r="H133" s="139"/>
      <c r="I133" s="139"/>
      <c r="J133" s="139"/>
      <c r="K133" s="161"/>
      <c r="L133" s="162"/>
      <c r="M133" s="162"/>
      <c r="N133" s="162"/>
      <c r="O133" s="162"/>
      <c r="P133" s="162"/>
      <c r="Q133" s="162"/>
      <c r="R133" s="162"/>
      <c r="S133" s="162"/>
      <c r="T133" s="162"/>
      <c r="U133" s="162"/>
    </row>
    <row r="134" ht="15" spans="1:21">
      <c r="A134" s="130"/>
      <c r="B134" s="61" t="str">
        <f>B$133&amp;" for debts denominated in "&amp;D134</f>
        <v>Principal amortization payments for debts denominated in LCU</v>
      </c>
      <c r="C134" s="108" t="str">
        <f>"million "&amp;D134</f>
        <v>million LCU</v>
      </c>
      <c r="D134" s="140" t="str">
        <f>$B$81</f>
        <v>LCU</v>
      </c>
      <c r="E134" s="141" t="s">
        <v>328</v>
      </c>
      <c r="F134" s="128"/>
      <c r="G134" s="142">
        <f t="shared" ref="G134:U138" si="48">SUMIFS(G$158:G$237,$B$158:$B$237,$E134,$D$158:$D$237,$D134)</f>
        <v>10582.39431922</v>
      </c>
      <c r="H134" s="142">
        <f t="shared" si="48"/>
        <v>18059.0913813</v>
      </c>
      <c r="I134" s="142">
        <f t="shared" si="48"/>
        <v>49925.68679335</v>
      </c>
      <c r="J134" s="142">
        <f t="shared" si="48"/>
        <v>57154.99575475</v>
      </c>
      <c r="K134" s="142">
        <f t="shared" si="48"/>
        <v>75592.88760184</v>
      </c>
      <c r="L134" s="142">
        <f t="shared" si="48"/>
        <v>5351.06467282</v>
      </c>
      <c r="M134" s="142">
        <f t="shared" si="48"/>
        <v>5452.0546986</v>
      </c>
      <c r="N134" s="142">
        <f t="shared" si="48"/>
        <v>2353.25525077</v>
      </c>
      <c r="O134" s="142">
        <f t="shared" si="48"/>
        <v>1918.28641952</v>
      </c>
      <c r="P134" s="142">
        <f t="shared" si="48"/>
        <v>1892.54555441</v>
      </c>
      <c r="Q134" s="142">
        <f t="shared" si="48"/>
        <v>1927.75293006</v>
      </c>
      <c r="R134" s="142">
        <f t="shared" si="48"/>
        <v>2096.37810684</v>
      </c>
      <c r="S134" s="142">
        <f t="shared" si="48"/>
        <v>2281.03086942</v>
      </c>
      <c r="T134" s="142">
        <f t="shared" si="48"/>
        <v>2482.89547503</v>
      </c>
      <c r="U134" s="142">
        <f t="shared" si="48"/>
        <v>2703.69737576</v>
      </c>
    </row>
    <row r="135" ht="15" spans="1:21">
      <c r="A135" s="130"/>
      <c r="B135" s="61" t="str">
        <f>B$133&amp;" for debts denominated in "&amp;D135</f>
        <v>Principal amortization payments for debts denominated in USD</v>
      </c>
      <c r="C135" s="108" t="str">
        <f>"million "&amp;D135</f>
        <v>million USD</v>
      </c>
      <c r="D135" s="140" t="str">
        <f>$B$82</f>
        <v>USD</v>
      </c>
      <c r="E135" s="141" t="s">
        <v>328</v>
      </c>
      <c r="F135" s="128"/>
      <c r="G135" s="142">
        <f t="shared" si="48"/>
        <v>0.1901593</v>
      </c>
      <c r="H135" s="142">
        <f t="shared" si="48"/>
        <v>0.38031855</v>
      </c>
      <c r="I135" s="142">
        <f t="shared" si="48"/>
        <v>0.38031855</v>
      </c>
      <c r="J135" s="142">
        <f t="shared" si="48"/>
        <v>0.46123588</v>
      </c>
      <c r="K135" s="142">
        <f t="shared" si="48"/>
        <v>0.2710766</v>
      </c>
      <c r="L135" s="142">
        <f t="shared" si="48"/>
        <v>30.27285171</v>
      </c>
      <c r="M135" s="142">
        <f t="shared" si="48"/>
        <v>56.2671283</v>
      </c>
      <c r="N135" s="142">
        <f t="shared" si="48"/>
        <v>56.2671283</v>
      </c>
      <c r="O135" s="142">
        <f t="shared" si="48"/>
        <v>56.2671283</v>
      </c>
      <c r="P135" s="142">
        <f t="shared" si="48"/>
        <v>56.2671283</v>
      </c>
      <c r="Q135" s="142">
        <f t="shared" si="48"/>
        <v>56.2671283</v>
      </c>
      <c r="R135" s="142">
        <f t="shared" si="48"/>
        <v>56.2671283</v>
      </c>
      <c r="S135" s="142">
        <f t="shared" si="48"/>
        <v>56.2671283</v>
      </c>
      <c r="T135" s="142">
        <f t="shared" si="48"/>
        <v>56.2671283</v>
      </c>
      <c r="U135" s="142">
        <f t="shared" si="48"/>
        <v>56.2671283</v>
      </c>
    </row>
    <row r="136" ht="15" spans="1:21">
      <c r="A136" s="130"/>
      <c r="B136" s="61" t="str">
        <f>B$133&amp;" for debts denominated in "&amp;D136</f>
        <v>Principal amortization payments for debts denominated in EUR</v>
      </c>
      <c r="C136" s="108" t="str">
        <f>"million "&amp;D136</f>
        <v>million EUR</v>
      </c>
      <c r="D136" s="140" t="str">
        <f>$B$83</f>
        <v>EUR</v>
      </c>
      <c r="E136" s="141" t="s">
        <v>328</v>
      </c>
      <c r="F136" s="128"/>
      <c r="G136" s="142">
        <f t="shared" si="48"/>
        <v>0</v>
      </c>
      <c r="H136" s="142">
        <f t="shared" si="48"/>
        <v>0</v>
      </c>
      <c r="I136" s="142">
        <f t="shared" si="48"/>
        <v>0</v>
      </c>
      <c r="J136" s="142">
        <f t="shared" si="48"/>
        <v>0</v>
      </c>
      <c r="K136" s="142">
        <f t="shared" si="48"/>
        <v>0</v>
      </c>
      <c r="L136" s="142">
        <f t="shared" si="48"/>
        <v>0</v>
      </c>
      <c r="M136" s="142">
        <f t="shared" si="48"/>
        <v>0</v>
      </c>
      <c r="N136" s="142">
        <f t="shared" si="48"/>
        <v>0</v>
      </c>
      <c r="O136" s="142">
        <f t="shared" si="48"/>
        <v>0</v>
      </c>
      <c r="P136" s="142">
        <f t="shared" si="48"/>
        <v>0</v>
      </c>
      <c r="Q136" s="142">
        <f t="shared" si="48"/>
        <v>0</v>
      </c>
      <c r="R136" s="142">
        <f t="shared" si="48"/>
        <v>0</v>
      </c>
      <c r="S136" s="142">
        <f t="shared" si="48"/>
        <v>0</v>
      </c>
      <c r="T136" s="142">
        <f t="shared" si="48"/>
        <v>0</v>
      </c>
      <c r="U136" s="142">
        <f t="shared" si="48"/>
        <v>0</v>
      </c>
    </row>
    <row r="137" ht="15" spans="1:21">
      <c r="A137" s="130"/>
      <c r="B137" s="61" t="str">
        <f>B$133&amp;" for debts denominated in "&amp;D137</f>
        <v>Principal amortization payments for debts denominated in GBP</v>
      </c>
      <c r="C137" s="108" t="str">
        <f>"million "&amp;D137</f>
        <v>million GBP</v>
      </c>
      <c r="D137" s="140" t="str">
        <f>$B$84</f>
        <v>GBP</v>
      </c>
      <c r="E137" s="141" t="s">
        <v>328</v>
      </c>
      <c r="F137" s="128"/>
      <c r="G137" s="142">
        <f t="shared" si="48"/>
        <v>0</v>
      </c>
      <c r="H137" s="142">
        <f t="shared" si="48"/>
        <v>0</v>
      </c>
      <c r="I137" s="142">
        <f t="shared" si="48"/>
        <v>0</v>
      </c>
      <c r="J137" s="142">
        <f t="shared" si="48"/>
        <v>0</v>
      </c>
      <c r="K137" s="142">
        <f t="shared" si="48"/>
        <v>0</v>
      </c>
      <c r="L137" s="142">
        <f t="shared" si="48"/>
        <v>0</v>
      </c>
      <c r="M137" s="142">
        <f t="shared" si="48"/>
        <v>0</v>
      </c>
      <c r="N137" s="142">
        <f t="shared" si="48"/>
        <v>0</v>
      </c>
      <c r="O137" s="142">
        <f t="shared" si="48"/>
        <v>0</v>
      </c>
      <c r="P137" s="142">
        <f t="shared" si="48"/>
        <v>0</v>
      </c>
      <c r="Q137" s="142">
        <f t="shared" si="48"/>
        <v>0</v>
      </c>
      <c r="R137" s="142">
        <f t="shared" si="48"/>
        <v>0</v>
      </c>
      <c r="S137" s="142">
        <f t="shared" si="48"/>
        <v>0</v>
      </c>
      <c r="T137" s="142">
        <f t="shared" si="48"/>
        <v>0</v>
      </c>
      <c r="U137" s="142">
        <f t="shared" si="48"/>
        <v>0</v>
      </c>
    </row>
    <row r="138" ht="15" spans="1:21">
      <c r="A138" s="130"/>
      <c r="B138" s="61" t="str">
        <f>B$133&amp;" for debts denominated in "&amp;D138</f>
        <v>Principal amortization payments for debts denominated in CHY</v>
      </c>
      <c r="C138" s="108" t="str">
        <f>"million "&amp;D138</f>
        <v>million CHY</v>
      </c>
      <c r="D138" s="140" t="str">
        <f>$B$85</f>
        <v>CHY</v>
      </c>
      <c r="E138" s="141" t="s">
        <v>328</v>
      </c>
      <c r="F138" s="128"/>
      <c r="G138" s="143">
        <f t="shared" si="48"/>
        <v>0</v>
      </c>
      <c r="H138" s="143">
        <f t="shared" si="48"/>
        <v>0</v>
      </c>
      <c r="I138" s="143">
        <f t="shared" si="48"/>
        <v>0</v>
      </c>
      <c r="J138" s="143">
        <f t="shared" si="48"/>
        <v>0</v>
      </c>
      <c r="K138" s="143">
        <f t="shared" si="48"/>
        <v>0</v>
      </c>
      <c r="L138" s="143">
        <f t="shared" si="48"/>
        <v>0</v>
      </c>
      <c r="M138" s="143">
        <f t="shared" si="48"/>
        <v>0</v>
      </c>
      <c r="N138" s="143">
        <f t="shared" si="48"/>
        <v>0</v>
      </c>
      <c r="O138" s="143">
        <f t="shared" si="48"/>
        <v>0</v>
      </c>
      <c r="P138" s="143">
        <f t="shared" si="48"/>
        <v>0</v>
      </c>
      <c r="Q138" s="143">
        <f t="shared" si="48"/>
        <v>0</v>
      </c>
      <c r="R138" s="143">
        <f t="shared" si="48"/>
        <v>0</v>
      </c>
      <c r="S138" s="143">
        <f t="shared" si="48"/>
        <v>0</v>
      </c>
      <c r="T138" s="143">
        <f t="shared" si="48"/>
        <v>0</v>
      </c>
      <c r="U138" s="143">
        <f t="shared" si="48"/>
        <v>0</v>
      </c>
    </row>
    <row r="139" ht="15" spans="1:21">
      <c r="A139" s="130"/>
      <c r="B139" s="144" t="str">
        <f>B$133&amp;" TOTAL in LCU"</f>
        <v>Principal amortization payments TOTAL in LCU</v>
      </c>
      <c r="C139" s="108" t="s">
        <v>329</v>
      </c>
      <c r="D139" s="145"/>
      <c r="E139" s="128"/>
      <c r="F139" s="128"/>
      <c r="G139" s="86">
        <f t="shared" ref="G139:U139" si="49">SUMPRODUCT(G134:G138,G$81:G$85)</f>
        <v>10619.7580545195</v>
      </c>
      <c r="H139" s="86">
        <f t="shared" si="49"/>
        <v>18155.3841208789</v>
      </c>
      <c r="I139" s="86">
        <f t="shared" si="49"/>
        <v>50041.982957544</v>
      </c>
      <c r="J139" s="86">
        <f t="shared" si="49"/>
        <v>57296.36455197</v>
      </c>
      <c r="K139" s="86">
        <f t="shared" si="49"/>
        <v>75681.25857344</v>
      </c>
      <c r="L139" s="86">
        <f t="shared" si="49"/>
        <v>16824.47547091</v>
      </c>
      <c r="M139" s="86">
        <f t="shared" si="49"/>
        <v>26777.2963243</v>
      </c>
      <c r="N139" s="86">
        <f t="shared" si="49"/>
        <v>23678.49687647</v>
      </c>
      <c r="O139" s="86">
        <f t="shared" si="49"/>
        <v>23243.52804522</v>
      </c>
      <c r="P139" s="86">
        <f t="shared" si="49"/>
        <v>23217.78718011</v>
      </c>
      <c r="Q139" s="86">
        <f t="shared" si="49"/>
        <v>23252.99455576</v>
      </c>
      <c r="R139" s="86">
        <f t="shared" si="49"/>
        <v>23421.61973254</v>
      </c>
      <c r="S139" s="86">
        <f t="shared" si="49"/>
        <v>23606.27249512</v>
      </c>
      <c r="T139" s="86">
        <f t="shared" si="49"/>
        <v>23808.13710073</v>
      </c>
      <c r="U139" s="86">
        <f t="shared" si="49"/>
        <v>24028.93900146</v>
      </c>
    </row>
    <row r="140" ht="15" spans="1:21">
      <c r="A140" s="130"/>
      <c r="B140" s="141"/>
      <c r="C140" s="145"/>
      <c r="D140" s="145"/>
      <c r="E140" s="128"/>
      <c r="F140" s="128"/>
      <c r="G140" s="135"/>
      <c r="H140" s="135"/>
      <c r="I140" s="135"/>
      <c r="J140" s="135"/>
      <c r="K140" s="163"/>
      <c r="L140" s="164"/>
      <c r="M140" s="143"/>
      <c r="N140" s="143"/>
      <c r="O140" s="143"/>
      <c r="P140" s="143"/>
      <c r="Q140" s="143"/>
      <c r="R140" s="143"/>
      <c r="S140" s="143"/>
      <c r="T140" s="143"/>
      <c r="U140" s="143"/>
    </row>
    <row r="141" ht="15" spans="1:21">
      <c r="A141" s="130"/>
      <c r="B141" s="137" t="s">
        <v>330</v>
      </c>
      <c r="C141" s="138"/>
      <c r="D141" s="138"/>
      <c r="E141" s="138"/>
      <c r="F141" s="139"/>
      <c r="G141" s="139"/>
      <c r="H141" s="139"/>
      <c r="I141" s="139"/>
      <c r="J141" s="139"/>
      <c r="K141" s="165"/>
      <c r="L141" s="166"/>
      <c r="M141" s="166"/>
      <c r="N141" s="166"/>
      <c r="O141" s="166"/>
      <c r="P141" s="166"/>
      <c r="Q141" s="166"/>
      <c r="R141" s="166"/>
      <c r="S141" s="166"/>
      <c r="T141" s="166"/>
      <c r="U141" s="166"/>
    </row>
    <row r="142" ht="15" spans="1:21">
      <c r="A142" s="130"/>
      <c r="B142" s="61" t="str">
        <f>B$141&amp;" for debts denominated in "&amp;D142</f>
        <v>Interest payments for debts denominated in LCU</v>
      </c>
      <c r="C142" s="108" t="str">
        <f>"million "&amp;D142</f>
        <v>million LCU</v>
      </c>
      <c r="D142" s="140" t="str">
        <f>$B$81</f>
        <v>LCU</v>
      </c>
      <c r="E142" s="141" t="s">
        <v>234</v>
      </c>
      <c r="F142" s="128"/>
      <c r="G142" s="142">
        <f t="shared" ref="G142:U146" si="50">SUMIFS(G$158:G$237,$B$158:$B$237,$E142,$D$158:$D$237,$D142)</f>
        <v>811.6768695</v>
      </c>
      <c r="H142" s="142">
        <f t="shared" si="50"/>
        <v>3280.41758339</v>
      </c>
      <c r="I142" s="142">
        <f t="shared" si="50"/>
        <v>4353.18715314</v>
      </c>
      <c r="J142" s="142">
        <f t="shared" si="50"/>
        <v>5079.41907918</v>
      </c>
      <c r="K142" s="142">
        <f t="shared" si="50"/>
        <v>7450.35902085</v>
      </c>
      <c r="L142" s="142">
        <f t="shared" si="50"/>
        <v>8561.2641945</v>
      </c>
      <c r="M142" s="142">
        <f t="shared" si="50"/>
        <v>7893.47821609</v>
      </c>
      <c r="N142" s="142">
        <f t="shared" si="50"/>
        <v>6178.39363096</v>
      </c>
      <c r="O142" s="142">
        <f t="shared" si="50"/>
        <v>5501.45847572</v>
      </c>
      <c r="P142" s="142">
        <f t="shared" si="50"/>
        <v>5320.2555197</v>
      </c>
      <c r="Q142" s="142">
        <f t="shared" si="50"/>
        <v>5126.52772902</v>
      </c>
      <c r="R142" s="142">
        <f t="shared" si="50"/>
        <v>4914.97472087</v>
      </c>
      <c r="S142" s="142">
        <f t="shared" si="50"/>
        <v>4683.22719341</v>
      </c>
      <c r="T142" s="142">
        <f t="shared" si="50"/>
        <v>4429.33527664</v>
      </c>
      <c r="U142" s="142">
        <f t="shared" si="50"/>
        <v>4151.78737703</v>
      </c>
    </row>
    <row r="143" ht="15" spans="1:21">
      <c r="A143" s="130"/>
      <c r="B143" s="61" t="str">
        <f>B$141&amp;" for debts denominated in "&amp;D143</f>
        <v>Interest payments for debts denominated in USD</v>
      </c>
      <c r="C143" s="108" t="str">
        <f>"million "&amp;D143</f>
        <v>million USD</v>
      </c>
      <c r="D143" s="140" t="str">
        <f>$B$82</f>
        <v>USD</v>
      </c>
      <c r="E143" s="141" t="s">
        <v>234</v>
      </c>
      <c r="F143" s="128"/>
      <c r="G143" s="142">
        <f t="shared" si="50"/>
        <v>0.0959457</v>
      </c>
      <c r="H143" s="142">
        <f t="shared" si="50"/>
        <v>0.20456392</v>
      </c>
      <c r="I143" s="142">
        <f t="shared" si="50"/>
        <v>0.18577674</v>
      </c>
      <c r="J143" s="142">
        <f t="shared" si="50"/>
        <v>0.18100541</v>
      </c>
      <c r="K143" s="142">
        <f t="shared" si="50"/>
        <v>0.0873586</v>
      </c>
      <c r="L143" s="142">
        <f t="shared" si="50"/>
        <v>44.63529265</v>
      </c>
      <c r="M143" s="142">
        <f t="shared" si="50"/>
        <v>80.0739041</v>
      </c>
      <c r="N143" s="142">
        <f t="shared" si="50"/>
        <v>78.596464</v>
      </c>
      <c r="O143" s="142">
        <f t="shared" si="50"/>
        <v>76.2427208</v>
      </c>
      <c r="P143" s="142">
        <f t="shared" si="50"/>
        <v>73.6938514</v>
      </c>
      <c r="Q143" s="142">
        <f t="shared" si="50"/>
        <v>70.8678031</v>
      </c>
      <c r="R143" s="142">
        <f t="shared" si="50"/>
        <v>68.1490707</v>
      </c>
      <c r="S143" s="142">
        <f t="shared" si="50"/>
        <v>65.4303381</v>
      </c>
      <c r="T143" s="142">
        <f t="shared" si="50"/>
        <v>62.8202654</v>
      </c>
      <c r="U143" s="142">
        <f t="shared" si="50"/>
        <v>59.4296706</v>
      </c>
    </row>
    <row r="144" ht="15" spans="1:21">
      <c r="A144" s="130"/>
      <c r="B144" s="61" t="str">
        <f>B$141&amp;" for debts denominated in "&amp;D144</f>
        <v>Interest payments for debts denominated in EUR</v>
      </c>
      <c r="C144" s="108" t="str">
        <f>"million "&amp;D144</f>
        <v>million EUR</v>
      </c>
      <c r="D144" s="140" t="str">
        <f>$B$83</f>
        <v>EUR</v>
      </c>
      <c r="E144" s="141" t="s">
        <v>234</v>
      </c>
      <c r="F144" s="128"/>
      <c r="G144" s="142">
        <f t="shared" si="50"/>
        <v>0</v>
      </c>
      <c r="H144" s="142">
        <f t="shared" si="50"/>
        <v>0</v>
      </c>
      <c r="I144" s="142">
        <f t="shared" si="50"/>
        <v>0</v>
      </c>
      <c r="J144" s="142">
        <f t="shared" si="50"/>
        <v>0</v>
      </c>
      <c r="K144" s="142">
        <f t="shared" si="50"/>
        <v>0</v>
      </c>
      <c r="L144" s="142">
        <f t="shared" si="50"/>
        <v>0</v>
      </c>
      <c r="M144" s="142">
        <f t="shared" si="50"/>
        <v>0</v>
      </c>
      <c r="N144" s="142">
        <f t="shared" si="50"/>
        <v>0</v>
      </c>
      <c r="O144" s="142">
        <f t="shared" si="50"/>
        <v>0</v>
      </c>
      <c r="P144" s="142">
        <f t="shared" si="50"/>
        <v>0</v>
      </c>
      <c r="Q144" s="142">
        <f t="shared" si="50"/>
        <v>0</v>
      </c>
      <c r="R144" s="142">
        <f t="shared" si="50"/>
        <v>0</v>
      </c>
      <c r="S144" s="142">
        <f t="shared" si="50"/>
        <v>0</v>
      </c>
      <c r="T144" s="142">
        <f t="shared" si="50"/>
        <v>0</v>
      </c>
      <c r="U144" s="142">
        <f t="shared" si="50"/>
        <v>0</v>
      </c>
    </row>
    <row r="145" ht="15" spans="1:21">
      <c r="A145" s="130"/>
      <c r="B145" s="61" t="str">
        <f>B$141&amp;" for debts denominated in "&amp;D145</f>
        <v>Interest payments for debts denominated in GBP</v>
      </c>
      <c r="C145" s="108" t="str">
        <f>"million "&amp;D145</f>
        <v>million GBP</v>
      </c>
      <c r="D145" s="140" t="str">
        <f>$B$84</f>
        <v>GBP</v>
      </c>
      <c r="E145" s="141" t="s">
        <v>234</v>
      </c>
      <c r="F145" s="128"/>
      <c r="G145" s="142">
        <f t="shared" si="50"/>
        <v>0</v>
      </c>
      <c r="H145" s="142">
        <f t="shared" si="50"/>
        <v>0</v>
      </c>
      <c r="I145" s="142">
        <f t="shared" si="50"/>
        <v>0</v>
      </c>
      <c r="J145" s="142">
        <f t="shared" si="50"/>
        <v>0</v>
      </c>
      <c r="K145" s="142">
        <f t="shared" si="50"/>
        <v>0</v>
      </c>
      <c r="L145" s="142">
        <f t="shared" si="50"/>
        <v>0</v>
      </c>
      <c r="M145" s="142">
        <f t="shared" si="50"/>
        <v>0</v>
      </c>
      <c r="N145" s="142">
        <f t="shared" si="50"/>
        <v>0</v>
      </c>
      <c r="O145" s="142">
        <f t="shared" si="50"/>
        <v>0</v>
      </c>
      <c r="P145" s="142">
        <f t="shared" si="50"/>
        <v>0</v>
      </c>
      <c r="Q145" s="142">
        <f t="shared" si="50"/>
        <v>0</v>
      </c>
      <c r="R145" s="142">
        <f t="shared" si="50"/>
        <v>0</v>
      </c>
      <c r="S145" s="142">
        <f t="shared" si="50"/>
        <v>0</v>
      </c>
      <c r="T145" s="142">
        <f t="shared" si="50"/>
        <v>0</v>
      </c>
      <c r="U145" s="142">
        <f t="shared" si="50"/>
        <v>0</v>
      </c>
    </row>
    <row r="146" ht="15" spans="1:21">
      <c r="A146" s="130"/>
      <c r="B146" s="61" t="str">
        <f>B$141&amp;" for debts denominated in "&amp;D146</f>
        <v>Interest payments for debts denominated in CHY</v>
      </c>
      <c r="C146" s="108" t="str">
        <f>"million "&amp;D146</f>
        <v>million CHY</v>
      </c>
      <c r="D146" s="140" t="str">
        <f>$B$85</f>
        <v>CHY</v>
      </c>
      <c r="E146" s="141" t="s">
        <v>234</v>
      </c>
      <c r="F146" s="128"/>
      <c r="G146" s="143">
        <f t="shared" si="50"/>
        <v>0</v>
      </c>
      <c r="H146" s="143">
        <f t="shared" si="50"/>
        <v>0</v>
      </c>
      <c r="I146" s="143">
        <f t="shared" si="50"/>
        <v>0</v>
      </c>
      <c r="J146" s="143">
        <f t="shared" si="50"/>
        <v>0</v>
      </c>
      <c r="K146" s="143">
        <f t="shared" si="50"/>
        <v>0</v>
      </c>
      <c r="L146" s="143">
        <f t="shared" si="50"/>
        <v>0</v>
      </c>
      <c r="M146" s="143">
        <f t="shared" si="50"/>
        <v>0</v>
      </c>
      <c r="N146" s="143">
        <f t="shared" si="50"/>
        <v>0</v>
      </c>
      <c r="O146" s="143">
        <f t="shared" si="50"/>
        <v>0</v>
      </c>
      <c r="P146" s="143">
        <f t="shared" si="50"/>
        <v>0</v>
      </c>
      <c r="Q146" s="143">
        <f t="shared" si="50"/>
        <v>0</v>
      </c>
      <c r="R146" s="143">
        <f t="shared" si="50"/>
        <v>0</v>
      </c>
      <c r="S146" s="143">
        <f t="shared" si="50"/>
        <v>0</v>
      </c>
      <c r="T146" s="143">
        <f t="shared" si="50"/>
        <v>0</v>
      </c>
      <c r="U146" s="143">
        <f t="shared" si="50"/>
        <v>0</v>
      </c>
    </row>
    <row r="147" ht="15" spans="1:21">
      <c r="A147" s="130"/>
      <c r="B147" s="144" t="str">
        <f>B$141&amp;" TOTAL in LCU"</f>
        <v>Interest payments TOTAL in LCU</v>
      </c>
      <c r="C147" s="108" t="s">
        <v>329</v>
      </c>
      <c r="D147" s="145"/>
      <c r="E147" s="128"/>
      <c r="F147" s="128"/>
      <c r="G147" s="86">
        <f t="shared" ref="G147:U147" si="51">SUMPRODUCT(G142:G146,G$81:G$85)</f>
        <v>830.52890428305</v>
      </c>
      <c r="H147" s="86">
        <f t="shared" si="51"/>
        <v>3332.21106092562</v>
      </c>
      <c r="I147" s="86">
        <f t="shared" si="51"/>
        <v>4409.99511651299</v>
      </c>
      <c r="J147" s="86">
        <f t="shared" si="51"/>
        <v>5134.897237345</v>
      </c>
      <c r="K147" s="86">
        <f t="shared" si="51"/>
        <v>7478.83792445</v>
      </c>
      <c r="L147" s="86">
        <f t="shared" si="51"/>
        <v>25478.04010885</v>
      </c>
      <c r="M147" s="86">
        <f t="shared" si="51"/>
        <v>38241.48786999</v>
      </c>
      <c r="N147" s="86">
        <f t="shared" si="51"/>
        <v>35966.45348696</v>
      </c>
      <c r="O147" s="86">
        <f t="shared" si="51"/>
        <v>34397.44965892</v>
      </c>
      <c r="P147" s="86">
        <f t="shared" si="51"/>
        <v>33250.2252003</v>
      </c>
      <c r="Q147" s="86">
        <f t="shared" si="51"/>
        <v>31985.42510392</v>
      </c>
      <c r="R147" s="86">
        <f t="shared" si="51"/>
        <v>30743.47251617</v>
      </c>
      <c r="S147" s="86">
        <f t="shared" si="51"/>
        <v>29481.32533331</v>
      </c>
      <c r="T147" s="86">
        <f t="shared" si="51"/>
        <v>28238.21586324</v>
      </c>
      <c r="U147" s="86">
        <f t="shared" si="51"/>
        <v>26675.63253443</v>
      </c>
    </row>
    <row r="148" ht="15" spans="1:21">
      <c r="A148" s="130"/>
      <c r="B148" s="141"/>
      <c r="C148" s="135"/>
      <c r="D148" s="145"/>
      <c r="E148" s="128"/>
      <c r="F148" s="128"/>
      <c r="G148" s="135"/>
      <c r="H148" s="135"/>
      <c r="I148" s="135"/>
      <c r="J148" s="135"/>
      <c r="K148" s="163"/>
      <c r="L148" s="164"/>
      <c r="M148" s="143"/>
      <c r="N148" s="143"/>
      <c r="O148" s="143"/>
      <c r="P148" s="143"/>
      <c r="Q148" s="143"/>
      <c r="R148" s="143"/>
      <c r="S148" s="143"/>
      <c r="T148" s="143"/>
      <c r="U148" s="143"/>
    </row>
    <row r="149" ht="15" spans="1:21">
      <c r="A149" s="130"/>
      <c r="B149" s="137" t="s">
        <v>331</v>
      </c>
      <c r="C149" s="138"/>
      <c r="D149" s="138"/>
      <c r="E149" s="138"/>
      <c r="F149" s="139"/>
      <c r="G149" s="139"/>
      <c r="H149" s="139"/>
      <c r="I149" s="139"/>
      <c r="J149" s="139"/>
      <c r="K149" s="165"/>
      <c r="L149" s="166"/>
      <c r="M149" s="166"/>
      <c r="N149" s="166"/>
      <c r="O149" s="166"/>
      <c r="P149" s="166"/>
      <c r="Q149" s="166"/>
      <c r="R149" s="166"/>
      <c r="S149" s="166"/>
      <c r="T149" s="166"/>
      <c r="U149" s="166"/>
    </row>
    <row r="150" ht="15" spans="1:21">
      <c r="A150" s="130"/>
      <c r="B150" s="61" t="str">
        <f>B$149&amp;" for debts denominated in "&amp;D150</f>
        <v>Debt stock for debts denominated in LCU</v>
      </c>
      <c r="C150" s="108" t="str">
        <f>"million "&amp;D150</f>
        <v>million LCU</v>
      </c>
      <c r="D150" s="140" t="str">
        <f>$B$81</f>
        <v>LCU</v>
      </c>
      <c r="E150" s="141" t="s">
        <v>331</v>
      </c>
      <c r="F150" s="128"/>
      <c r="G150" s="142">
        <f t="shared" ref="G150:U154" si="52">SUMIFS(G$158:G$237,$B$158:$B$237,$E150,$D$158:$D$237,$D150)</f>
        <v>42036.63322704</v>
      </c>
      <c r="H150" s="142">
        <f t="shared" si="52"/>
        <v>71381.25844939</v>
      </c>
      <c r="I150" s="142">
        <f t="shared" si="52"/>
        <v>102359.19306966</v>
      </c>
      <c r="J150" s="142">
        <f t="shared" si="52"/>
        <v>103956.3162917</v>
      </c>
      <c r="K150" s="142">
        <f t="shared" si="52"/>
        <v>81414.13851854</v>
      </c>
      <c r="L150" s="142">
        <f t="shared" si="52"/>
        <v>76063.07384572</v>
      </c>
      <c r="M150" s="142">
        <f t="shared" si="52"/>
        <v>70611.01914712</v>
      </c>
      <c r="N150" s="142">
        <f t="shared" si="52"/>
        <v>68257.76389635</v>
      </c>
      <c r="O150" s="142">
        <f t="shared" si="52"/>
        <v>66339.47747683</v>
      </c>
      <c r="P150" s="142">
        <f t="shared" si="52"/>
        <v>64446.93192242</v>
      </c>
      <c r="Q150" s="142">
        <f t="shared" si="52"/>
        <v>62519.17899236</v>
      </c>
      <c r="R150" s="142">
        <f t="shared" si="52"/>
        <v>60422.80088552</v>
      </c>
      <c r="S150" s="142">
        <f t="shared" si="52"/>
        <v>58141.7700161</v>
      </c>
      <c r="T150" s="142">
        <f t="shared" si="52"/>
        <v>55658.87454107</v>
      </c>
      <c r="U150" s="142">
        <f t="shared" si="52"/>
        <v>52955.17716531</v>
      </c>
    </row>
    <row r="151" ht="15" spans="1:21">
      <c r="A151" s="130"/>
      <c r="B151" s="61" t="str">
        <f>B$149&amp;" for debts denominated in "&amp;D151</f>
        <v>Debt stock for debts denominated in USD</v>
      </c>
      <c r="C151" s="108" t="str">
        <f>"million "&amp;D151</f>
        <v>million USD</v>
      </c>
      <c r="D151" s="140" t="str">
        <f>$B$82</f>
        <v>USD</v>
      </c>
      <c r="E151" s="141" t="s">
        <v>331</v>
      </c>
      <c r="F151" s="128"/>
      <c r="G151" s="142">
        <f t="shared" si="52"/>
        <v>33.63210665</v>
      </c>
      <c r="H151" s="142">
        <f t="shared" si="52"/>
        <v>31.94742016</v>
      </c>
      <c r="I151" s="142">
        <f t="shared" si="52"/>
        <v>33.03003902</v>
      </c>
      <c r="J151" s="142">
        <f t="shared" si="52"/>
        <v>31.58415836</v>
      </c>
      <c r="K151" s="142">
        <f t="shared" si="52"/>
        <v>0.57099979</v>
      </c>
      <c r="L151" s="142">
        <f t="shared" si="52"/>
        <v>-29.70185192</v>
      </c>
      <c r="M151" s="142">
        <f t="shared" si="52"/>
        <v>-85.96898022</v>
      </c>
      <c r="N151" s="142">
        <f t="shared" si="52"/>
        <v>-142.23610852</v>
      </c>
      <c r="O151" s="142">
        <f t="shared" si="52"/>
        <v>-198.50323682</v>
      </c>
      <c r="P151" s="142">
        <f t="shared" si="52"/>
        <v>-254.77036512</v>
      </c>
      <c r="Q151" s="142">
        <f t="shared" si="52"/>
        <v>-311.03749342</v>
      </c>
      <c r="R151" s="142">
        <f t="shared" si="52"/>
        <v>-367.30462172</v>
      </c>
      <c r="S151" s="142">
        <f t="shared" si="52"/>
        <v>-423.57175002</v>
      </c>
      <c r="T151" s="142">
        <f t="shared" si="52"/>
        <v>-479.83887832</v>
      </c>
      <c r="U151" s="142">
        <f t="shared" si="52"/>
        <v>-536.10600662</v>
      </c>
    </row>
    <row r="152" ht="15" spans="1:21">
      <c r="A152" s="130"/>
      <c r="B152" s="61" t="str">
        <f>B$149&amp;" for debts denominated in "&amp;D152</f>
        <v>Debt stock for debts denominated in EUR</v>
      </c>
      <c r="C152" s="108" t="str">
        <f>"million "&amp;D152</f>
        <v>million EUR</v>
      </c>
      <c r="D152" s="140" t="str">
        <f>$B$83</f>
        <v>EUR</v>
      </c>
      <c r="E152" s="141" t="s">
        <v>331</v>
      </c>
      <c r="F152" s="128"/>
      <c r="G152" s="142">
        <f t="shared" si="52"/>
        <v>0</v>
      </c>
      <c r="H152" s="142">
        <f t="shared" si="52"/>
        <v>0</v>
      </c>
      <c r="I152" s="142">
        <f t="shared" si="52"/>
        <v>0</v>
      </c>
      <c r="J152" s="142">
        <f t="shared" si="52"/>
        <v>0</v>
      </c>
      <c r="K152" s="142">
        <f t="shared" si="52"/>
        <v>0</v>
      </c>
      <c r="L152" s="142">
        <f t="shared" si="52"/>
        <v>0</v>
      </c>
      <c r="M152" s="142">
        <f t="shared" si="52"/>
        <v>0</v>
      </c>
      <c r="N152" s="142">
        <f t="shared" si="52"/>
        <v>0</v>
      </c>
      <c r="O152" s="142">
        <f t="shared" si="52"/>
        <v>0</v>
      </c>
      <c r="P152" s="142">
        <f t="shared" si="52"/>
        <v>0</v>
      </c>
      <c r="Q152" s="142">
        <f t="shared" si="52"/>
        <v>0</v>
      </c>
      <c r="R152" s="142">
        <f t="shared" si="52"/>
        <v>0</v>
      </c>
      <c r="S152" s="142">
        <f t="shared" si="52"/>
        <v>0</v>
      </c>
      <c r="T152" s="142">
        <f t="shared" si="52"/>
        <v>0</v>
      </c>
      <c r="U152" s="142">
        <f t="shared" si="52"/>
        <v>0</v>
      </c>
    </row>
    <row r="153" ht="15" spans="1:21">
      <c r="A153" s="130"/>
      <c r="B153" s="61" t="str">
        <f>B$149&amp;" for debts denominated in "&amp;D153</f>
        <v>Debt stock for debts denominated in GBP</v>
      </c>
      <c r="C153" s="108" t="str">
        <f>"million "&amp;D153</f>
        <v>million GBP</v>
      </c>
      <c r="D153" s="140" t="str">
        <f>$B$84</f>
        <v>GBP</v>
      </c>
      <c r="E153" s="141" t="s">
        <v>331</v>
      </c>
      <c r="F153" s="128"/>
      <c r="G153" s="142">
        <f t="shared" si="52"/>
        <v>0</v>
      </c>
      <c r="H153" s="142">
        <f t="shared" si="52"/>
        <v>0</v>
      </c>
      <c r="I153" s="142">
        <f t="shared" si="52"/>
        <v>0</v>
      </c>
      <c r="J153" s="142">
        <f t="shared" si="52"/>
        <v>0</v>
      </c>
      <c r="K153" s="142">
        <f t="shared" si="52"/>
        <v>0</v>
      </c>
      <c r="L153" s="142">
        <f t="shared" si="52"/>
        <v>0</v>
      </c>
      <c r="M153" s="142">
        <f t="shared" si="52"/>
        <v>0</v>
      </c>
      <c r="N153" s="142">
        <f t="shared" si="52"/>
        <v>0</v>
      </c>
      <c r="O153" s="142">
        <f t="shared" si="52"/>
        <v>0</v>
      </c>
      <c r="P153" s="142">
        <f t="shared" si="52"/>
        <v>0</v>
      </c>
      <c r="Q153" s="142">
        <f t="shared" si="52"/>
        <v>0</v>
      </c>
      <c r="R153" s="142">
        <f t="shared" si="52"/>
        <v>0</v>
      </c>
      <c r="S153" s="142">
        <f t="shared" si="52"/>
        <v>0</v>
      </c>
      <c r="T153" s="142">
        <f t="shared" si="52"/>
        <v>0</v>
      </c>
      <c r="U153" s="142">
        <f t="shared" si="52"/>
        <v>0</v>
      </c>
    </row>
    <row r="154" ht="15" spans="1:21">
      <c r="A154" s="130"/>
      <c r="B154" s="61" t="str">
        <f>B$149&amp;" for debts denominated in "&amp;D154</f>
        <v>Debt stock for debts denominated in CHY</v>
      </c>
      <c r="C154" s="108" t="str">
        <f>"million "&amp;D154</f>
        <v>million CHY</v>
      </c>
      <c r="D154" s="140" t="str">
        <f>$B$85</f>
        <v>CHY</v>
      </c>
      <c r="E154" s="141" t="s">
        <v>331</v>
      </c>
      <c r="F154" s="128"/>
      <c r="G154" s="143">
        <f t="shared" si="52"/>
        <v>0</v>
      </c>
      <c r="H154" s="143">
        <f t="shared" si="52"/>
        <v>0</v>
      </c>
      <c r="I154" s="143">
        <f t="shared" si="52"/>
        <v>0</v>
      </c>
      <c r="J154" s="143">
        <f t="shared" si="52"/>
        <v>0</v>
      </c>
      <c r="K154" s="143">
        <f t="shared" si="52"/>
        <v>0</v>
      </c>
      <c r="L154" s="143">
        <f t="shared" si="52"/>
        <v>0</v>
      </c>
      <c r="M154" s="143">
        <f t="shared" si="52"/>
        <v>0</v>
      </c>
      <c r="N154" s="143">
        <f t="shared" si="52"/>
        <v>0</v>
      </c>
      <c r="O154" s="143">
        <f t="shared" si="52"/>
        <v>0</v>
      </c>
      <c r="P154" s="143">
        <f t="shared" si="52"/>
        <v>0</v>
      </c>
      <c r="Q154" s="143">
        <f t="shared" si="52"/>
        <v>0</v>
      </c>
      <c r="R154" s="143">
        <f t="shared" si="52"/>
        <v>0</v>
      </c>
      <c r="S154" s="143">
        <f t="shared" si="52"/>
        <v>0</v>
      </c>
      <c r="T154" s="143">
        <f t="shared" si="52"/>
        <v>0</v>
      </c>
      <c r="U154" s="143">
        <f t="shared" si="52"/>
        <v>0</v>
      </c>
    </row>
    <row r="155" ht="15" spans="1:21">
      <c r="A155" s="130"/>
      <c r="B155" s="144" t="str">
        <f>B$149&amp;" TOTAL in LCU"</f>
        <v>Debt stock TOTAL in LCU</v>
      </c>
      <c r="C155" s="108" t="s">
        <v>329</v>
      </c>
      <c r="D155" s="145"/>
      <c r="E155" s="128"/>
      <c r="F155" s="128"/>
      <c r="G155" s="86">
        <f t="shared" ref="G155:U155" si="53">SUMPRODUCT(G150:G154,G$81:G$85)</f>
        <v>48644.8881503252</v>
      </c>
      <c r="H155" s="86">
        <f t="shared" si="53"/>
        <v>79470.0161754744</v>
      </c>
      <c r="I155" s="86">
        <f t="shared" si="53"/>
        <v>112459.323187438</v>
      </c>
      <c r="J155" s="86">
        <f t="shared" si="53"/>
        <v>113636.86082904</v>
      </c>
      <c r="K155" s="86">
        <f t="shared" si="53"/>
        <v>81600.28445008</v>
      </c>
      <c r="L155" s="86">
        <f t="shared" si="53"/>
        <v>64806.07196804</v>
      </c>
      <c r="M155" s="86">
        <f t="shared" si="53"/>
        <v>38028.77564374</v>
      </c>
      <c r="N155" s="86">
        <f t="shared" si="53"/>
        <v>14350.27876727</v>
      </c>
      <c r="O155" s="86">
        <f t="shared" si="53"/>
        <v>-8893.24927795</v>
      </c>
      <c r="P155" s="86">
        <f t="shared" si="53"/>
        <v>-32111.03645806</v>
      </c>
      <c r="Q155" s="86">
        <f t="shared" si="53"/>
        <v>-55364.03101382</v>
      </c>
      <c r="R155" s="86">
        <f t="shared" si="53"/>
        <v>-78785.65074636</v>
      </c>
      <c r="S155" s="86">
        <f t="shared" si="53"/>
        <v>-102391.92324148</v>
      </c>
      <c r="T155" s="86">
        <f t="shared" si="53"/>
        <v>-126200.06034221</v>
      </c>
      <c r="U155" s="86">
        <f t="shared" si="53"/>
        <v>-150228.99934367</v>
      </c>
    </row>
    <row r="156" ht="15" spans="1:21">
      <c r="A156" s="130"/>
      <c r="B156" s="135"/>
      <c r="C156" s="135"/>
      <c r="D156" s="145"/>
      <c r="E156" s="128"/>
      <c r="F156" s="128"/>
      <c r="G156" s="135"/>
      <c r="H156" s="135"/>
      <c r="I156" s="135"/>
      <c r="J156" s="167"/>
      <c r="K156" s="90"/>
      <c r="L156" s="164"/>
      <c r="M156" s="143"/>
      <c r="N156" s="143"/>
      <c r="O156" s="143"/>
      <c r="P156" s="143"/>
      <c r="Q156" s="143"/>
      <c r="R156" s="143"/>
      <c r="S156" s="143"/>
      <c r="T156" s="143"/>
      <c r="U156" s="143"/>
    </row>
    <row r="157" ht="15" spans="1:21">
      <c r="A157" s="130"/>
      <c r="B157" s="146" t="s">
        <v>332</v>
      </c>
      <c r="C157" s="147"/>
      <c r="D157" s="148"/>
      <c r="E157" s="148"/>
      <c r="F157" s="149"/>
      <c r="G157" s="149"/>
      <c r="H157" s="149"/>
      <c r="I157" s="149"/>
      <c r="J157" s="149"/>
      <c r="K157" s="168"/>
      <c r="L157" s="169"/>
      <c r="M157" s="169"/>
      <c r="N157" s="169"/>
      <c r="O157" s="169"/>
      <c r="P157" s="169"/>
      <c r="Q157" s="169"/>
      <c r="R157" s="169"/>
      <c r="S157" s="169"/>
      <c r="T157" s="169"/>
      <c r="U157" s="169"/>
    </row>
    <row r="158" ht="15" spans="1:21">
      <c r="A158" s="130"/>
      <c r="B158" s="150" t="s">
        <v>298</v>
      </c>
      <c r="C158" s="107"/>
      <c r="D158" s="151"/>
      <c r="E158" s="152"/>
      <c r="F158" s="135"/>
      <c r="G158" s="135"/>
      <c r="H158" s="135"/>
      <c r="I158" s="135"/>
      <c r="J158" s="135"/>
      <c r="K158" s="170"/>
      <c r="L158" s="171"/>
      <c r="M158" s="171"/>
      <c r="N158" s="171"/>
      <c r="O158" s="171"/>
      <c r="P158" s="171"/>
      <c r="Q158" s="171"/>
      <c r="R158" s="171"/>
      <c r="S158" s="171"/>
      <c r="T158" s="171"/>
      <c r="U158" s="171"/>
    </row>
    <row r="159" ht="15" spans="1:21">
      <c r="A159" s="130"/>
      <c r="B159" s="153" t="s">
        <v>331</v>
      </c>
      <c r="C159" s="107" t="str">
        <f>"million "&amp;D159</f>
        <v>million LCU</v>
      </c>
      <c r="D159" s="154" t="s">
        <v>311</v>
      </c>
      <c r="E159" s="128"/>
      <c r="F159" s="129"/>
      <c r="G159" s="111">
        <f>DataInput!G36</f>
        <v>42036.63322704</v>
      </c>
      <c r="H159" s="111">
        <f>DataInput!H36</f>
        <v>71381.25844939</v>
      </c>
      <c r="I159" s="111">
        <f>DataInput!I36</f>
        <v>102359.19306966</v>
      </c>
      <c r="J159" s="111">
        <f>DataInput!J36</f>
        <v>103956.3162917</v>
      </c>
      <c r="K159" s="111">
        <f>DataInput!K36</f>
        <v>81414.13851854</v>
      </c>
      <c r="L159" s="90">
        <f t="shared" ref="L159:U159" si="54">K159-L160</f>
        <v>76063.07384572</v>
      </c>
      <c r="M159" s="90">
        <f t="shared" si="54"/>
        <v>70611.01914712</v>
      </c>
      <c r="N159" s="90">
        <f t="shared" si="54"/>
        <v>68257.76389635</v>
      </c>
      <c r="O159" s="90">
        <f t="shared" si="54"/>
        <v>66339.47747683</v>
      </c>
      <c r="P159" s="90">
        <f t="shared" si="54"/>
        <v>64446.93192242</v>
      </c>
      <c r="Q159" s="90">
        <f t="shared" si="54"/>
        <v>62519.17899236</v>
      </c>
      <c r="R159" s="90">
        <f t="shared" si="54"/>
        <v>60422.80088552</v>
      </c>
      <c r="S159" s="90">
        <f t="shared" si="54"/>
        <v>58141.7700161</v>
      </c>
      <c r="T159" s="90">
        <f t="shared" si="54"/>
        <v>55658.87454107</v>
      </c>
      <c r="U159" s="90">
        <f t="shared" si="54"/>
        <v>52955.17716531</v>
      </c>
    </row>
    <row r="160" ht="15" spans="1:21">
      <c r="A160" s="130"/>
      <c r="B160" s="153" t="s">
        <v>328</v>
      </c>
      <c r="C160" s="107" t="str">
        <f>"million "&amp;D160</f>
        <v>million LCU</v>
      </c>
      <c r="D160" s="141" t="str">
        <f>D159</f>
        <v>LCU</v>
      </c>
      <c r="E160" s="128"/>
      <c r="F160" s="129"/>
      <c r="G160" s="155">
        <f>DataInput!G68</f>
        <v>10582.39431922</v>
      </c>
      <c r="H160" s="155">
        <f>DataInput!H68</f>
        <v>18059.0913813</v>
      </c>
      <c r="I160" s="155">
        <f>DataInput!I68</f>
        <v>49925.68679335</v>
      </c>
      <c r="J160" s="155">
        <f>DataInput!J68</f>
        <v>57154.99575475</v>
      </c>
      <c r="K160" s="155">
        <f>DataInput!K68</f>
        <v>75592.88760184</v>
      </c>
      <c r="L160" s="155">
        <f>DataInput!L68</f>
        <v>5351.06467282</v>
      </c>
      <c r="M160" s="155">
        <f>DataInput!M68</f>
        <v>5452.0546986</v>
      </c>
      <c r="N160" s="155">
        <f>DataInput!N68</f>
        <v>2353.25525077</v>
      </c>
      <c r="O160" s="155">
        <f>DataInput!O68</f>
        <v>1918.28641952</v>
      </c>
      <c r="P160" s="155">
        <f>DataInput!P68</f>
        <v>1892.54555441</v>
      </c>
      <c r="Q160" s="155">
        <f>DataInput!Q68</f>
        <v>1927.75293006</v>
      </c>
      <c r="R160" s="155">
        <f>DataInput!R68</f>
        <v>2096.37810684</v>
      </c>
      <c r="S160" s="155">
        <f>DataInput!S68</f>
        <v>2281.03086942</v>
      </c>
      <c r="T160" s="155">
        <f>DataInput!T68</f>
        <v>2482.89547503</v>
      </c>
      <c r="U160" s="155">
        <f>DataInput!U68</f>
        <v>2703.69737576</v>
      </c>
    </row>
    <row r="161" ht="15" spans="1:21">
      <c r="A161" s="130"/>
      <c r="B161" s="153" t="s">
        <v>234</v>
      </c>
      <c r="C161" s="107" t="str">
        <f>"million "&amp;D161</f>
        <v>million LCU</v>
      </c>
      <c r="D161" s="141" t="str">
        <f>D160</f>
        <v>LCU</v>
      </c>
      <c r="E161" s="128"/>
      <c r="F161" s="129"/>
      <c r="G161" s="155">
        <f>DataInput!G100</f>
        <v>811.6768695</v>
      </c>
      <c r="H161" s="155">
        <f>DataInput!H100</f>
        <v>3280.41758339</v>
      </c>
      <c r="I161" s="155">
        <f>DataInput!I100</f>
        <v>4353.18715314</v>
      </c>
      <c r="J161" s="155">
        <f>DataInput!J100</f>
        <v>5079.41907918</v>
      </c>
      <c r="K161" s="155">
        <f>DataInput!K100</f>
        <v>7450.35902085</v>
      </c>
      <c r="L161" s="155">
        <f>DataInput!L100</f>
        <v>8561.2641945</v>
      </c>
      <c r="M161" s="155">
        <f>DataInput!M100</f>
        <v>7893.47821609</v>
      </c>
      <c r="N161" s="155">
        <f>DataInput!N100</f>
        <v>6178.39363096</v>
      </c>
      <c r="O161" s="155">
        <f>DataInput!O100</f>
        <v>5501.45847572</v>
      </c>
      <c r="P161" s="155">
        <f>DataInput!P100</f>
        <v>5320.2555197</v>
      </c>
      <c r="Q161" s="155">
        <f>DataInput!Q100</f>
        <v>5126.52772902</v>
      </c>
      <c r="R161" s="155">
        <f>DataInput!R100</f>
        <v>4914.97472087</v>
      </c>
      <c r="S161" s="155">
        <f>DataInput!S100</f>
        <v>4683.22719341</v>
      </c>
      <c r="T161" s="155">
        <f>DataInput!T100</f>
        <v>4429.33527664</v>
      </c>
      <c r="U161" s="155">
        <f>DataInput!U100</f>
        <v>4151.78737703</v>
      </c>
    </row>
    <row r="162" ht="15" spans="1:21">
      <c r="A162" s="130"/>
      <c r="B162" s="153" t="s">
        <v>333</v>
      </c>
      <c r="C162" s="107" t="str">
        <f>"LCU per unit of "&amp;D162</f>
        <v>LCU per unit of LCU</v>
      </c>
      <c r="D162" s="141" t="str">
        <f>D161</f>
        <v>LCU</v>
      </c>
      <c r="E162" s="128"/>
      <c r="F162" s="145"/>
      <c r="G162" s="143">
        <f>INDEX($G$81:$U$85,MATCH($D162,$B$81:$B$85,0),MATCH(G$78,$G$78:$U$78,0))</f>
        <v>1</v>
      </c>
      <c r="H162" s="143">
        <f t="shared" ref="H162:U162" si="55">INDEX($G$81:$U$85,MATCH($D162,$B$81:$B$85,0),MATCH(H$78,$G$78:$U$78,0))</f>
        <v>1</v>
      </c>
      <c r="I162" s="143">
        <f t="shared" si="55"/>
        <v>1</v>
      </c>
      <c r="J162" s="143">
        <f t="shared" si="55"/>
        <v>1</v>
      </c>
      <c r="K162" s="143">
        <f t="shared" si="55"/>
        <v>1</v>
      </c>
      <c r="L162" s="143">
        <f t="shared" si="55"/>
        <v>1</v>
      </c>
      <c r="M162" s="143">
        <f t="shared" si="55"/>
        <v>1</v>
      </c>
      <c r="N162" s="143">
        <f t="shared" si="55"/>
        <v>1</v>
      </c>
      <c r="O162" s="143">
        <f t="shared" si="55"/>
        <v>1</v>
      </c>
      <c r="P162" s="143">
        <f t="shared" si="55"/>
        <v>1</v>
      </c>
      <c r="Q162" s="143">
        <f t="shared" si="55"/>
        <v>1</v>
      </c>
      <c r="R162" s="143">
        <f t="shared" si="55"/>
        <v>1</v>
      </c>
      <c r="S162" s="143">
        <f t="shared" si="55"/>
        <v>1</v>
      </c>
      <c r="T162" s="143">
        <f t="shared" si="55"/>
        <v>1</v>
      </c>
      <c r="U162" s="143">
        <f t="shared" si="55"/>
        <v>1</v>
      </c>
    </row>
    <row r="163" ht="15" spans="1:21">
      <c r="A163" s="130"/>
      <c r="B163" s="153" t="s">
        <v>334</v>
      </c>
      <c r="C163" s="107" t="s">
        <v>329</v>
      </c>
      <c r="D163" s="156" t="s">
        <v>163</v>
      </c>
      <c r="E163" s="128"/>
      <c r="F163" s="129"/>
      <c r="G163" s="90">
        <f t="shared" ref="G163:U163" si="56">G159*G162</f>
        <v>42036.63322704</v>
      </c>
      <c r="H163" s="90">
        <f t="shared" si="56"/>
        <v>71381.25844939</v>
      </c>
      <c r="I163" s="90">
        <f t="shared" si="56"/>
        <v>102359.19306966</v>
      </c>
      <c r="J163" s="90">
        <f t="shared" si="56"/>
        <v>103956.3162917</v>
      </c>
      <c r="K163" s="90">
        <f t="shared" si="56"/>
        <v>81414.13851854</v>
      </c>
      <c r="L163" s="90">
        <f t="shared" si="56"/>
        <v>76063.07384572</v>
      </c>
      <c r="M163" s="90">
        <f t="shared" si="56"/>
        <v>70611.01914712</v>
      </c>
      <c r="N163" s="90">
        <f t="shared" si="56"/>
        <v>68257.76389635</v>
      </c>
      <c r="O163" s="90">
        <f t="shared" si="56"/>
        <v>66339.47747683</v>
      </c>
      <c r="P163" s="90">
        <f t="shared" si="56"/>
        <v>64446.93192242</v>
      </c>
      <c r="Q163" s="90">
        <f t="shared" si="56"/>
        <v>62519.17899236</v>
      </c>
      <c r="R163" s="90">
        <f t="shared" si="56"/>
        <v>60422.80088552</v>
      </c>
      <c r="S163" s="90">
        <f t="shared" si="56"/>
        <v>58141.7700161</v>
      </c>
      <c r="T163" s="90">
        <f t="shared" si="56"/>
        <v>55658.87454107</v>
      </c>
      <c r="U163" s="90">
        <f t="shared" si="56"/>
        <v>52955.17716531</v>
      </c>
    </row>
    <row r="164" ht="15" spans="1:21">
      <c r="A164" s="130"/>
      <c r="B164" s="153" t="s">
        <v>335</v>
      </c>
      <c r="C164" s="107" t="s">
        <v>329</v>
      </c>
      <c r="D164" s="141" t="str">
        <f>D163</f>
        <v>Domestic</v>
      </c>
      <c r="E164" s="128"/>
      <c r="F164" s="129"/>
      <c r="G164" s="90">
        <f t="shared" ref="G164:U164" si="57">G160*G162</f>
        <v>10582.39431922</v>
      </c>
      <c r="H164" s="90">
        <f t="shared" si="57"/>
        <v>18059.0913813</v>
      </c>
      <c r="I164" s="90">
        <f t="shared" si="57"/>
        <v>49925.68679335</v>
      </c>
      <c r="J164" s="90">
        <f t="shared" si="57"/>
        <v>57154.99575475</v>
      </c>
      <c r="K164" s="90">
        <f t="shared" si="57"/>
        <v>75592.88760184</v>
      </c>
      <c r="L164" s="90">
        <f t="shared" si="57"/>
        <v>5351.06467282</v>
      </c>
      <c r="M164" s="90">
        <f t="shared" si="57"/>
        <v>5452.0546986</v>
      </c>
      <c r="N164" s="90">
        <f t="shared" si="57"/>
        <v>2353.25525077</v>
      </c>
      <c r="O164" s="90">
        <f t="shared" si="57"/>
        <v>1918.28641952</v>
      </c>
      <c r="P164" s="90">
        <f t="shared" si="57"/>
        <v>1892.54555441</v>
      </c>
      <c r="Q164" s="90">
        <f t="shared" si="57"/>
        <v>1927.75293006</v>
      </c>
      <c r="R164" s="90">
        <f t="shared" si="57"/>
        <v>2096.37810684</v>
      </c>
      <c r="S164" s="90">
        <f t="shared" si="57"/>
        <v>2281.03086942</v>
      </c>
      <c r="T164" s="90">
        <f t="shared" si="57"/>
        <v>2482.89547503</v>
      </c>
      <c r="U164" s="90">
        <f t="shared" si="57"/>
        <v>2703.69737576</v>
      </c>
    </row>
    <row r="165" ht="15" spans="1:21">
      <c r="A165" s="130"/>
      <c r="B165" s="153" t="s">
        <v>336</v>
      </c>
      <c r="C165" s="107" t="s">
        <v>329</v>
      </c>
      <c r="D165" s="141" t="str">
        <f>D164</f>
        <v>Domestic</v>
      </c>
      <c r="E165" s="128"/>
      <c r="F165" s="129"/>
      <c r="G165" s="90">
        <f t="shared" ref="G165:U165" si="58">G161*G162</f>
        <v>811.6768695</v>
      </c>
      <c r="H165" s="90">
        <f t="shared" si="58"/>
        <v>3280.41758339</v>
      </c>
      <c r="I165" s="90">
        <f t="shared" si="58"/>
        <v>4353.18715314</v>
      </c>
      <c r="J165" s="90">
        <f t="shared" si="58"/>
        <v>5079.41907918</v>
      </c>
      <c r="K165" s="90">
        <f t="shared" si="58"/>
        <v>7450.35902085</v>
      </c>
      <c r="L165" s="90">
        <f t="shared" si="58"/>
        <v>8561.2641945</v>
      </c>
      <c r="M165" s="90">
        <f t="shared" si="58"/>
        <v>7893.47821609</v>
      </c>
      <c r="N165" s="90">
        <f t="shared" si="58"/>
        <v>6178.39363096</v>
      </c>
      <c r="O165" s="90">
        <f t="shared" si="58"/>
        <v>5501.45847572</v>
      </c>
      <c r="P165" s="90">
        <f t="shared" si="58"/>
        <v>5320.2555197</v>
      </c>
      <c r="Q165" s="90">
        <f t="shared" si="58"/>
        <v>5126.52772902</v>
      </c>
      <c r="R165" s="90">
        <f t="shared" si="58"/>
        <v>4914.97472087</v>
      </c>
      <c r="S165" s="90">
        <f t="shared" si="58"/>
        <v>4683.22719341</v>
      </c>
      <c r="T165" s="90">
        <f t="shared" si="58"/>
        <v>4429.33527664</v>
      </c>
      <c r="U165" s="90">
        <f t="shared" si="58"/>
        <v>4151.78737703</v>
      </c>
    </row>
    <row r="166" ht="15" spans="1:21">
      <c r="A166" s="130"/>
      <c r="B166" s="150" t="s">
        <v>299</v>
      </c>
      <c r="C166" s="107"/>
      <c r="D166" s="157"/>
      <c r="E166" s="152"/>
      <c r="F166" s="135"/>
      <c r="G166" s="135"/>
      <c r="H166" s="135"/>
      <c r="I166" s="135"/>
      <c r="J166" s="135"/>
      <c r="K166" s="90"/>
      <c r="L166" s="164"/>
      <c r="M166" s="164"/>
      <c r="N166" s="164"/>
      <c r="O166" s="164"/>
      <c r="P166" s="164"/>
      <c r="Q166" s="164"/>
      <c r="R166" s="164"/>
      <c r="S166" s="164"/>
      <c r="T166" s="164"/>
      <c r="U166" s="164"/>
    </row>
    <row r="167" ht="15" spans="1:21">
      <c r="A167" s="130"/>
      <c r="B167" s="153" t="s">
        <v>331</v>
      </c>
      <c r="C167" s="107" t="str">
        <f>"million "&amp;D167</f>
        <v>million USD</v>
      </c>
      <c r="D167" s="156" t="s">
        <v>312</v>
      </c>
      <c r="E167" s="128"/>
      <c r="F167" s="129"/>
      <c r="G167" s="111">
        <f>DataInput!G23</f>
        <v>33.63210665</v>
      </c>
      <c r="H167" s="111">
        <f>DataInput!H23</f>
        <v>31.94742016</v>
      </c>
      <c r="I167" s="111">
        <f>DataInput!I23</f>
        <v>33.03003902</v>
      </c>
      <c r="J167" s="111">
        <f>DataInput!J23</f>
        <v>31.58415836</v>
      </c>
      <c r="K167" s="111">
        <f>DataInput!K23</f>
        <v>0.57099979</v>
      </c>
      <c r="L167" s="90">
        <f t="shared" ref="L167:U167" si="59">K167-L168</f>
        <v>-29.70185192</v>
      </c>
      <c r="M167" s="90">
        <f t="shared" si="59"/>
        <v>-85.96898022</v>
      </c>
      <c r="N167" s="90">
        <f t="shared" si="59"/>
        <v>-142.23610852</v>
      </c>
      <c r="O167" s="90">
        <f t="shared" si="59"/>
        <v>-198.50323682</v>
      </c>
      <c r="P167" s="90">
        <f t="shared" si="59"/>
        <v>-254.77036512</v>
      </c>
      <c r="Q167" s="90">
        <f t="shared" si="59"/>
        <v>-311.03749342</v>
      </c>
      <c r="R167" s="90">
        <f t="shared" si="59"/>
        <v>-367.30462172</v>
      </c>
      <c r="S167" s="90">
        <f t="shared" si="59"/>
        <v>-423.57175002</v>
      </c>
      <c r="T167" s="90">
        <f t="shared" si="59"/>
        <v>-479.83887832</v>
      </c>
      <c r="U167" s="90">
        <f t="shared" si="59"/>
        <v>-536.10600662</v>
      </c>
    </row>
    <row r="168" ht="15" spans="1:21">
      <c r="A168" s="130"/>
      <c r="B168" s="153" t="s">
        <v>328</v>
      </c>
      <c r="C168" s="107" t="str">
        <f>"million "&amp;D168</f>
        <v>million USD</v>
      </c>
      <c r="D168" s="141" t="str">
        <f>D167</f>
        <v>USD</v>
      </c>
      <c r="E168" s="128"/>
      <c r="F168" s="129"/>
      <c r="G168" s="155">
        <f>DataInput!G55</f>
        <v>0.1901593</v>
      </c>
      <c r="H168" s="155">
        <f>DataInput!H55</f>
        <v>0.38031855</v>
      </c>
      <c r="I168" s="155">
        <f>DataInput!I55</f>
        <v>0.38031855</v>
      </c>
      <c r="J168" s="155">
        <f>DataInput!J55</f>
        <v>0.46123588</v>
      </c>
      <c r="K168" s="155">
        <f>DataInput!K55</f>
        <v>0.2710766</v>
      </c>
      <c r="L168" s="155">
        <f>DataInput!L55</f>
        <v>30.27285171</v>
      </c>
      <c r="M168" s="155">
        <f>DataInput!M55</f>
        <v>56.2671283</v>
      </c>
      <c r="N168" s="155">
        <f>DataInput!N55</f>
        <v>56.2671283</v>
      </c>
      <c r="O168" s="155">
        <f>DataInput!O55</f>
        <v>56.2671283</v>
      </c>
      <c r="P168" s="155">
        <f>DataInput!P55</f>
        <v>56.2671283</v>
      </c>
      <c r="Q168" s="155">
        <f>DataInput!Q55</f>
        <v>56.2671283</v>
      </c>
      <c r="R168" s="155">
        <f>DataInput!R55</f>
        <v>56.2671283</v>
      </c>
      <c r="S168" s="155">
        <f>DataInput!S55</f>
        <v>56.2671283</v>
      </c>
      <c r="T168" s="155">
        <f>DataInput!T55</f>
        <v>56.2671283</v>
      </c>
      <c r="U168" s="155">
        <f>DataInput!U55</f>
        <v>56.2671283</v>
      </c>
    </row>
    <row r="169" ht="15" spans="1:21">
      <c r="A169" s="130"/>
      <c r="B169" s="153" t="s">
        <v>234</v>
      </c>
      <c r="C169" s="107" t="str">
        <f>"million "&amp;D169</f>
        <v>million USD</v>
      </c>
      <c r="D169" s="141" t="str">
        <f>D168</f>
        <v>USD</v>
      </c>
      <c r="E169" s="128"/>
      <c r="F169" s="129"/>
      <c r="G169" s="155">
        <f>DataInput!G87</f>
        <v>0.0959457</v>
      </c>
      <c r="H169" s="155">
        <f>DataInput!H87</f>
        <v>0.20456392</v>
      </c>
      <c r="I169" s="155">
        <f>DataInput!I87</f>
        <v>0.18577674</v>
      </c>
      <c r="J169" s="155">
        <f>DataInput!J87</f>
        <v>0.18100541</v>
      </c>
      <c r="K169" s="155">
        <f>DataInput!K87</f>
        <v>0.0873586</v>
      </c>
      <c r="L169" s="155">
        <f>DataInput!L87</f>
        <v>44.63529265</v>
      </c>
      <c r="M169" s="155">
        <f>DataInput!M87</f>
        <v>80.0739041</v>
      </c>
      <c r="N169" s="155">
        <f>DataInput!N87</f>
        <v>78.596464</v>
      </c>
      <c r="O169" s="155">
        <f>DataInput!O87</f>
        <v>76.2427208</v>
      </c>
      <c r="P169" s="155">
        <f>DataInput!P87</f>
        <v>73.6938514</v>
      </c>
      <c r="Q169" s="155">
        <f>DataInput!Q87</f>
        <v>70.8678031</v>
      </c>
      <c r="R169" s="155">
        <f>DataInput!R87</f>
        <v>68.1490707</v>
      </c>
      <c r="S169" s="155">
        <f>DataInput!S87</f>
        <v>65.4303381</v>
      </c>
      <c r="T169" s="155">
        <f>DataInput!T87</f>
        <v>62.8202654</v>
      </c>
      <c r="U169" s="155">
        <f>DataInput!U87</f>
        <v>59.4296706</v>
      </c>
    </row>
    <row r="170" ht="15" spans="1:21">
      <c r="A170" s="130"/>
      <c r="B170" s="153" t="s">
        <v>333</v>
      </c>
      <c r="C170" s="107" t="str">
        <f>"LCU per unit of "&amp;D170</f>
        <v>LCU per unit of USD</v>
      </c>
      <c r="D170" s="141" t="str">
        <f>D169</f>
        <v>USD</v>
      </c>
      <c r="E170" s="128"/>
      <c r="F170" s="145"/>
      <c r="G170" s="143">
        <f>INDEX($G$81:$U$85,MATCH($D170,$B$81:$B$85,0),MATCH(G$78,$G$78:$U$78,0))</f>
        <v>196.4865</v>
      </c>
      <c r="H170" s="143">
        <f t="shared" ref="H170:U170" si="60">INDEX($G$81:$U$85,MATCH($D170,$B$81:$B$85,0),MATCH(H$78,$G$78:$U$78,0))</f>
        <v>253.1897</v>
      </c>
      <c r="I170" s="143">
        <f t="shared" si="60"/>
        <v>305.7862</v>
      </c>
      <c r="J170" s="143">
        <f t="shared" si="60"/>
        <v>306.5</v>
      </c>
      <c r="K170" s="143">
        <f t="shared" si="60"/>
        <v>326</v>
      </c>
      <c r="L170" s="143">
        <f t="shared" si="60"/>
        <v>379</v>
      </c>
      <c r="M170" s="143">
        <f t="shared" si="60"/>
        <v>379</v>
      </c>
      <c r="N170" s="143">
        <f t="shared" si="60"/>
        <v>379</v>
      </c>
      <c r="O170" s="143">
        <f t="shared" si="60"/>
        <v>379</v>
      </c>
      <c r="P170" s="143">
        <f t="shared" si="60"/>
        <v>379</v>
      </c>
      <c r="Q170" s="143">
        <f t="shared" si="60"/>
        <v>379</v>
      </c>
      <c r="R170" s="143">
        <f t="shared" si="60"/>
        <v>379</v>
      </c>
      <c r="S170" s="143">
        <f t="shared" si="60"/>
        <v>379</v>
      </c>
      <c r="T170" s="143">
        <f t="shared" si="60"/>
        <v>379</v>
      </c>
      <c r="U170" s="143">
        <f t="shared" si="60"/>
        <v>379</v>
      </c>
    </row>
    <row r="171" ht="15" spans="1:21">
      <c r="A171" s="130"/>
      <c r="B171" s="153" t="s">
        <v>334</v>
      </c>
      <c r="C171" s="107" t="s">
        <v>329</v>
      </c>
      <c r="D171" s="156" t="s">
        <v>162</v>
      </c>
      <c r="E171" s="128"/>
      <c r="F171" s="129"/>
      <c r="G171" s="90">
        <f t="shared" ref="G171:U171" si="61">G167*G170</f>
        <v>6608.25492328522</v>
      </c>
      <c r="H171" s="90">
        <f t="shared" si="61"/>
        <v>8088.75772608435</v>
      </c>
      <c r="I171" s="90">
        <f t="shared" si="61"/>
        <v>10100.1301177775</v>
      </c>
      <c r="J171" s="90">
        <f t="shared" si="61"/>
        <v>9680.54453734</v>
      </c>
      <c r="K171" s="90">
        <f t="shared" si="61"/>
        <v>186.14593154</v>
      </c>
      <c r="L171" s="90">
        <f t="shared" si="61"/>
        <v>-11257.00187768</v>
      </c>
      <c r="M171" s="90">
        <f t="shared" si="61"/>
        <v>-32582.24350338</v>
      </c>
      <c r="N171" s="90">
        <f t="shared" si="61"/>
        <v>-53907.48512908</v>
      </c>
      <c r="O171" s="90">
        <f t="shared" si="61"/>
        <v>-75232.72675478</v>
      </c>
      <c r="P171" s="90">
        <f t="shared" si="61"/>
        <v>-96557.96838048</v>
      </c>
      <c r="Q171" s="90">
        <f t="shared" si="61"/>
        <v>-117883.21000618</v>
      </c>
      <c r="R171" s="90">
        <f t="shared" si="61"/>
        <v>-139208.45163188</v>
      </c>
      <c r="S171" s="90">
        <f t="shared" si="61"/>
        <v>-160533.69325758</v>
      </c>
      <c r="T171" s="90">
        <f t="shared" si="61"/>
        <v>-181858.93488328</v>
      </c>
      <c r="U171" s="90">
        <f t="shared" si="61"/>
        <v>-203184.17650898</v>
      </c>
    </row>
    <row r="172" ht="15" spans="1:21">
      <c r="A172" s="130"/>
      <c r="B172" s="153" t="s">
        <v>335</v>
      </c>
      <c r="C172" s="107" t="s">
        <v>329</v>
      </c>
      <c r="D172" s="141" t="str">
        <f>D171</f>
        <v>External</v>
      </c>
      <c r="E172" s="128"/>
      <c r="F172" s="129"/>
      <c r="G172" s="90">
        <f t="shared" ref="G172:U172" si="62">G168*G170</f>
        <v>37.36373529945</v>
      </c>
      <c r="H172" s="90">
        <f t="shared" si="62"/>
        <v>96.292739578935</v>
      </c>
      <c r="I172" s="90">
        <f t="shared" si="62"/>
        <v>116.29616419401</v>
      </c>
      <c r="J172" s="90">
        <f t="shared" si="62"/>
        <v>141.36879722</v>
      </c>
      <c r="K172" s="90">
        <f t="shared" si="62"/>
        <v>88.3709716</v>
      </c>
      <c r="L172" s="90">
        <f t="shared" si="62"/>
        <v>11473.41079809</v>
      </c>
      <c r="M172" s="90">
        <f t="shared" si="62"/>
        <v>21325.2416257</v>
      </c>
      <c r="N172" s="90">
        <f t="shared" si="62"/>
        <v>21325.2416257</v>
      </c>
      <c r="O172" s="90">
        <f t="shared" si="62"/>
        <v>21325.2416257</v>
      </c>
      <c r="P172" s="90">
        <f t="shared" si="62"/>
        <v>21325.2416257</v>
      </c>
      <c r="Q172" s="90">
        <f t="shared" si="62"/>
        <v>21325.2416257</v>
      </c>
      <c r="R172" s="90">
        <f t="shared" si="62"/>
        <v>21325.2416257</v>
      </c>
      <c r="S172" s="90">
        <f t="shared" si="62"/>
        <v>21325.2416257</v>
      </c>
      <c r="T172" s="90">
        <f t="shared" si="62"/>
        <v>21325.2416257</v>
      </c>
      <c r="U172" s="90">
        <f t="shared" si="62"/>
        <v>21325.2416257</v>
      </c>
    </row>
    <row r="173" ht="15" spans="1:21">
      <c r="A173" s="130"/>
      <c r="B173" s="153" t="s">
        <v>336</v>
      </c>
      <c r="C173" s="107" t="s">
        <v>329</v>
      </c>
      <c r="D173" s="141" t="str">
        <f>D172</f>
        <v>External</v>
      </c>
      <c r="E173" s="128"/>
      <c r="F173" s="129"/>
      <c r="G173" s="90">
        <f t="shared" ref="G173:U173" si="63">G169*G170</f>
        <v>18.85203478305</v>
      </c>
      <c r="H173" s="90">
        <f t="shared" si="63"/>
        <v>51.793477535624</v>
      </c>
      <c r="I173" s="90">
        <f t="shared" si="63"/>
        <v>56.807963372988</v>
      </c>
      <c r="J173" s="90">
        <f t="shared" si="63"/>
        <v>55.478158165</v>
      </c>
      <c r="K173" s="90">
        <f t="shared" si="63"/>
        <v>28.4789036</v>
      </c>
      <c r="L173" s="90">
        <f t="shared" si="63"/>
        <v>16916.77591435</v>
      </c>
      <c r="M173" s="90">
        <f t="shared" si="63"/>
        <v>30348.0096539</v>
      </c>
      <c r="N173" s="90">
        <f t="shared" si="63"/>
        <v>29788.059856</v>
      </c>
      <c r="O173" s="90">
        <f t="shared" si="63"/>
        <v>28895.9911832</v>
      </c>
      <c r="P173" s="90">
        <f t="shared" si="63"/>
        <v>27929.9696806</v>
      </c>
      <c r="Q173" s="90">
        <f t="shared" si="63"/>
        <v>26858.8973749</v>
      </c>
      <c r="R173" s="90">
        <f t="shared" si="63"/>
        <v>25828.4977953</v>
      </c>
      <c r="S173" s="90">
        <f t="shared" si="63"/>
        <v>24798.0981399</v>
      </c>
      <c r="T173" s="90">
        <f t="shared" si="63"/>
        <v>23808.8805866</v>
      </c>
      <c r="U173" s="90">
        <f t="shared" si="63"/>
        <v>22523.8451574</v>
      </c>
    </row>
    <row r="174" ht="15" spans="1:21">
      <c r="A174" s="130"/>
      <c r="B174" s="150" t="s">
        <v>300</v>
      </c>
      <c r="C174" s="107"/>
      <c r="D174" s="157"/>
      <c r="E174" s="152"/>
      <c r="F174" s="135"/>
      <c r="G174" s="135"/>
      <c r="H174" s="135"/>
      <c r="I174" s="135"/>
      <c r="J174" s="135"/>
      <c r="K174" s="90"/>
      <c r="L174" s="164"/>
      <c r="M174" s="164"/>
      <c r="N174" s="164"/>
      <c r="O174" s="164"/>
      <c r="P174" s="164"/>
      <c r="Q174" s="164"/>
      <c r="R174" s="164"/>
      <c r="S174" s="164"/>
      <c r="T174" s="164"/>
      <c r="U174" s="164"/>
    </row>
    <row r="175" ht="15" spans="1:21">
      <c r="A175" s="130"/>
      <c r="B175" s="153" t="s">
        <v>331</v>
      </c>
      <c r="C175" s="107" t="str">
        <f>"million "&amp;D175</f>
        <v>million LCU</v>
      </c>
      <c r="D175" s="158" t="s">
        <v>311</v>
      </c>
      <c r="E175" s="128"/>
      <c r="F175" s="129"/>
      <c r="G175" s="135"/>
      <c r="H175" s="135"/>
      <c r="I175" s="135"/>
      <c r="J175" s="135"/>
      <c r="K175" s="172">
        <v>0</v>
      </c>
      <c r="L175" s="90">
        <f t="shared" ref="L175:U175" si="64">K175-L176</f>
        <v>0</v>
      </c>
      <c r="M175" s="90">
        <f t="shared" si="64"/>
        <v>0</v>
      </c>
      <c r="N175" s="90">
        <f t="shared" si="64"/>
        <v>0</v>
      </c>
      <c r="O175" s="90">
        <f t="shared" si="64"/>
        <v>0</v>
      </c>
      <c r="P175" s="90">
        <f t="shared" si="64"/>
        <v>0</v>
      </c>
      <c r="Q175" s="90">
        <f t="shared" si="64"/>
        <v>0</v>
      </c>
      <c r="R175" s="90">
        <f t="shared" si="64"/>
        <v>0</v>
      </c>
      <c r="S175" s="90">
        <f t="shared" si="64"/>
        <v>0</v>
      </c>
      <c r="T175" s="90">
        <f t="shared" si="64"/>
        <v>0</v>
      </c>
      <c r="U175" s="90">
        <f t="shared" si="64"/>
        <v>0</v>
      </c>
    </row>
    <row r="176" ht="15" spans="1:21">
      <c r="A176" s="130"/>
      <c r="B176" s="153" t="s">
        <v>328</v>
      </c>
      <c r="C176" s="107" t="str">
        <f>"million "&amp;D176</f>
        <v>million LCU</v>
      </c>
      <c r="D176" s="141" t="str">
        <f>D175</f>
        <v>LCU</v>
      </c>
      <c r="E176" s="128"/>
      <c r="F176" s="129"/>
      <c r="G176" s="135"/>
      <c r="H176" s="135"/>
      <c r="I176" s="135"/>
      <c r="J176" s="135"/>
      <c r="K176" s="90"/>
      <c r="L176" s="173">
        <v>0</v>
      </c>
      <c r="M176" s="173">
        <v>0</v>
      </c>
      <c r="N176" s="173">
        <v>0</v>
      </c>
      <c r="O176" s="173">
        <v>0</v>
      </c>
      <c r="P176" s="173">
        <v>0</v>
      </c>
      <c r="Q176" s="173">
        <v>0</v>
      </c>
      <c r="R176" s="173">
        <v>0</v>
      </c>
      <c r="S176" s="173">
        <v>0</v>
      </c>
      <c r="T176" s="173">
        <v>0</v>
      </c>
      <c r="U176" s="173">
        <v>0</v>
      </c>
    </row>
    <row r="177" ht="15" spans="1:21">
      <c r="A177" s="130"/>
      <c r="B177" s="153" t="s">
        <v>234</v>
      </c>
      <c r="C177" s="107" t="str">
        <f>"million "&amp;D177</f>
        <v>million LCU</v>
      </c>
      <c r="D177" s="141" t="str">
        <f>D176</f>
        <v>LCU</v>
      </c>
      <c r="E177" s="128"/>
      <c r="F177" s="129"/>
      <c r="G177" s="135"/>
      <c r="H177" s="135"/>
      <c r="I177" s="135"/>
      <c r="J177" s="135"/>
      <c r="K177" s="90"/>
      <c r="L177" s="173">
        <v>0</v>
      </c>
      <c r="M177" s="173">
        <v>0</v>
      </c>
      <c r="N177" s="173">
        <v>0</v>
      </c>
      <c r="O177" s="173">
        <v>0</v>
      </c>
      <c r="P177" s="173">
        <v>0</v>
      </c>
      <c r="Q177" s="173">
        <v>0</v>
      </c>
      <c r="R177" s="173">
        <v>0</v>
      </c>
      <c r="S177" s="173">
        <v>0</v>
      </c>
      <c r="T177" s="173">
        <v>0</v>
      </c>
      <c r="U177" s="173">
        <v>0</v>
      </c>
    </row>
    <row r="178" ht="15" spans="1:21">
      <c r="A178" s="130"/>
      <c r="B178" s="153" t="s">
        <v>333</v>
      </c>
      <c r="C178" s="107" t="str">
        <f>"LCU per unit of "&amp;D178</f>
        <v>LCU per unit of LCU</v>
      </c>
      <c r="D178" s="141" t="str">
        <f>D177</f>
        <v>LCU</v>
      </c>
      <c r="E178" s="128"/>
      <c r="F178" s="145"/>
      <c r="G178" s="135"/>
      <c r="H178" s="135"/>
      <c r="I178" s="135"/>
      <c r="J178" s="135"/>
      <c r="K178" s="143">
        <f t="shared" ref="K178:U178" si="65">INDEX($K$81:$U$85,MATCH($D178,$B$81:$B$85,0),MATCH(K$78,$K$78:$U$78,0))</f>
        <v>1</v>
      </c>
      <c r="L178" s="143">
        <f t="shared" si="65"/>
        <v>1</v>
      </c>
      <c r="M178" s="143">
        <f t="shared" si="65"/>
        <v>1</v>
      </c>
      <c r="N178" s="143">
        <f t="shared" si="65"/>
        <v>1</v>
      </c>
      <c r="O178" s="143">
        <f t="shared" si="65"/>
        <v>1</v>
      </c>
      <c r="P178" s="143">
        <f t="shared" si="65"/>
        <v>1</v>
      </c>
      <c r="Q178" s="143">
        <f t="shared" si="65"/>
        <v>1</v>
      </c>
      <c r="R178" s="143">
        <f t="shared" si="65"/>
        <v>1</v>
      </c>
      <c r="S178" s="143">
        <f t="shared" si="65"/>
        <v>1</v>
      </c>
      <c r="T178" s="143">
        <f t="shared" si="65"/>
        <v>1</v>
      </c>
      <c r="U178" s="143">
        <f t="shared" si="65"/>
        <v>1</v>
      </c>
    </row>
    <row r="179" ht="15" spans="1:21">
      <c r="A179" s="130"/>
      <c r="B179" s="153" t="s">
        <v>334</v>
      </c>
      <c r="C179" s="107" t="s">
        <v>329</v>
      </c>
      <c r="D179" s="159" t="s">
        <v>163</v>
      </c>
      <c r="E179" s="128"/>
      <c r="F179" s="129"/>
      <c r="G179" s="135"/>
      <c r="H179" s="135"/>
      <c r="I179" s="135"/>
      <c r="J179" s="135"/>
      <c r="K179" s="90">
        <f t="shared" ref="K179:U179" si="66">K175*K178</f>
        <v>0</v>
      </c>
      <c r="L179" s="90">
        <f t="shared" si="66"/>
        <v>0</v>
      </c>
      <c r="M179" s="90">
        <f t="shared" si="66"/>
        <v>0</v>
      </c>
      <c r="N179" s="90">
        <f t="shared" si="66"/>
        <v>0</v>
      </c>
      <c r="O179" s="90">
        <f t="shared" si="66"/>
        <v>0</v>
      </c>
      <c r="P179" s="90">
        <f t="shared" si="66"/>
        <v>0</v>
      </c>
      <c r="Q179" s="90">
        <f t="shared" si="66"/>
        <v>0</v>
      </c>
      <c r="R179" s="90">
        <f t="shared" si="66"/>
        <v>0</v>
      </c>
      <c r="S179" s="90">
        <f t="shared" si="66"/>
        <v>0</v>
      </c>
      <c r="T179" s="90">
        <f t="shared" si="66"/>
        <v>0</v>
      </c>
      <c r="U179" s="90">
        <f t="shared" si="66"/>
        <v>0</v>
      </c>
    </row>
    <row r="180" ht="15" spans="1:21">
      <c r="A180" s="130"/>
      <c r="B180" s="153" t="s">
        <v>335</v>
      </c>
      <c r="C180" s="107" t="s">
        <v>329</v>
      </c>
      <c r="D180" s="141" t="str">
        <f>D179</f>
        <v>Domestic</v>
      </c>
      <c r="E180" s="128"/>
      <c r="F180" s="129"/>
      <c r="G180" s="135"/>
      <c r="H180" s="135"/>
      <c r="I180" s="135"/>
      <c r="J180" s="135"/>
      <c r="K180" s="90"/>
      <c r="L180" s="90">
        <f t="shared" ref="L180:U180" si="67">L176*L178</f>
        <v>0</v>
      </c>
      <c r="M180" s="90">
        <f t="shared" si="67"/>
        <v>0</v>
      </c>
      <c r="N180" s="90">
        <f t="shared" si="67"/>
        <v>0</v>
      </c>
      <c r="O180" s="90">
        <f t="shared" si="67"/>
        <v>0</v>
      </c>
      <c r="P180" s="90">
        <f t="shared" si="67"/>
        <v>0</v>
      </c>
      <c r="Q180" s="90">
        <f t="shared" si="67"/>
        <v>0</v>
      </c>
      <c r="R180" s="90">
        <f t="shared" si="67"/>
        <v>0</v>
      </c>
      <c r="S180" s="90">
        <f t="shared" si="67"/>
        <v>0</v>
      </c>
      <c r="T180" s="90">
        <f t="shared" si="67"/>
        <v>0</v>
      </c>
      <c r="U180" s="90">
        <f t="shared" si="67"/>
        <v>0</v>
      </c>
    </row>
    <row r="181" ht="15" spans="1:21">
      <c r="A181" s="130"/>
      <c r="B181" s="153" t="s">
        <v>336</v>
      </c>
      <c r="C181" s="107" t="s">
        <v>329</v>
      </c>
      <c r="D181" s="141" t="str">
        <f>D180</f>
        <v>Domestic</v>
      </c>
      <c r="E181" s="128"/>
      <c r="F181" s="129"/>
      <c r="G181" s="135"/>
      <c r="H181" s="135"/>
      <c r="I181" s="135"/>
      <c r="J181" s="135"/>
      <c r="K181" s="90"/>
      <c r="L181" s="90">
        <f t="shared" ref="L181:U181" si="68">L177*L178</f>
        <v>0</v>
      </c>
      <c r="M181" s="90">
        <f t="shared" si="68"/>
        <v>0</v>
      </c>
      <c r="N181" s="90">
        <f t="shared" si="68"/>
        <v>0</v>
      </c>
      <c r="O181" s="90">
        <f t="shared" si="68"/>
        <v>0</v>
      </c>
      <c r="P181" s="90">
        <f t="shared" si="68"/>
        <v>0</v>
      </c>
      <c r="Q181" s="90">
        <f t="shared" si="68"/>
        <v>0</v>
      </c>
      <c r="R181" s="90">
        <f t="shared" si="68"/>
        <v>0</v>
      </c>
      <c r="S181" s="90">
        <f t="shared" si="68"/>
        <v>0</v>
      </c>
      <c r="T181" s="90">
        <f t="shared" si="68"/>
        <v>0</v>
      </c>
      <c r="U181" s="90">
        <f t="shared" si="68"/>
        <v>0</v>
      </c>
    </row>
    <row r="182" ht="15" spans="1:21">
      <c r="A182" s="130"/>
      <c r="B182" s="150" t="s">
        <v>301</v>
      </c>
      <c r="C182" s="107"/>
      <c r="D182" s="157"/>
      <c r="E182" s="152"/>
      <c r="F182" s="135"/>
      <c r="G182" s="135"/>
      <c r="H182" s="135"/>
      <c r="I182" s="135"/>
      <c r="J182" s="135"/>
      <c r="K182" s="90"/>
      <c r="L182" s="164"/>
      <c r="M182" s="164"/>
      <c r="N182" s="164"/>
      <c r="O182" s="164"/>
      <c r="P182" s="164"/>
      <c r="Q182" s="164"/>
      <c r="R182" s="164"/>
      <c r="S182" s="164"/>
      <c r="T182" s="164"/>
      <c r="U182" s="164"/>
    </row>
    <row r="183" ht="15" spans="1:21">
      <c r="A183" s="130"/>
      <c r="B183" s="153" t="s">
        <v>331</v>
      </c>
      <c r="C183" s="107" t="str">
        <f>"million "&amp;D183</f>
        <v>million LCU</v>
      </c>
      <c r="D183" s="158" t="s">
        <v>311</v>
      </c>
      <c r="E183" s="128"/>
      <c r="F183" s="129"/>
      <c r="G183" s="135"/>
      <c r="H183" s="135"/>
      <c r="I183" s="135"/>
      <c r="J183" s="135"/>
      <c r="K183" s="172">
        <v>0</v>
      </c>
      <c r="L183" s="90">
        <f t="shared" ref="L183:U183" si="69">K183-L184</f>
        <v>0</v>
      </c>
      <c r="M183" s="90">
        <f t="shared" si="69"/>
        <v>0</v>
      </c>
      <c r="N183" s="90">
        <f t="shared" si="69"/>
        <v>0</v>
      </c>
      <c r="O183" s="90">
        <f t="shared" si="69"/>
        <v>0</v>
      </c>
      <c r="P183" s="90">
        <f t="shared" si="69"/>
        <v>0</v>
      </c>
      <c r="Q183" s="90">
        <f t="shared" si="69"/>
        <v>0</v>
      </c>
      <c r="R183" s="90">
        <f t="shared" si="69"/>
        <v>0</v>
      </c>
      <c r="S183" s="90">
        <f t="shared" si="69"/>
        <v>0</v>
      </c>
      <c r="T183" s="90">
        <f t="shared" si="69"/>
        <v>0</v>
      </c>
      <c r="U183" s="90">
        <f t="shared" si="69"/>
        <v>0</v>
      </c>
    </row>
    <row r="184" ht="15" spans="1:21">
      <c r="A184" s="130"/>
      <c r="B184" s="153" t="s">
        <v>328</v>
      </c>
      <c r="C184" s="107" t="str">
        <f>"million "&amp;D184</f>
        <v>million LCU</v>
      </c>
      <c r="D184" s="141" t="str">
        <f>D183</f>
        <v>LCU</v>
      </c>
      <c r="E184" s="128"/>
      <c r="F184" s="129"/>
      <c r="G184" s="135"/>
      <c r="H184" s="135"/>
      <c r="I184" s="135"/>
      <c r="J184" s="135"/>
      <c r="K184" s="90"/>
      <c r="L184" s="173">
        <v>0</v>
      </c>
      <c r="M184" s="173">
        <v>0</v>
      </c>
      <c r="N184" s="173">
        <v>0</v>
      </c>
      <c r="O184" s="173">
        <v>0</v>
      </c>
      <c r="P184" s="173">
        <v>0</v>
      </c>
      <c r="Q184" s="173">
        <v>0</v>
      </c>
      <c r="R184" s="173">
        <v>0</v>
      </c>
      <c r="S184" s="173">
        <v>0</v>
      </c>
      <c r="T184" s="173">
        <v>0</v>
      </c>
      <c r="U184" s="173">
        <v>0</v>
      </c>
    </row>
    <row r="185" ht="15" spans="1:21">
      <c r="A185" s="130"/>
      <c r="B185" s="153" t="s">
        <v>234</v>
      </c>
      <c r="C185" s="107" t="str">
        <f>"million "&amp;D185</f>
        <v>million LCU</v>
      </c>
      <c r="D185" s="141" t="str">
        <f>D184</f>
        <v>LCU</v>
      </c>
      <c r="E185" s="128"/>
      <c r="F185" s="129"/>
      <c r="G185" s="135"/>
      <c r="H185" s="135"/>
      <c r="I185" s="135"/>
      <c r="J185" s="135"/>
      <c r="K185" s="90"/>
      <c r="L185" s="173">
        <v>0</v>
      </c>
      <c r="M185" s="173">
        <v>0</v>
      </c>
      <c r="N185" s="173">
        <v>0</v>
      </c>
      <c r="O185" s="173">
        <v>0</v>
      </c>
      <c r="P185" s="173">
        <v>0</v>
      </c>
      <c r="Q185" s="173">
        <v>0</v>
      </c>
      <c r="R185" s="173">
        <v>0</v>
      </c>
      <c r="S185" s="173">
        <v>0</v>
      </c>
      <c r="T185" s="173">
        <v>0</v>
      </c>
      <c r="U185" s="173">
        <v>0</v>
      </c>
    </row>
    <row r="186" ht="15" spans="1:21">
      <c r="A186" s="130"/>
      <c r="B186" s="153" t="s">
        <v>333</v>
      </c>
      <c r="C186" s="107" t="str">
        <f>"LCU per unit of "&amp;D186</f>
        <v>LCU per unit of LCU</v>
      </c>
      <c r="D186" s="141" t="str">
        <f>D185</f>
        <v>LCU</v>
      </c>
      <c r="E186" s="128"/>
      <c r="F186" s="145"/>
      <c r="G186" s="135"/>
      <c r="H186" s="135"/>
      <c r="I186" s="135"/>
      <c r="J186" s="135"/>
      <c r="K186" s="143">
        <f t="shared" ref="K186:U186" si="70">INDEX($K$81:$U$85,MATCH($D186,$B$81:$B$85,0),MATCH(K$78,$K$78:$U$78,0))</f>
        <v>1</v>
      </c>
      <c r="L186" s="143">
        <f t="shared" si="70"/>
        <v>1</v>
      </c>
      <c r="M186" s="143">
        <f t="shared" si="70"/>
        <v>1</v>
      </c>
      <c r="N186" s="143">
        <f t="shared" si="70"/>
        <v>1</v>
      </c>
      <c r="O186" s="143">
        <f t="shared" si="70"/>
        <v>1</v>
      </c>
      <c r="P186" s="143">
        <f t="shared" si="70"/>
        <v>1</v>
      </c>
      <c r="Q186" s="143">
        <f t="shared" si="70"/>
        <v>1</v>
      </c>
      <c r="R186" s="143">
        <f t="shared" si="70"/>
        <v>1</v>
      </c>
      <c r="S186" s="143">
        <f t="shared" si="70"/>
        <v>1</v>
      </c>
      <c r="T186" s="143">
        <f t="shared" si="70"/>
        <v>1</v>
      </c>
      <c r="U186" s="143">
        <f t="shared" si="70"/>
        <v>1</v>
      </c>
    </row>
    <row r="187" ht="15" spans="1:21">
      <c r="A187" s="130"/>
      <c r="B187" s="153" t="s">
        <v>334</v>
      </c>
      <c r="C187" s="107" t="s">
        <v>329</v>
      </c>
      <c r="D187" s="159" t="s">
        <v>163</v>
      </c>
      <c r="E187" s="128"/>
      <c r="F187" s="129"/>
      <c r="G187" s="135"/>
      <c r="H187" s="135"/>
      <c r="I187" s="135"/>
      <c r="J187" s="135"/>
      <c r="K187" s="90">
        <f t="shared" ref="K187:U187" si="71">K183*K186</f>
        <v>0</v>
      </c>
      <c r="L187" s="90">
        <f t="shared" si="71"/>
        <v>0</v>
      </c>
      <c r="M187" s="90">
        <f t="shared" si="71"/>
        <v>0</v>
      </c>
      <c r="N187" s="90">
        <f t="shared" si="71"/>
        <v>0</v>
      </c>
      <c r="O187" s="90">
        <f t="shared" si="71"/>
        <v>0</v>
      </c>
      <c r="P187" s="90">
        <f t="shared" si="71"/>
        <v>0</v>
      </c>
      <c r="Q187" s="90">
        <f t="shared" si="71"/>
        <v>0</v>
      </c>
      <c r="R187" s="90">
        <f t="shared" si="71"/>
        <v>0</v>
      </c>
      <c r="S187" s="90">
        <f t="shared" si="71"/>
        <v>0</v>
      </c>
      <c r="T187" s="90">
        <f t="shared" si="71"/>
        <v>0</v>
      </c>
      <c r="U187" s="90">
        <f t="shared" si="71"/>
        <v>0</v>
      </c>
    </row>
    <row r="188" ht="15" spans="1:21">
      <c r="A188" s="130"/>
      <c r="B188" s="153" t="s">
        <v>335</v>
      </c>
      <c r="C188" s="107" t="s">
        <v>329</v>
      </c>
      <c r="D188" s="141" t="str">
        <f>D187</f>
        <v>Domestic</v>
      </c>
      <c r="E188" s="128"/>
      <c r="F188" s="129"/>
      <c r="G188" s="135"/>
      <c r="H188" s="135"/>
      <c r="I188" s="135"/>
      <c r="J188" s="135"/>
      <c r="K188" s="90"/>
      <c r="L188" s="90">
        <f t="shared" ref="L188:U188" si="72">L184*L186</f>
        <v>0</v>
      </c>
      <c r="M188" s="90">
        <f t="shared" si="72"/>
        <v>0</v>
      </c>
      <c r="N188" s="90">
        <f t="shared" si="72"/>
        <v>0</v>
      </c>
      <c r="O188" s="90">
        <f t="shared" si="72"/>
        <v>0</v>
      </c>
      <c r="P188" s="90">
        <f t="shared" si="72"/>
        <v>0</v>
      </c>
      <c r="Q188" s="90">
        <f t="shared" si="72"/>
        <v>0</v>
      </c>
      <c r="R188" s="90">
        <f t="shared" si="72"/>
        <v>0</v>
      </c>
      <c r="S188" s="90">
        <f t="shared" si="72"/>
        <v>0</v>
      </c>
      <c r="T188" s="90">
        <f t="shared" si="72"/>
        <v>0</v>
      </c>
      <c r="U188" s="90">
        <f t="shared" si="72"/>
        <v>0</v>
      </c>
    </row>
    <row r="189" ht="15" spans="1:21">
      <c r="A189" s="130"/>
      <c r="B189" s="153" t="s">
        <v>336</v>
      </c>
      <c r="C189" s="107" t="s">
        <v>329</v>
      </c>
      <c r="D189" s="141" t="str">
        <f>D188</f>
        <v>Domestic</v>
      </c>
      <c r="E189" s="128"/>
      <c r="F189" s="129"/>
      <c r="G189" s="135"/>
      <c r="H189" s="135"/>
      <c r="I189" s="135"/>
      <c r="J189" s="135"/>
      <c r="K189" s="90"/>
      <c r="L189" s="90">
        <f t="shared" ref="L189:U189" si="73">L185*L186</f>
        <v>0</v>
      </c>
      <c r="M189" s="90">
        <f t="shared" si="73"/>
        <v>0</v>
      </c>
      <c r="N189" s="90">
        <f t="shared" si="73"/>
        <v>0</v>
      </c>
      <c r="O189" s="90">
        <f t="shared" si="73"/>
        <v>0</v>
      </c>
      <c r="P189" s="90">
        <f t="shared" si="73"/>
        <v>0</v>
      </c>
      <c r="Q189" s="90">
        <f t="shared" si="73"/>
        <v>0</v>
      </c>
      <c r="R189" s="90">
        <f t="shared" si="73"/>
        <v>0</v>
      </c>
      <c r="S189" s="90">
        <f t="shared" si="73"/>
        <v>0</v>
      </c>
      <c r="T189" s="90">
        <f t="shared" si="73"/>
        <v>0</v>
      </c>
      <c r="U189" s="90">
        <f t="shared" si="73"/>
        <v>0</v>
      </c>
    </row>
    <row r="190" ht="15" spans="1:21">
      <c r="A190" s="130"/>
      <c r="B190" s="150" t="s">
        <v>302</v>
      </c>
      <c r="C190" s="107"/>
      <c r="D190" s="157"/>
      <c r="E190" s="152"/>
      <c r="F190" s="135"/>
      <c r="G190" s="135"/>
      <c r="H190" s="135"/>
      <c r="I190" s="135"/>
      <c r="J190" s="135"/>
      <c r="K190" s="90"/>
      <c r="L190" s="164"/>
      <c r="M190" s="164"/>
      <c r="N190" s="164"/>
      <c r="O190" s="164"/>
      <c r="P190" s="164"/>
      <c r="Q190" s="164"/>
      <c r="R190" s="164"/>
      <c r="S190" s="164"/>
      <c r="T190" s="164"/>
      <c r="U190" s="164"/>
    </row>
    <row r="191" ht="15" spans="1:21">
      <c r="A191" s="130"/>
      <c r="B191" s="153" t="s">
        <v>331</v>
      </c>
      <c r="C191" s="107" t="str">
        <f>"million "&amp;D191</f>
        <v>million LCU</v>
      </c>
      <c r="D191" s="158" t="s">
        <v>311</v>
      </c>
      <c r="E191" s="128"/>
      <c r="F191" s="129"/>
      <c r="G191" s="135"/>
      <c r="H191" s="135"/>
      <c r="I191" s="135"/>
      <c r="J191" s="135"/>
      <c r="K191" s="172">
        <v>0</v>
      </c>
      <c r="L191" s="90">
        <f t="shared" ref="L191:U191" si="74">K191-L192</f>
        <v>0</v>
      </c>
      <c r="M191" s="90">
        <f t="shared" si="74"/>
        <v>0</v>
      </c>
      <c r="N191" s="90">
        <f t="shared" si="74"/>
        <v>0</v>
      </c>
      <c r="O191" s="90">
        <f t="shared" si="74"/>
        <v>0</v>
      </c>
      <c r="P191" s="90">
        <f t="shared" si="74"/>
        <v>0</v>
      </c>
      <c r="Q191" s="90">
        <f t="shared" si="74"/>
        <v>0</v>
      </c>
      <c r="R191" s="90">
        <f t="shared" si="74"/>
        <v>0</v>
      </c>
      <c r="S191" s="90">
        <f t="shared" si="74"/>
        <v>0</v>
      </c>
      <c r="T191" s="90">
        <f t="shared" si="74"/>
        <v>0</v>
      </c>
      <c r="U191" s="90">
        <f t="shared" si="74"/>
        <v>0</v>
      </c>
    </row>
    <row r="192" ht="15" spans="1:21">
      <c r="A192" s="130"/>
      <c r="B192" s="153" t="s">
        <v>328</v>
      </c>
      <c r="C192" s="107" t="str">
        <f>"million "&amp;D192</f>
        <v>million LCU</v>
      </c>
      <c r="D192" s="141" t="str">
        <f>D191</f>
        <v>LCU</v>
      </c>
      <c r="E192" s="128"/>
      <c r="F192" s="129"/>
      <c r="G192" s="135"/>
      <c r="H192" s="135"/>
      <c r="I192" s="135"/>
      <c r="J192" s="135"/>
      <c r="K192" s="90"/>
      <c r="L192" s="173">
        <v>0</v>
      </c>
      <c r="M192" s="173">
        <v>0</v>
      </c>
      <c r="N192" s="173">
        <v>0</v>
      </c>
      <c r="O192" s="173">
        <v>0</v>
      </c>
      <c r="P192" s="173">
        <v>0</v>
      </c>
      <c r="Q192" s="173">
        <v>0</v>
      </c>
      <c r="R192" s="173">
        <v>0</v>
      </c>
      <c r="S192" s="173">
        <v>0</v>
      </c>
      <c r="T192" s="173">
        <v>0</v>
      </c>
      <c r="U192" s="173">
        <v>0</v>
      </c>
    </row>
    <row r="193" ht="15" spans="1:21">
      <c r="A193" s="130"/>
      <c r="B193" s="153" t="s">
        <v>234</v>
      </c>
      <c r="C193" s="107" t="str">
        <f>"million "&amp;D193</f>
        <v>million LCU</v>
      </c>
      <c r="D193" s="141" t="str">
        <f>D192</f>
        <v>LCU</v>
      </c>
      <c r="E193" s="128"/>
      <c r="F193" s="129"/>
      <c r="G193" s="135"/>
      <c r="H193" s="135"/>
      <c r="I193" s="135"/>
      <c r="J193" s="135"/>
      <c r="K193" s="90"/>
      <c r="L193" s="173">
        <v>0</v>
      </c>
      <c r="M193" s="173">
        <v>0</v>
      </c>
      <c r="N193" s="173">
        <v>0</v>
      </c>
      <c r="O193" s="173">
        <v>0</v>
      </c>
      <c r="P193" s="173">
        <v>0</v>
      </c>
      <c r="Q193" s="173">
        <v>0</v>
      </c>
      <c r="R193" s="173">
        <v>0</v>
      </c>
      <c r="S193" s="173">
        <v>0</v>
      </c>
      <c r="T193" s="173">
        <v>0</v>
      </c>
      <c r="U193" s="173">
        <v>0</v>
      </c>
    </row>
    <row r="194" ht="15" spans="1:21">
      <c r="A194" s="130"/>
      <c r="B194" s="153" t="s">
        <v>333</v>
      </c>
      <c r="C194" s="107" t="str">
        <f>"LCU per unit of "&amp;D194</f>
        <v>LCU per unit of LCU</v>
      </c>
      <c r="D194" s="141" t="str">
        <f>D193</f>
        <v>LCU</v>
      </c>
      <c r="E194" s="128"/>
      <c r="F194" s="145"/>
      <c r="G194" s="135"/>
      <c r="H194" s="135"/>
      <c r="I194" s="135"/>
      <c r="J194" s="135"/>
      <c r="K194" s="143">
        <f t="shared" ref="K194:U194" si="75">INDEX($K$81:$U$85,MATCH($D194,$B$81:$B$85,0),MATCH(K$78,$K$78:$U$78,0))</f>
        <v>1</v>
      </c>
      <c r="L194" s="143">
        <f t="shared" si="75"/>
        <v>1</v>
      </c>
      <c r="M194" s="143">
        <f t="shared" si="75"/>
        <v>1</v>
      </c>
      <c r="N194" s="143">
        <f t="shared" si="75"/>
        <v>1</v>
      </c>
      <c r="O194" s="143">
        <f t="shared" si="75"/>
        <v>1</v>
      </c>
      <c r="P194" s="143">
        <f t="shared" si="75"/>
        <v>1</v>
      </c>
      <c r="Q194" s="143">
        <f t="shared" si="75"/>
        <v>1</v>
      </c>
      <c r="R194" s="143">
        <f t="shared" si="75"/>
        <v>1</v>
      </c>
      <c r="S194" s="143">
        <f t="shared" si="75"/>
        <v>1</v>
      </c>
      <c r="T194" s="143">
        <f t="shared" si="75"/>
        <v>1</v>
      </c>
      <c r="U194" s="143">
        <f t="shared" si="75"/>
        <v>1</v>
      </c>
    </row>
    <row r="195" ht="15" spans="1:21">
      <c r="A195" s="130"/>
      <c r="B195" s="153" t="s">
        <v>334</v>
      </c>
      <c r="C195" s="107" t="s">
        <v>329</v>
      </c>
      <c r="D195" s="159" t="s">
        <v>163</v>
      </c>
      <c r="E195" s="128"/>
      <c r="F195" s="129"/>
      <c r="G195" s="135"/>
      <c r="H195" s="135"/>
      <c r="I195" s="135"/>
      <c r="J195" s="135"/>
      <c r="K195" s="90">
        <f t="shared" ref="K195:U195" si="76">K191*K194</f>
        <v>0</v>
      </c>
      <c r="L195" s="90">
        <f t="shared" si="76"/>
        <v>0</v>
      </c>
      <c r="M195" s="90">
        <f t="shared" si="76"/>
        <v>0</v>
      </c>
      <c r="N195" s="90">
        <f t="shared" si="76"/>
        <v>0</v>
      </c>
      <c r="O195" s="90">
        <f t="shared" si="76"/>
        <v>0</v>
      </c>
      <c r="P195" s="90">
        <f t="shared" si="76"/>
        <v>0</v>
      </c>
      <c r="Q195" s="90">
        <f t="shared" si="76"/>
        <v>0</v>
      </c>
      <c r="R195" s="90">
        <f t="shared" si="76"/>
        <v>0</v>
      </c>
      <c r="S195" s="90">
        <f t="shared" si="76"/>
        <v>0</v>
      </c>
      <c r="T195" s="90">
        <f t="shared" si="76"/>
        <v>0</v>
      </c>
      <c r="U195" s="90">
        <f t="shared" si="76"/>
        <v>0</v>
      </c>
    </row>
    <row r="196" ht="15" spans="1:21">
      <c r="A196" s="130"/>
      <c r="B196" s="153" t="s">
        <v>335</v>
      </c>
      <c r="C196" s="107" t="s">
        <v>329</v>
      </c>
      <c r="D196" s="141" t="str">
        <f>D195</f>
        <v>Domestic</v>
      </c>
      <c r="E196" s="128"/>
      <c r="F196" s="129"/>
      <c r="G196" s="135"/>
      <c r="H196" s="135"/>
      <c r="I196" s="135"/>
      <c r="J196" s="135"/>
      <c r="K196" s="90"/>
      <c r="L196" s="90">
        <f t="shared" ref="L196:U196" si="77">L192*L194</f>
        <v>0</v>
      </c>
      <c r="M196" s="90">
        <f t="shared" si="77"/>
        <v>0</v>
      </c>
      <c r="N196" s="90">
        <f t="shared" si="77"/>
        <v>0</v>
      </c>
      <c r="O196" s="90">
        <f t="shared" si="77"/>
        <v>0</v>
      </c>
      <c r="P196" s="90">
        <f t="shared" si="77"/>
        <v>0</v>
      </c>
      <c r="Q196" s="90">
        <f t="shared" si="77"/>
        <v>0</v>
      </c>
      <c r="R196" s="90">
        <f t="shared" si="77"/>
        <v>0</v>
      </c>
      <c r="S196" s="90">
        <f t="shared" si="77"/>
        <v>0</v>
      </c>
      <c r="T196" s="90">
        <f t="shared" si="77"/>
        <v>0</v>
      </c>
      <c r="U196" s="90">
        <f t="shared" si="77"/>
        <v>0</v>
      </c>
    </row>
    <row r="197" ht="15" spans="1:21">
      <c r="A197" s="130"/>
      <c r="B197" s="153" t="s">
        <v>336</v>
      </c>
      <c r="C197" s="107" t="s">
        <v>329</v>
      </c>
      <c r="D197" s="141" t="str">
        <f>D196</f>
        <v>Domestic</v>
      </c>
      <c r="E197" s="128"/>
      <c r="F197" s="129"/>
      <c r="G197" s="135"/>
      <c r="H197" s="135"/>
      <c r="I197" s="135"/>
      <c r="J197" s="135"/>
      <c r="K197" s="90"/>
      <c r="L197" s="90">
        <f t="shared" ref="L197:U197" si="78">L193*L194</f>
        <v>0</v>
      </c>
      <c r="M197" s="90">
        <f t="shared" si="78"/>
        <v>0</v>
      </c>
      <c r="N197" s="90">
        <f t="shared" si="78"/>
        <v>0</v>
      </c>
      <c r="O197" s="90">
        <f t="shared" si="78"/>
        <v>0</v>
      </c>
      <c r="P197" s="90">
        <f t="shared" si="78"/>
        <v>0</v>
      </c>
      <c r="Q197" s="90">
        <f t="shared" si="78"/>
        <v>0</v>
      </c>
      <c r="R197" s="90">
        <f t="shared" si="78"/>
        <v>0</v>
      </c>
      <c r="S197" s="90">
        <f t="shared" si="78"/>
        <v>0</v>
      </c>
      <c r="T197" s="90">
        <f t="shared" si="78"/>
        <v>0</v>
      </c>
      <c r="U197" s="90">
        <f t="shared" si="78"/>
        <v>0</v>
      </c>
    </row>
    <row r="198" ht="15" spans="1:21">
      <c r="A198" s="130"/>
      <c r="B198" s="150" t="s">
        <v>303</v>
      </c>
      <c r="C198" s="107"/>
      <c r="D198" s="157"/>
      <c r="E198" s="152"/>
      <c r="F198" s="135"/>
      <c r="G198" s="135"/>
      <c r="H198" s="135"/>
      <c r="I198" s="135"/>
      <c r="J198" s="135"/>
      <c r="K198" s="90"/>
      <c r="L198" s="164"/>
      <c r="M198" s="164"/>
      <c r="N198" s="164"/>
      <c r="O198" s="164"/>
      <c r="P198" s="164"/>
      <c r="Q198" s="164"/>
      <c r="R198" s="164"/>
      <c r="S198" s="164"/>
      <c r="T198" s="164"/>
      <c r="U198" s="164"/>
    </row>
    <row r="199" ht="15" spans="1:21">
      <c r="A199" s="130"/>
      <c r="B199" s="153" t="s">
        <v>331</v>
      </c>
      <c r="C199" s="107" t="str">
        <f>"million "&amp;D199</f>
        <v>million LCU</v>
      </c>
      <c r="D199" s="158" t="s">
        <v>311</v>
      </c>
      <c r="E199" s="128"/>
      <c r="F199" s="129"/>
      <c r="G199" s="135"/>
      <c r="H199" s="135"/>
      <c r="I199" s="135"/>
      <c r="J199" s="135"/>
      <c r="K199" s="172">
        <v>0</v>
      </c>
      <c r="L199" s="90">
        <f t="shared" ref="L199:U199" si="79">K199-L200</f>
        <v>0</v>
      </c>
      <c r="M199" s="90">
        <f t="shared" si="79"/>
        <v>0</v>
      </c>
      <c r="N199" s="90">
        <f t="shared" si="79"/>
        <v>0</v>
      </c>
      <c r="O199" s="90">
        <f t="shared" si="79"/>
        <v>0</v>
      </c>
      <c r="P199" s="90">
        <f t="shared" si="79"/>
        <v>0</v>
      </c>
      <c r="Q199" s="90">
        <f t="shared" si="79"/>
        <v>0</v>
      </c>
      <c r="R199" s="90">
        <f t="shared" si="79"/>
        <v>0</v>
      </c>
      <c r="S199" s="90">
        <f t="shared" si="79"/>
        <v>0</v>
      </c>
      <c r="T199" s="90">
        <f t="shared" si="79"/>
        <v>0</v>
      </c>
      <c r="U199" s="90">
        <f t="shared" si="79"/>
        <v>0</v>
      </c>
    </row>
    <row r="200" ht="15" spans="1:21">
      <c r="A200" s="130"/>
      <c r="B200" s="153" t="s">
        <v>328</v>
      </c>
      <c r="C200" s="107" t="str">
        <f>"million "&amp;D200</f>
        <v>million LCU</v>
      </c>
      <c r="D200" s="141" t="str">
        <f>D199</f>
        <v>LCU</v>
      </c>
      <c r="E200" s="128"/>
      <c r="F200" s="129"/>
      <c r="G200" s="135"/>
      <c r="H200" s="135"/>
      <c r="I200" s="135"/>
      <c r="J200" s="135"/>
      <c r="K200" s="90"/>
      <c r="L200" s="173">
        <v>0</v>
      </c>
      <c r="M200" s="173">
        <v>0</v>
      </c>
      <c r="N200" s="173">
        <v>0</v>
      </c>
      <c r="O200" s="173">
        <v>0</v>
      </c>
      <c r="P200" s="173">
        <v>0</v>
      </c>
      <c r="Q200" s="173">
        <v>0</v>
      </c>
      <c r="R200" s="173">
        <v>0</v>
      </c>
      <c r="S200" s="173">
        <v>0</v>
      </c>
      <c r="T200" s="173">
        <v>0</v>
      </c>
      <c r="U200" s="173">
        <v>0</v>
      </c>
    </row>
    <row r="201" ht="15" spans="1:21">
      <c r="A201" s="130"/>
      <c r="B201" s="153" t="s">
        <v>234</v>
      </c>
      <c r="C201" s="107" t="str">
        <f>"million "&amp;D201</f>
        <v>million LCU</v>
      </c>
      <c r="D201" s="141" t="str">
        <f>D200</f>
        <v>LCU</v>
      </c>
      <c r="E201" s="128"/>
      <c r="F201" s="129"/>
      <c r="G201" s="135"/>
      <c r="H201" s="135"/>
      <c r="I201" s="135"/>
      <c r="J201" s="135"/>
      <c r="K201" s="90"/>
      <c r="L201" s="173">
        <v>0</v>
      </c>
      <c r="M201" s="173">
        <v>0</v>
      </c>
      <c r="N201" s="173">
        <v>0</v>
      </c>
      <c r="O201" s="173">
        <v>0</v>
      </c>
      <c r="P201" s="173">
        <v>0</v>
      </c>
      <c r="Q201" s="173">
        <v>0</v>
      </c>
      <c r="R201" s="173">
        <v>0</v>
      </c>
      <c r="S201" s="173">
        <v>0</v>
      </c>
      <c r="T201" s="173">
        <v>0</v>
      </c>
      <c r="U201" s="173">
        <v>0</v>
      </c>
    </row>
    <row r="202" ht="15" spans="1:21">
      <c r="A202" s="130"/>
      <c r="B202" s="153" t="s">
        <v>333</v>
      </c>
      <c r="C202" s="107" t="str">
        <f>"LCU per unit of "&amp;D202</f>
        <v>LCU per unit of LCU</v>
      </c>
      <c r="D202" s="141" t="str">
        <f>D201</f>
        <v>LCU</v>
      </c>
      <c r="E202" s="128"/>
      <c r="F202" s="145"/>
      <c r="G202" s="135"/>
      <c r="H202" s="135"/>
      <c r="I202" s="135"/>
      <c r="J202" s="135"/>
      <c r="K202" s="143">
        <f t="shared" ref="K202:U202" si="80">INDEX($K$81:$U$85,MATCH($D202,$B$81:$B$85,0),MATCH(K$78,$K$78:$U$78,0))</f>
        <v>1</v>
      </c>
      <c r="L202" s="143">
        <f t="shared" si="80"/>
        <v>1</v>
      </c>
      <c r="M202" s="143">
        <f t="shared" si="80"/>
        <v>1</v>
      </c>
      <c r="N202" s="143">
        <f t="shared" si="80"/>
        <v>1</v>
      </c>
      <c r="O202" s="143">
        <f t="shared" si="80"/>
        <v>1</v>
      </c>
      <c r="P202" s="143">
        <f t="shared" si="80"/>
        <v>1</v>
      </c>
      <c r="Q202" s="143">
        <f t="shared" si="80"/>
        <v>1</v>
      </c>
      <c r="R202" s="143">
        <f t="shared" si="80"/>
        <v>1</v>
      </c>
      <c r="S202" s="143">
        <f t="shared" si="80"/>
        <v>1</v>
      </c>
      <c r="T202" s="143">
        <f t="shared" si="80"/>
        <v>1</v>
      </c>
      <c r="U202" s="143">
        <f t="shared" si="80"/>
        <v>1</v>
      </c>
    </row>
    <row r="203" ht="15" spans="1:21">
      <c r="A203" s="130"/>
      <c r="B203" s="153" t="s">
        <v>334</v>
      </c>
      <c r="C203" s="107" t="s">
        <v>329</v>
      </c>
      <c r="D203" s="159" t="s">
        <v>163</v>
      </c>
      <c r="E203" s="128"/>
      <c r="F203" s="129"/>
      <c r="G203" s="135"/>
      <c r="H203" s="135"/>
      <c r="I203" s="135"/>
      <c r="J203" s="135"/>
      <c r="K203" s="90">
        <f t="shared" ref="K203:U203" si="81">K199*K202</f>
        <v>0</v>
      </c>
      <c r="L203" s="90">
        <f t="shared" si="81"/>
        <v>0</v>
      </c>
      <c r="M203" s="90">
        <f t="shared" si="81"/>
        <v>0</v>
      </c>
      <c r="N203" s="90">
        <f t="shared" si="81"/>
        <v>0</v>
      </c>
      <c r="O203" s="90">
        <f t="shared" si="81"/>
        <v>0</v>
      </c>
      <c r="P203" s="90">
        <f t="shared" si="81"/>
        <v>0</v>
      </c>
      <c r="Q203" s="90">
        <f t="shared" si="81"/>
        <v>0</v>
      </c>
      <c r="R203" s="90">
        <f t="shared" si="81"/>
        <v>0</v>
      </c>
      <c r="S203" s="90">
        <f t="shared" si="81"/>
        <v>0</v>
      </c>
      <c r="T203" s="90">
        <f t="shared" si="81"/>
        <v>0</v>
      </c>
      <c r="U203" s="90">
        <f t="shared" si="81"/>
        <v>0</v>
      </c>
    </row>
    <row r="204" ht="15" spans="1:21">
      <c r="A204" s="130"/>
      <c r="B204" s="153" t="s">
        <v>335</v>
      </c>
      <c r="C204" s="107" t="s">
        <v>329</v>
      </c>
      <c r="D204" s="141" t="str">
        <f>D203</f>
        <v>Domestic</v>
      </c>
      <c r="E204" s="128"/>
      <c r="F204" s="129"/>
      <c r="G204" s="135"/>
      <c r="H204" s="135"/>
      <c r="I204" s="135"/>
      <c r="J204" s="135"/>
      <c r="K204" s="90"/>
      <c r="L204" s="90">
        <f t="shared" ref="L204:U204" si="82">L200*L202</f>
        <v>0</v>
      </c>
      <c r="M204" s="90">
        <f t="shared" si="82"/>
        <v>0</v>
      </c>
      <c r="N204" s="90">
        <f t="shared" si="82"/>
        <v>0</v>
      </c>
      <c r="O204" s="90">
        <f t="shared" si="82"/>
        <v>0</v>
      </c>
      <c r="P204" s="90">
        <f t="shared" si="82"/>
        <v>0</v>
      </c>
      <c r="Q204" s="90">
        <f t="shared" si="82"/>
        <v>0</v>
      </c>
      <c r="R204" s="90">
        <f t="shared" si="82"/>
        <v>0</v>
      </c>
      <c r="S204" s="90">
        <f t="shared" si="82"/>
        <v>0</v>
      </c>
      <c r="T204" s="90">
        <f t="shared" si="82"/>
        <v>0</v>
      </c>
      <c r="U204" s="90">
        <f t="shared" si="82"/>
        <v>0</v>
      </c>
    </row>
    <row r="205" ht="15" spans="1:21">
      <c r="A205" s="130"/>
      <c r="B205" s="153" t="s">
        <v>336</v>
      </c>
      <c r="C205" s="107" t="s">
        <v>329</v>
      </c>
      <c r="D205" s="141" t="str">
        <f>D204</f>
        <v>Domestic</v>
      </c>
      <c r="E205" s="128"/>
      <c r="F205" s="129"/>
      <c r="G205" s="135"/>
      <c r="H205" s="135"/>
      <c r="I205" s="135"/>
      <c r="J205" s="135"/>
      <c r="K205" s="90"/>
      <c r="L205" s="90">
        <f t="shared" ref="L205:U205" si="83">L201*L202</f>
        <v>0</v>
      </c>
      <c r="M205" s="90">
        <f t="shared" si="83"/>
        <v>0</v>
      </c>
      <c r="N205" s="90">
        <f t="shared" si="83"/>
        <v>0</v>
      </c>
      <c r="O205" s="90">
        <f t="shared" si="83"/>
        <v>0</v>
      </c>
      <c r="P205" s="90">
        <f t="shared" si="83"/>
        <v>0</v>
      </c>
      <c r="Q205" s="90">
        <f t="shared" si="83"/>
        <v>0</v>
      </c>
      <c r="R205" s="90">
        <f t="shared" si="83"/>
        <v>0</v>
      </c>
      <c r="S205" s="90">
        <f t="shared" si="83"/>
        <v>0</v>
      </c>
      <c r="T205" s="90">
        <f t="shared" si="83"/>
        <v>0</v>
      </c>
      <c r="U205" s="90">
        <f t="shared" si="83"/>
        <v>0</v>
      </c>
    </row>
    <row r="206" ht="15" spans="1:21">
      <c r="A206" s="130"/>
      <c r="B206" s="150" t="s">
        <v>304</v>
      </c>
      <c r="C206" s="107"/>
      <c r="D206" s="157"/>
      <c r="E206" s="152"/>
      <c r="F206" s="135"/>
      <c r="G206" s="135"/>
      <c r="H206" s="135"/>
      <c r="I206" s="135"/>
      <c r="J206" s="135"/>
      <c r="K206" s="90"/>
      <c r="L206" s="164"/>
      <c r="M206" s="164"/>
      <c r="N206" s="164"/>
      <c r="O206" s="164"/>
      <c r="P206" s="164"/>
      <c r="Q206" s="164"/>
      <c r="R206" s="164"/>
      <c r="S206" s="164"/>
      <c r="T206" s="164"/>
      <c r="U206" s="164"/>
    </row>
    <row r="207" ht="15" spans="1:21">
      <c r="A207" s="130"/>
      <c r="B207" s="153" t="s">
        <v>331</v>
      </c>
      <c r="C207" s="107" t="str">
        <f>"million "&amp;D207</f>
        <v>million LCU</v>
      </c>
      <c r="D207" s="158" t="s">
        <v>311</v>
      </c>
      <c r="E207" s="128"/>
      <c r="F207" s="129"/>
      <c r="G207" s="135"/>
      <c r="H207" s="135"/>
      <c r="I207" s="135"/>
      <c r="J207" s="135"/>
      <c r="K207" s="172">
        <v>0</v>
      </c>
      <c r="L207" s="90">
        <f t="shared" ref="L207:U207" si="84">K207-L208</f>
        <v>0</v>
      </c>
      <c r="M207" s="90">
        <f t="shared" si="84"/>
        <v>0</v>
      </c>
      <c r="N207" s="90">
        <f t="shared" si="84"/>
        <v>0</v>
      </c>
      <c r="O207" s="90">
        <f t="shared" si="84"/>
        <v>0</v>
      </c>
      <c r="P207" s="90">
        <f t="shared" si="84"/>
        <v>0</v>
      </c>
      <c r="Q207" s="90">
        <f t="shared" si="84"/>
        <v>0</v>
      </c>
      <c r="R207" s="90">
        <f t="shared" si="84"/>
        <v>0</v>
      </c>
      <c r="S207" s="90">
        <f t="shared" si="84"/>
        <v>0</v>
      </c>
      <c r="T207" s="90">
        <f t="shared" si="84"/>
        <v>0</v>
      </c>
      <c r="U207" s="90">
        <f t="shared" si="84"/>
        <v>0</v>
      </c>
    </row>
    <row r="208" ht="15" spans="1:21">
      <c r="A208" s="130"/>
      <c r="B208" s="153" t="s">
        <v>328</v>
      </c>
      <c r="C208" s="107" t="str">
        <f>"million "&amp;D208</f>
        <v>million LCU</v>
      </c>
      <c r="D208" s="141" t="str">
        <f>D207</f>
        <v>LCU</v>
      </c>
      <c r="E208" s="128"/>
      <c r="F208" s="129"/>
      <c r="G208" s="135"/>
      <c r="H208" s="135"/>
      <c r="I208" s="135"/>
      <c r="J208" s="135"/>
      <c r="K208" s="90"/>
      <c r="L208" s="173">
        <v>0</v>
      </c>
      <c r="M208" s="173">
        <v>0</v>
      </c>
      <c r="N208" s="173">
        <v>0</v>
      </c>
      <c r="O208" s="173">
        <v>0</v>
      </c>
      <c r="P208" s="173">
        <v>0</v>
      </c>
      <c r="Q208" s="173">
        <v>0</v>
      </c>
      <c r="R208" s="173">
        <v>0</v>
      </c>
      <c r="S208" s="173">
        <v>0</v>
      </c>
      <c r="T208" s="173">
        <v>0</v>
      </c>
      <c r="U208" s="173">
        <v>0</v>
      </c>
    </row>
    <row r="209" ht="15" spans="1:21">
      <c r="A209" s="130"/>
      <c r="B209" s="153" t="s">
        <v>234</v>
      </c>
      <c r="C209" s="107" t="str">
        <f>"million "&amp;D209</f>
        <v>million LCU</v>
      </c>
      <c r="D209" s="141" t="str">
        <f>D208</f>
        <v>LCU</v>
      </c>
      <c r="E209" s="128"/>
      <c r="F209" s="129"/>
      <c r="G209" s="135"/>
      <c r="H209" s="135"/>
      <c r="I209" s="135"/>
      <c r="J209" s="135"/>
      <c r="K209" s="90"/>
      <c r="L209" s="173">
        <v>0</v>
      </c>
      <c r="M209" s="173">
        <v>0</v>
      </c>
      <c r="N209" s="173">
        <v>0</v>
      </c>
      <c r="O209" s="173">
        <v>0</v>
      </c>
      <c r="P209" s="173">
        <v>0</v>
      </c>
      <c r="Q209" s="173">
        <v>0</v>
      </c>
      <c r="R209" s="173">
        <v>0</v>
      </c>
      <c r="S209" s="173">
        <v>0</v>
      </c>
      <c r="T209" s="173">
        <v>0</v>
      </c>
      <c r="U209" s="173">
        <v>0</v>
      </c>
    </row>
    <row r="210" ht="15" spans="1:21">
      <c r="A210" s="130"/>
      <c r="B210" s="153" t="s">
        <v>333</v>
      </c>
      <c r="C210" s="107" t="str">
        <f>"LCU per unit of "&amp;D210</f>
        <v>LCU per unit of LCU</v>
      </c>
      <c r="D210" s="141" t="str">
        <f>D209</f>
        <v>LCU</v>
      </c>
      <c r="E210" s="128"/>
      <c r="F210" s="145"/>
      <c r="G210" s="135"/>
      <c r="H210" s="135"/>
      <c r="I210" s="135"/>
      <c r="J210" s="135"/>
      <c r="K210" s="143">
        <f t="shared" ref="K210:U210" si="85">INDEX($K$81:$U$85,MATCH($D210,$B$81:$B$85,0),MATCH(K$78,$K$78:$U$78,0))</f>
        <v>1</v>
      </c>
      <c r="L210" s="143">
        <f t="shared" si="85"/>
        <v>1</v>
      </c>
      <c r="M210" s="143">
        <f t="shared" si="85"/>
        <v>1</v>
      </c>
      <c r="N210" s="143">
        <f t="shared" si="85"/>
        <v>1</v>
      </c>
      <c r="O210" s="143">
        <f t="shared" si="85"/>
        <v>1</v>
      </c>
      <c r="P210" s="143">
        <f t="shared" si="85"/>
        <v>1</v>
      </c>
      <c r="Q210" s="143">
        <f t="shared" si="85"/>
        <v>1</v>
      </c>
      <c r="R210" s="143">
        <f t="shared" si="85"/>
        <v>1</v>
      </c>
      <c r="S210" s="143">
        <f t="shared" si="85"/>
        <v>1</v>
      </c>
      <c r="T210" s="143">
        <f t="shared" si="85"/>
        <v>1</v>
      </c>
      <c r="U210" s="143">
        <f t="shared" si="85"/>
        <v>1</v>
      </c>
    </row>
    <row r="211" ht="15" spans="1:21">
      <c r="A211" s="130"/>
      <c r="B211" s="153" t="s">
        <v>334</v>
      </c>
      <c r="C211" s="107" t="s">
        <v>329</v>
      </c>
      <c r="D211" s="159" t="s">
        <v>163</v>
      </c>
      <c r="E211" s="128"/>
      <c r="F211" s="129"/>
      <c r="G211" s="135"/>
      <c r="H211" s="135"/>
      <c r="I211" s="135"/>
      <c r="J211" s="135"/>
      <c r="K211" s="90">
        <f t="shared" ref="K211:U211" si="86">K207*K210</f>
        <v>0</v>
      </c>
      <c r="L211" s="90">
        <f t="shared" si="86"/>
        <v>0</v>
      </c>
      <c r="M211" s="90">
        <f t="shared" si="86"/>
        <v>0</v>
      </c>
      <c r="N211" s="90">
        <f t="shared" si="86"/>
        <v>0</v>
      </c>
      <c r="O211" s="90">
        <f t="shared" si="86"/>
        <v>0</v>
      </c>
      <c r="P211" s="90">
        <f t="shared" si="86"/>
        <v>0</v>
      </c>
      <c r="Q211" s="90">
        <f t="shared" si="86"/>
        <v>0</v>
      </c>
      <c r="R211" s="90">
        <f t="shared" si="86"/>
        <v>0</v>
      </c>
      <c r="S211" s="90">
        <f t="shared" si="86"/>
        <v>0</v>
      </c>
      <c r="T211" s="90">
        <f t="shared" si="86"/>
        <v>0</v>
      </c>
      <c r="U211" s="90">
        <f t="shared" si="86"/>
        <v>0</v>
      </c>
    </row>
    <row r="212" ht="15" spans="1:21">
      <c r="A212" s="130"/>
      <c r="B212" s="153" t="s">
        <v>335</v>
      </c>
      <c r="C212" s="107" t="s">
        <v>329</v>
      </c>
      <c r="D212" s="141" t="str">
        <f>D211</f>
        <v>Domestic</v>
      </c>
      <c r="E212" s="128"/>
      <c r="F212" s="129"/>
      <c r="G212" s="135"/>
      <c r="H212" s="135"/>
      <c r="I212" s="135"/>
      <c r="J212" s="135"/>
      <c r="K212" s="90"/>
      <c r="L212" s="90">
        <f t="shared" ref="L212:U212" si="87">L208*L210</f>
        <v>0</v>
      </c>
      <c r="M212" s="90">
        <f t="shared" si="87"/>
        <v>0</v>
      </c>
      <c r="N212" s="90">
        <f t="shared" si="87"/>
        <v>0</v>
      </c>
      <c r="O212" s="90">
        <f t="shared" si="87"/>
        <v>0</v>
      </c>
      <c r="P212" s="90">
        <f t="shared" si="87"/>
        <v>0</v>
      </c>
      <c r="Q212" s="90">
        <f t="shared" si="87"/>
        <v>0</v>
      </c>
      <c r="R212" s="90">
        <f t="shared" si="87"/>
        <v>0</v>
      </c>
      <c r="S212" s="90">
        <f t="shared" si="87"/>
        <v>0</v>
      </c>
      <c r="T212" s="90">
        <f t="shared" si="87"/>
        <v>0</v>
      </c>
      <c r="U212" s="90">
        <f t="shared" si="87"/>
        <v>0</v>
      </c>
    </row>
    <row r="213" ht="15" spans="1:21">
      <c r="A213" s="130"/>
      <c r="B213" s="153" t="s">
        <v>336</v>
      </c>
      <c r="C213" s="107" t="s">
        <v>329</v>
      </c>
      <c r="D213" s="141" t="str">
        <f>D212</f>
        <v>Domestic</v>
      </c>
      <c r="E213" s="128"/>
      <c r="F213" s="129"/>
      <c r="G213" s="135"/>
      <c r="H213" s="135"/>
      <c r="I213" s="135"/>
      <c r="J213" s="135"/>
      <c r="K213" s="90"/>
      <c r="L213" s="90">
        <f t="shared" ref="L213:U213" si="88">L209*L210</f>
        <v>0</v>
      </c>
      <c r="M213" s="90">
        <f t="shared" si="88"/>
        <v>0</v>
      </c>
      <c r="N213" s="90">
        <f t="shared" si="88"/>
        <v>0</v>
      </c>
      <c r="O213" s="90">
        <f t="shared" si="88"/>
        <v>0</v>
      </c>
      <c r="P213" s="90">
        <f t="shared" si="88"/>
        <v>0</v>
      </c>
      <c r="Q213" s="90">
        <f t="shared" si="88"/>
        <v>0</v>
      </c>
      <c r="R213" s="90">
        <f t="shared" si="88"/>
        <v>0</v>
      </c>
      <c r="S213" s="90">
        <f t="shared" si="88"/>
        <v>0</v>
      </c>
      <c r="T213" s="90">
        <f t="shared" si="88"/>
        <v>0</v>
      </c>
      <c r="U213" s="90">
        <f t="shared" si="88"/>
        <v>0</v>
      </c>
    </row>
    <row r="214" ht="15" spans="1:21">
      <c r="A214" s="130"/>
      <c r="B214" s="150" t="s">
        <v>305</v>
      </c>
      <c r="C214" s="107"/>
      <c r="D214" s="157"/>
      <c r="E214" s="152"/>
      <c r="F214" s="135"/>
      <c r="G214" s="135"/>
      <c r="H214" s="135"/>
      <c r="I214" s="135"/>
      <c r="J214" s="135"/>
      <c r="K214" s="90"/>
      <c r="L214" s="164"/>
      <c r="M214" s="164"/>
      <c r="N214" s="164"/>
      <c r="O214" s="164"/>
      <c r="P214" s="164"/>
      <c r="Q214" s="164"/>
      <c r="R214" s="164"/>
      <c r="S214" s="164"/>
      <c r="T214" s="164"/>
      <c r="U214" s="164"/>
    </row>
    <row r="215" ht="15" spans="1:21">
      <c r="A215" s="130"/>
      <c r="B215" s="153" t="s">
        <v>331</v>
      </c>
      <c r="C215" s="107" t="str">
        <f>"million "&amp;D215</f>
        <v>million LCU</v>
      </c>
      <c r="D215" s="158" t="s">
        <v>311</v>
      </c>
      <c r="E215" s="128"/>
      <c r="F215" s="129"/>
      <c r="G215" s="135"/>
      <c r="H215" s="135"/>
      <c r="I215" s="135"/>
      <c r="J215" s="135"/>
      <c r="K215" s="172">
        <v>0</v>
      </c>
      <c r="L215" s="90">
        <f t="shared" ref="L215:U215" si="89">K215-L216</f>
        <v>0</v>
      </c>
      <c r="M215" s="90">
        <f t="shared" si="89"/>
        <v>0</v>
      </c>
      <c r="N215" s="90">
        <f t="shared" si="89"/>
        <v>0</v>
      </c>
      <c r="O215" s="90">
        <f t="shared" si="89"/>
        <v>0</v>
      </c>
      <c r="P215" s="90">
        <f t="shared" si="89"/>
        <v>0</v>
      </c>
      <c r="Q215" s="90">
        <f t="shared" si="89"/>
        <v>0</v>
      </c>
      <c r="R215" s="90">
        <f t="shared" si="89"/>
        <v>0</v>
      </c>
      <c r="S215" s="90">
        <f t="shared" si="89"/>
        <v>0</v>
      </c>
      <c r="T215" s="90">
        <f t="shared" si="89"/>
        <v>0</v>
      </c>
      <c r="U215" s="90">
        <f t="shared" si="89"/>
        <v>0</v>
      </c>
    </row>
    <row r="216" ht="15" spans="1:21">
      <c r="A216" s="130"/>
      <c r="B216" s="153" t="s">
        <v>328</v>
      </c>
      <c r="C216" s="107" t="str">
        <f>"million "&amp;D216</f>
        <v>million LCU</v>
      </c>
      <c r="D216" s="141" t="str">
        <f>D215</f>
        <v>LCU</v>
      </c>
      <c r="E216" s="128"/>
      <c r="F216" s="129"/>
      <c r="G216" s="135"/>
      <c r="H216" s="135"/>
      <c r="I216" s="135"/>
      <c r="J216" s="135"/>
      <c r="K216" s="90"/>
      <c r="L216" s="173">
        <v>0</v>
      </c>
      <c r="M216" s="173">
        <v>0</v>
      </c>
      <c r="N216" s="173">
        <v>0</v>
      </c>
      <c r="O216" s="173">
        <v>0</v>
      </c>
      <c r="P216" s="173">
        <v>0</v>
      </c>
      <c r="Q216" s="173">
        <v>0</v>
      </c>
      <c r="R216" s="173">
        <v>0</v>
      </c>
      <c r="S216" s="173">
        <v>0</v>
      </c>
      <c r="T216" s="173">
        <v>0</v>
      </c>
      <c r="U216" s="173">
        <v>0</v>
      </c>
    </row>
    <row r="217" ht="15" spans="1:21">
      <c r="A217" s="130"/>
      <c r="B217" s="153" t="s">
        <v>234</v>
      </c>
      <c r="C217" s="107" t="str">
        <f>"million "&amp;D217</f>
        <v>million LCU</v>
      </c>
      <c r="D217" s="141" t="str">
        <f>D216</f>
        <v>LCU</v>
      </c>
      <c r="E217" s="128"/>
      <c r="F217" s="129"/>
      <c r="G217" s="135"/>
      <c r="H217" s="135"/>
      <c r="I217" s="135"/>
      <c r="J217" s="135"/>
      <c r="K217" s="90"/>
      <c r="L217" s="173">
        <v>0</v>
      </c>
      <c r="M217" s="173">
        <v>0</v>
      </c>
      <c r="N217" s="173">
        <v>0</v>
      </c>
      <c r="O217" s="173">
        <v>0</v>
      </c>
      <c r="P217" s="173">
        <v>0</v>
      </c>
      <c r="Q217" s="173">
        <v>0</v>
      </c>
      <c r="R217" s="173">
        <v>0</v>
      </c>
      <c r="S217" s="173">
        <v>0</v>
      </c>
      <c r="T217" s="173">
        <v>0</v>
      </c>
      <c r="U217" s="173">
        <v>0</v>
      </c>
    </row>
    <row r="218" ht="15" spans="1:21">
      <c r="A218" s="130"/>
      <c r="B218" s="153" t="s">
        <v>333</v>
      </c>
      <c r="C218" s="107" t="str">
        <f>"LCU per unit of "&amp;D218</f>
        <v>LCU per unit of LCU</v>
      </c>
      <c r="D218" s="141" t="str">
        <f>D217</f>
        <v>LCU</v>
      </c>
      <c r="E218" s="128"/>
      <c r="F218" s="145"/>
      <c r="G218" s="135"/>
      <c r="H218" s="135"/>
      <c r="I218" s="135"/>
      <c r="J218" s="135"/>
      <c r="K218" s="143">
        <f t="shared" ref="K218:U218" si="90">INDEX($K$81:$U$85,MATCH($D218,$B$81:$B$85,0),MATCH(K$78,$K$78:$U$78,0))</f>
        <v>1</v>
      </c>
      <c r="L218" s="143">
        <f t="shared" si="90"/>
        <v>1</v>
      </c>
      <c r="M218" s="143">
        <f t="shared" si="90"/>
        <v>1</v>
      </c>
      <c r="N218" s="143">
        <f t="shared" si="90"/>
        <v>1</v>
      </c>
      <c r="O218" s="143">
        <f t="shared" si="90"/>
        <v>1</v>
      </c>
      <c r="P218" s="143">
        <f t="shared" si="90"/>
        <v>1</v>
      </c>
      <c r="Q218" s="143">
        <f t="shared" si="90"/>
        <v>1</v>
      </c>
      <c r="R218" s="143">
        <f t="shared" si="90"/>
        <v>1</v>
      </c>
      <c r="S218" s="143">
        <f t="shared" si="90"/>
        <v>1</v>
      </c>
      <c r="T218" s="143">
        <f t="shared" si="90"/>
        <v>1</v>
      </c>
      <c r="U218" s="143">
        <f t="shared" si="90"/>
        <v>1</v>
      </c>
    </row>
    <row r="219" ht="15" spans="1:21">
      <c r="A219" s="130"/>
      <c r="B219" s="153" t="s">
        <v>334</v>
      </c>
      <c r="C219" s="107" t="s">
        <v>329</v>
      </c>
      <c r="D219" s="159" t="s">
        <v>163</v>
      </c>
      <c r="E219" s="128"/>
      <c r="F219" s="129"/>
      <c r="G219" s="135"/>
      <c r="H219" s="135"/>
      <c r="I219" s="135"/>
      <c r="J219" s="135"/>
      <c r="K219" s="90">
        <f t="shared" ref="K219:U219" si="91">K215*K218</f>
        <v>0</v>
      </c>
      <c r="L219" s="90">
        <f t="shared" si="91"/>
        <v>0</v>
      </c>
      <c r="M219" s="90">
        <f t="shared" si="91"/>
        <v>0</v>
      </c>
      <c r="N219" s="90">
        <f t="shared" si="91"/>
        <v>0</v>
      </c>
      <c r="O219" s="90">
        <f t="shared" si="91"/>
        <v>0</v>
      </c>
      <c r="P219" s="90">
        <f t="shared" si="91"/>
        <v>0</v>
      </c>
      <c r="Q219" s="90">
        <f t="shared" si="91"/>
        <v>0</v>
      </c>
      <c r="R219" s="90">
        <f t="shared" si="91"/>
        <v>0</v>
      </c>
      <c r="S219" s="90">
        <f t="shared" si="91"/>
        <v>0</v>
      </c>
      <c r="T219" s="90">
        <f t="shared" si="91"/>
        <v>0</v>
      </c>
      <c r="U219" s="90">
        <f t="shared" si="91"/>
        <v>0</v>
      </c>
    </row>
    <row r="220" ht="15" spans="1:21">
      <c r="A220" s="130"/>
      <c r="B220" s="153" t="s">
        <v>335</v>
      </c>
      <c r="C220" s="107" t="s">
        <v>329</v>
      </c>
      <c r="D220" s="141" t="str">
        <f>D219</f>
        <v>Domestic</v>
      </c>
      <c r="E220" s="128"/>
      <c r="F220" s="129"/>
      <c r="G220" s="135"/>
      <c r="H220" s="135"/>
      <c r="I220" s="135"/>
      <c r="J220" s="135"/>
      <c r="K220" s="90"/>
      <c r="L220" s="90">
        <f t="shared" ref="L220:U220" si="92">L216*L218</f>
        <v>0</v>
      </c>
      <c r="M220" s="90">
        <f t="shared" si="92"/>
        <v>0</v>
      </c>
      <c r="N220" s="90">
        <f t="shared" si="92"/>
        <v>0</v>
      </c>
      <c r="O220" s="90">
        <f t="shared" si="92"/>
        <v>0</v>
      </c>
      <c r="P220" s="90">
        <f t="shared" si="92"/>
        <v>0</v>
      </c>
      <c r="Q220" s="90">
        <f t="shared" si="92"/>
        <v>0</v>
      </c>
      <c r="R220" s="90">
        <f t="shared" si="92"/>
        <v>0</v>
      </c>
      <c r="S220" s="90">
        <f t="shared" si="92"/>
        <v>0</v>
      </c>
      <c r="T220" s="90">
        <f t="shared" si="92"/>
        <v>0</v>
      </c>
      <c r="U220" s="90">
        <f t="shared" si="92"/>
        <v>0</v>
      </c>
    </row>
    <row r="221" ht="15" spans="1:21">
      <c r="A221" s="130"/>
      <c r="B221" s="153" t="s">
        <v>336</v>
      </c>
      <c r="C221" s="107" t="s">
        <v>329</v>
      </c>
      <c r="D221" s="141" t="str">
        <f>D220</f>
        <v>Domestic</v>
      </c>
      <c r="E221" s="128"/>
      <c r="F221" s="129"/>
      <c r="G221" s="135"/>
      <c r="H221" s="135"/>
      <c r="I221" s="135"/>
      <c r="J221" s="135"/>
      <c r="K221" s="90"/>
      <c r="L221" s="90">
        <f t="shared" ref="L221:U221" si="93">L217*L218</f>
        <v>0</v>
      </c>
      <c r="M221" s="90">
        <f t="shared" si="93"/>
        <v>0</v>
      </c>
      <c r="N221" s="90">
        <f t="shared" si="93"/>
        <v>0</v>
      </c>
      <c r="O221" s="90">
        <f t="shared" si="93"/>
        <v>0</v>
      </c>
      <c r="P221" s="90">
        <f t="shared" si="93"/>
        <v>0</v>
      </c>
      <c r="Q221" s="90">
        <f t="shared" si="93"/>
        <v>0</v>
      </c>
      <c r="R221" s="90">
        <f t="shared" si="93"/>
        <v>0</v>
      </c>
      <c r="S221" s="90">
        <f t="shared" si="93"/>
        <v>0</v>
      </c>
      <c r="T221" s="90">
        <f t="shared" si="93"/>
        <v>0</v>
      </c>
      <c r="U221" s="90">
        <f t="shared" si="93"/>
        <v>0</v>
      </c>
    </row>
    <row r="222" ht="15" spans="1:21">
      <c r="A222" s="130"/>
      <c r="B222" s="150" t="s">
        <v>337</v>
      </c>
      <c r="C222" s="107"/>
      <c r="D222" s="157"/>
      <c r="E222" s="152"/>
      <c r="F222" s="135"/>
      <c r="G222" s="135"/>
      <c r="H222" s="135"/>
      <c r="I222" s="135"/>
      <c r="J222" s="135"/>
      <c r="K222" s="90"/>
      <c r="L222" s="164"/>
      <c r="M222" s="164"/>
      <c r="N222" s="164"/>
      <c r="O222" s="164"/>
      <c r="P222" s="164"/>
      <c r="Q222" s="164"/>
      <c r="R222" s="164"/>
      <c r="S222" s="164"/>
      <c r="T222" s="164"/>
      <c r="U222" s="164"/>
    </row>
    <row r="223" ht="15" spans="1:21">
      <c r="A223" s="130"/>
      <c r="B223" s="153" t="s">
        <v>331</v>
      </c>
      <c r="C223" s="107" t="str">
        <f>"million "&amp;D223</f>
        <v>million LCU</v>
      </c>
      <c r="D223" s="158" t="s">
        <v>311</v>
      </c>
      <c r="E223" s="128"/>
      <c r="F223" s="129"/>
      <c r="G223" s="135"/>
      <c r="H223" s="135"/>
      <c r="I223" s="135"/>
      <c r="J223" s="135"/>
      <c r="K223" s="172">
        <v>0</v>
      </c>
      <c r="L223" s="90">
        <f t="shared" ref="L223:U223" si="94">K223-L224</f>
        <v>0</v>
      </c>
      <c r="M223" s="90">
        <f t="shared" si="94"/>
        <v>0</v>
      </c>
      <c r="N223" s="90">
        <f t="shared" si="94"/>
        <v>0</v>
      </c>
      <c r="O223" s="90">
        <f t="shared" si="94"/>
        <v>0</v>
      </c>
      <c r="P223" s="90">
        <f t="shared" si="94"/>
        <v>0</v>
      </c>
      <c r="Q223" s="90">
        <f t="shared" si="94"/>
        <v>0</v>
      </c>
      <c r="R223" s="90">
        <f t="shared" si="94"/>
        <v>0</v>
      </c>
      <c r="S223" s="90">
        <f t="shared" si="94"/>
        <v>0</v>
      </c>
      <c r="T223" s="90">
        <f t="shared" si="94"/>
        <v>0</v>
      </c>
      <c r="U223" s="90">
        <f t="shared" si="94"/>
        <v>0</v>
      </c>
    </row>
    <row r="224" ht="15" spans="1:21">
      <c r="A224" s="130"/>
      <c r="B224" s="153" t="s">
        <v>328</v>
      </c>
      <c r="C224" s="107" t="str">
        <f>"million "&amp;D224</f>
        <v>million LCU</v>
      </c>
      <c r="D224" s="141" t="str">
        <f>D223</f>
        <v>LCU</v>
      </c>
      <c r="E224" s="128"/>
      <c r="F224" s="129"/>
      <c r="G224" s="135"/>
      <c r="H224" s="135"/>
      <c r="I224" s="135"/>
      <c r="J224" s="135"/>
      <c r="K224" s="90"/>
      <c r="L224" s="173">
        <v>0</v>
      </c>
      <c r="M224" s="173">
        <v>0</v>
      </c>
      <c r="N224" s="173">
        <v>0</v>
      </c>
      <c r="O224" s="173">
        <v>0</v>
      </c>
      <c r="P224" s="173">
        <v>0</v>
      </c>
      <c r="Q224" s="173">
        <v>0</v>
      </c>
      <c r="R224" s="173">
        <v>0</v>
      </c>
      <c r="S224" s="173">
        <v>0</v>
      </c>
      <c r="T224" s="173">
        <v>0</v>
      </c>
      <c r="U224" s="173">
        <v>0</v>
      </c>
    </row>
    <row r="225" ht="15" spans="1:21">
      <c r="A225" s="130"/>
      <c r="B225" s="153" t="s">
        <v>234</v>
      </c>
      <c r="C225" s="107" t="str">
        <f>"million "&amp;D225</f>
        <v>million LCU</v>
      </c>
      <c r="D225" s="141" t="str">
        <f>D224</f>
        <v>LCU</v>
      </c>
      <c r="E225" s="128"/>
      <c r="F225" s="129"/>
      <c r="G225" s="135"/>
      <c r="H225" s="135"/>
      <c r="I225" s="135"/>
      <c r="J225" s="135"/>
      <c r="K225" s="90"/>
      <c r="L225" s="173">
        <v>0</v>
      </c>
      <c r="M225" s="173">
        <v>0</v>
      </c>
      <c r="N225" s="173">
        <v>0</v>
      </c>
      <c r="O225" s="173">
        <v>0</v>
      </c>
      <c r="P225" s="173">
        <v>0</v>
      </c>
      <c r="Q225" s="173">
        <v>0</v>
      </c>
      <c r="R225" s="173">
        <v>0</v>
      </c>
      <c r="S225" s="173">
        <v>0</v>
      </c>
      <c r="T225" s="173">
        <v>0</v>
      </c>
      <c r="U225" s="173">
        <v>0</v>
      </c>
    </row>
    <row r="226" ht="15" spans="1:21">
      <c r="A226" s="130"/>
      <c r="B226" s="153" t="s">
        <v>333</v>
      </c>
      <c r="C226" s="107" t="str">
        <f>"LCU per unit of "&amp;D226</f>
        <v>LCU per unit of LCU</v>
      </c>
      <c r="D226" s="141" t="str">
        <f>D225</f>
        <v>LCU</v>
      </c>
      <c r="E226" s="128"/>
      <c r="F226" s="145"/>
      <c r="G226" s="135"/>
      <c r="H226" s="135"/>
      <c r="I226" s="135"/>
      <c r="J226" s="135"/>
      <c r="K226" s="143">
        <f t="shared" ref="K226:U226" si="95">INDEX($K$81:$U$85,MATCH($D226,$B$81:$B$85,0),MATCH(K$78,$K$78:$U$78,0))</f>
        <v>1</v>
      </c>
      <c r="L226" s="143">
        <f t="shared" si="95"/>
        <v>1</v>
      </c>
      <c r="M226" s="143">
        <f t="shared" si="95"/>
        <v>1</v>
      </c>
      <c r="N226" s="143">
        <f t="shared" si="95"/>
        <v>1</v>
      </c>
      <c r="O226" s="143">
        <f t="shared" si="95"/>
        <v>1</v>
      </c>
      <c r="P226" s="143">
        <f t="shared" si="95"/>
        <v>1</v>
      </c>
      <c r="Q226" s="143">
        <f t="shared" si="95"/>
        <v>1</v>
      </c>
      <c r="R226" s="143">
        <f t="shared" si="95"/>
        <v>1</v>
      </c>
      <c r="S226" s="143">
        <f t="shared" si="95"/>
        <v>1</v>
      </c>
      <c r="T226" s="143">
        <f t="shared" si="95"/>
        <v>1</v>
      </c>
      <c r="U226" s="143">
        <f t="shared" si="95"/>
        <v>1</v>
      </c>
    </row>
    <row r="227" ht="15" spans="1:21">
      <c r="A227" s="130"/>
      <c r="B227" s="153" t="s">
        <v>334</v>
      </c>
      <c r="C227" s="107" t="s">
        <v>329</v>
      </c>
      <c r="D227" s="159" t="s">
        <v>163</v>
      </c>
      <c r="E227" s="128"/>
      <c r="F227" s="129"/>
      <c r="G227" s="135"/>
      <c r="H227" s="135"/>
      <c r="I227" s="135"/>
      <c r="J227" s="135"/>
      <c r="K227" s="90">
        <f t="shared" ref="K227:U227" si="96">K223*K226</f>
        <v>0</v>
      </c>
      <c r="L227" s="90">
        <f t="shared" si="96"/>
        <v>0</v>
      </c>
      <c r="M227" s="90">
        <f t="shared" si="96"/>
        <v>0</v>
      </c>
      <c r="N227" s="90">
        <f t="shared" si="96"/>
        <v>0</v>
      </c>
      <c r="O227" s="90">
        <f t="shared" si="96"/>
        <v>0</v>
      </c>
      <c r="P227" s="90">
        <f t="shared" si="96"/>
        <v>0</v>
      </c>
      <c r="Q227" s="90">
        <f t="shared" si="96"/>
        <v>0</v>
      </c>
      <c r="R227" s="90">
        <f t="shared" si="96"/>
        <v>0</v>
      </c>
      <c r="S227" s="90">
        <f t="shared" si="96"/>
        <v>0</v>
      </c>
      <c r="T227" s="90">
        <f t="shared" si="96"/>
        <v>0</v>
      </c>
      <c r="U227" s="90">
        <f t="shared" si="96"/>
        <v>0</v>
      </c>
    </row>
    <row r="228" ht="15" spans="1:21">
      <c r="A228" s="130"/>
      <c r="B228" s="153" t="s">
        <v>335</v>
      </c>
      <c r="C228" s="107" t="s">
        <v>329</v>
      </c>
      <c r="D228" s="141" t="str">
        <f>D227</f>
        <v>Domestic</v>
      </c>
      <c r="E228" s="128"/>
      <c r="F228" s="129"/>
      <c r="G228" s="135"/>
      <c r="H228" s="135"/>
      <c r="I228" s="135"/>
      <c r="J228" s="135"/>
      <c r="K228" s="90"/>
      <c r="L228" s="90">
        <f t="shared" ref="L228:U228" si="97">L224*L226</f>
        <v>0</v>
      </c>
      <c r="M228" s="90">
        <f t="shared" si="97"/>
        <v>0</v>
      </c>
      <c r="N228" s="90">
        <f t="shared" si="97"/>
        <v>0</v>
      </c>
      <c r="O228" s="90">
        <f t="shared" si="97"/>
        <v>0</v>
      </c>
      <c r="P228" s="90">
        <f t="shared" si="97"/>
        <v>0</v>
      </c>
      <c r="Q228" s="90">
        <f t="shared" si="97"/>
        <v>0</v>
      </c>
      <c r="R228" s="90">
        <f t="shared" si="97"/>
        <v>0</v>
      </c>
      <c r="S228" s="90">
        <f t="shared" si="97"/>
        <v>0</v>
      </c>
      <c r="T228" s="90">
        <f t="shared" si="97"/>
        <v>0</v>
      </c>
      <c r="U228" s="90">
        <f t="shared" si="97"/>
        <v>0</v>
      </c>
    </row>
    <row r="229" ht="15" spans="1:21">
      <c r="A229" s="130"/>
      <c r="B229" s="153" t="s">
        <v>336</v>
      </c>
      <c r="C229" s="107" t="s">
        <v>329</v>
      </c>
      <c r="D229" s="141" t="str">
        <f>D228</f>
        <v>Domestic</v>
      </c>
      <c r="E229" s="128"/>
      <c r="F229" s="129"/>
      <c r="G229" s="135"/>
      <c r="H229" s="135"/>
      <c r="I229" s="135"/>
      <c r="J229" s="135"/>
      <c r="K229" s="90"/>
      <c r="L229" s="90">
        <f t="shared" ref="L229:U229" si="98">L225*L226</f>
        <v>0</v>
      </c>
      <c r="M229" s="90">
        <f t="shared" si="98"/>
        <v>0</v>
      </c>
      <c r="N229" s="90">
        <f t="shared" si="98"/>
        <v>0</v>
      </c>
      <c r="O229" s="90">
        <f t="shared" si="98"/>
        <v>0</v>
      </c>
      <c r="P229" s="90">
        <f t="shared" si="98"/>
        <v>0</v>
      </c>
      <c r="Q229" s="90">
        <f t="shared" si="98"/>
        <v>0</v>
      </c>
      <c r="R229" s="90">
        <f t="shared" si="98"/>
        <v>0</v>
      </c>
      <c r="S229" s="90">
        <f t="shared" si="98"/>
        <v>0</v>
      </c>
      <c r="T229" s="90">
        <f t="shared" si="98"/>
        <v>0</v>
      </c>
      <c r="U229" s="90">
        <f t="shared" si="98"/>
        <v>0</v>
      </c>
    </row>
    <row r="230" ht="15" spans="1:21">
      <c r="A230" s="130"/>
      <c r="B230" s="150" t="s">
        <v>338</v>
      </c>
      <c r="C230" s="107"/>
      <c r="D230" s="157"/>
      <c r="E230" s="152"/>
      <c r="F230" s="135"/>
      <c r="G230" s="135"/>
      <c r="H230" s="135"/>
      <c r="I230" s="135"/>
      <c r="J230" s="135"/>
      <c r="K230" s="90"/>
      <c r="L230" s="164"/>
      <c r="M230" s="164"/>
      <c r="N230" s="164"/>
      <c r="O230" s="164"/>
      <c r="P230" s="164"/>
      <c r="Q230" s="164"/>
      <c r="R230" s="164"/>
      <c r="S230" s="164"/>
      <c r="T230" s="164"/>
      <c r="U230" s="164"/>
    </row>
    <row r="231" ht="15" spans="1:21">
      <c r="A231" s="130"/>
      <c r="B231" s="153" t="s">
        <v>331</v>
      </c>
      <c r="C231" s="107" t="str">
        <f>"million "&amp;D231</f>
        <v>million LCU</v>
      </c>
      <c r="D231" s="158" t="s">
        <v>311</v>
      </c>
      <c r="E231" s="128"/>
      <c r="F231" s="129"/>
      <c r="G231" s="135"/>
      <c r="H231" s="135"/>
      <c r="I231" s="135"/>
      <c r="J231" s="135"/>
      <c r="K231" s="172">
        <v>0</v>
      </c>
      <c r="L231" s="90">
        <f t="shared" ref="L231:U231" si="99">K231-L232</f>
        <v>0</v>
      </c>
      <c r="M231" s="90">
        <f t="shared" si="99"/>
        <v>0</v>
      </c>
      <c r="N231" s="90">
        <f t="shared" si="99"/>
        <v>0</v>
      </c>
      <c r="O231" s="90">
        <f t="shared" si="99"/>
        <v>0</v>
      </c>
      <c r="P231" s="90">
        <f t="shared" si="99"/>
        <v>0</v>
      </c>
      <c r="Q231" s="90">
        <f t="shared" si="99"/>
        <v>0</v>
      </c>
      <c r="R231" s="90">
        <f t="shared" si="99"/>
        <v>0</v>
      </c>
      <c r="S231" s="90">
        <f t="shared" si="99"/>
        <v>0</v>
      </c>
      <c r="T231" s="90">
        <f t="shared" si="99"/>
        <v>0</v>
      </c>
      <c r="U231" s="90">
        <f t="shared" si="99"/>
        <v>0</v>
      </c>
    </row>
    <row r="232" ht="15" spans="1:21">
      <c r="A232" s="130"/>
      <c r="B232" s="153" t="s">
        <v>328</v>
      </c>
      <c r="C232" s="107" t="str">
        <f>"million "&amp;D232</f>
        <v>million LCU</v>
      </c>
      <c r="D232" s="141" t="str">
        <f>D231</f>
        <v>LCU</v>
      </c>
      <c r="E232" s="128"/>
      <c r="F232" s="129"/>
      <c r="G232" s="135"/>
      <c r="H232" s="135"/>
      <c r="I232" s="135"/>
      <c r="J232" s="135"/>
      <c r="K232" s="90"/>
      <c r="L232" s="173">
        <v>0</v>
      </c>
      <c r="M232" s="173">
        <v>0</v>
      </c>
      <c r="N232" s="173">
        <v>0</v>
      </c>
      <c r="O232" s="173">
        <v>0</v>
      </c>
      <c r="P232" s="173">
        <v>0</v>
      </c>
      <c r="Q232" s="173">
        <v>0</v>
      </c>
      <c r="R232" s="173">
        <v>0</v>
      </c>
      <c r="S232" s="173">
        <v>0</v>
      </c>
      <c r="T232" s="173">
        <v>0</v>
      </c>
      <c r="U232" s="173">
        <v>0</v>
      </c>
    </row>
    <row r="233" ht="15" spans="1:21">
      <c r="A233" s="130"/>
      <c r="B233" s="153" t="s">
        <v>234</v>
      </c>
      <c r="C233" s="107" t="str">
        <f>"million "&amp;D233</f>
        <v>million LCU</v>
      </c>
      <c r="D233" s="141" t="str">
        <f>D232</f>
        <v>LCU</v>
      </c>
      <c r="E233" s="128"/>
      <c r="F233" s="129"/>
      <c r="G233" s="135"/>
      <c r="H233" s="135"/>
      <c r="I233" s="135"/>
      <c r="J233" s="135"/>
      <c r="K233" s="90"/>
      <c r="L233" s="173">
        <v>0</v>
      </c>
      <c r="M233" s="173">
        <v>0</v>
      </c>
      <c r="N233" s="173">
        <v>0</v>
      </c>
      <c r="O233" s="173">
        <v>0</v>
      </c>
      <c r="P233" s="173">
        <v>0</v>
      </c>
      <c r="Q233" s="173">
        <v>0</v>
      </c>
      <c r="R233" s="173">
        <v>0</v>
      </c>
      <c r="S233" s="173">
        <v>0</v>
      </c>
      <c r="T233" s="173">
        <v>0</v>
      </c>
      <c r="U233" s="173">
        <v>0</v>
      </c>
    </row>
    <row r="234" ht="15" spans="1:21">
      <c r="A234" s="130"/>
      <c r="B234" s="153" t="s">
        <v>333</v>
      </c>
      <c r="C234" s="107" t="str">
        <f>"LCU per unit of "&amp;D234</f>
        <v>LCU per unit of LCU</v>
      </c>
      <c r="D234" s="141" t="str">
        <f>D233</f>
        <v>LCU</v>
      </c>
      <c r="E234" s="128"/>
      <c r="F234" s="145"/>
      <c r="G234" s="135"/>
      <c r="H234" s="135"/>
      <c r="I234" s="135"/>
      <c r="J234" s="135"/>
      <c r="K234" s="143">
        <f t="shared" ref="K234:U234" si="100">INDEX($K$81:$U$85,MATCH($D234,$B$81:$B$85,0),MATCH(K$78,$K$78:$U$78,0))</f>
        <v>1</v>
      </c>
      <c r="L234" s="143">
        <f t="shared" si="100"/>
        <v>1</v>
      </c>
      <c r="M234" s="143">
        <f t="shared" si="100"/>
        <v>1</v>
      </c>
      <c r="N234" s="143">
        <f t="shared" si="100"/>
        <v>1</v>
      </c>
      <c r="O234" s="143">
        <f t="shared" si="100"/>
        <v>1</v>
      </c>
      <c r="P234" s="143">
        <f t="shared" si="100"/>
        <v>1</v>
      </c>
      <c r="Q234" s="143">
        <f t="shared" si="100"/>
        <v>1</v>
      </c>
      <c r="R234" s="143">
        <f t="shared" si="100"/>
        <v>1</v>
      </c>
      <c r="S234" s="143">
        <f t="shared" si="100"/>
        <v>1</v>
      </c>
      <c r="T234" s="143">
        <f t="shared" si="100"/>
        <v>1</v>
      </c>
      <c r="U234" s="143">
        <f t="shared" si="100"/>
        <v>1</v>
      </c>
    </row>
    <row r="235" ht="15" spans="1:21">
      <c r="A235" s="130"/>
      <c r="B235" s="153" t="s">
        <v>334</v>
      </c>
      <c r="C235" s="107" t="s">
        <v>329</v>
      </c>
      <c r="D235" s="159" t="s">
        <v>163</v>
      </c>
      <c r="E235" s="128"/>
      <c r="F235" s="129"/>
      <c r="G235" s="135"/>
      <c r="H235" s="135"/>
      <c r="I235" s="135"/>
      <c r="J235" s="135"/>
      <c r="K235" s="90">
        <f t="shared" ref="K235:U235" si="101">K231*K234</f>
        <v>0</v>
      </c>
      <c r="L235" s="90">
        <f t="shared" si="101"/>
        <v>0</v>
      </c>
      <c r="M235" s="90">
        <f t="shared" si="101"/>
        <v>0</v>
      </c>
      <c r="N235" s="90">
        <f t="shared" si="101"/>
        <v>0</v>
      </c>
      <c r="O235" s="90">
        <f t="shared" si="101"/>
        <v>0</v>
      </c>
      <c r="P235" s="90">
        <f t="shared" si="101"/>
        <v>0</v>
      </c>
      <c r="Q235" s="90">
        <f t="shared" si="101"/>
        <v>0</v>
      </c>
      <c r="R235" s="90">
        <f t="shared" si="101"/>
        <v>0</v>
      </c>
      <c r="S235" s="90">
        <f t="shared" si="101"/>
        <v>0</v>
      </c>
      <c r="T235" s="90">
        <f t="shared" si="101"/>
        <v>0</v>
      </c>
      <c r="U235" s="90">
        <f t="shared" si="101"/>
        <v>0</v>
      </c>
    </row>
    <row r="236" ht="15" spans="1:21">
      <c r="A236" s="130"/>
      <c r="B236" s="153" t="s">
        <v>335</v>
      </c>
      <c r="C236" s="107" t="s">
        <v>329</v>
      </c>
      <c r="D236" s="141" t="str">
        <f>D235</f>
        <v>Domestic</v>
      </c>
      <c r="E236" s="128"/>
      <c r="F236" s="129"/>
      <c r="G236" s="135"/>
      <c r="H236" s="135"/>
      <c r="I236" s="135"/>
      <c r="J236" s="135"/>
      <c r="K236" s="90"/>
      <c r="L236" s="90">
        <f t="shared" ref="L236:U236" si="102">L232*L234</f>
        <v>0</v>
      </c>
      <c r="M236" s="90">
        <f t="shared" si="102"/>
        <v>0</v>
      </c>
      <c r="N236" s="90">
        <f t="shared" si="102"/>
        <v>0</v>
      </c>
      <c r="O236" s="90">
        <f t="shared" si="102"/>
        <v>0</v>
      </c>
      <c r="P236" s="90">
        <f t="shared" si="102"/>
        <v>0</v>
      </c>
      <c r="Q236" s="90">
        <f t="shared" si="102"/>
        <v>0</v>
      </c>
      <c r="R236" s="90">
        <f t="shared" si="102"/>
        <v>0</v>
      </c>
      <c r="S236" s="90">
        <f t="shared" si="102"/>
        <v>0</v>
      </c>
      <c r="T236" s="90">
        <f t="shared" si="102"/>
        <v>0</v>
      </c>
      <c r="U236" s="90">
        <f t="shared" si="102"/>
        <v>0</v>
      </c>
    </row>
    <row r="237" ht="15" spans="1:21">
      <c r="A237" s="130"/>
      <c r="B237" s="153" t="s">
        <v>336</v>
      </c>
      <c r="C237" s="107" t="s">
        <v>329</v>
      </c>
      <c r="D237" s="141" t="str">
        <f>D236</f>
        <v>Domestic</v>
      </c>
      <c r="E237" s="128"/>
      <c r="F237" s="129"/>
      <c r="G237" s="135"/>
      <c r="H237" s="135"/>
      <c r="I237" s="135"/>
      <c r="J237" s="135"/>
      <c r="K237" s="90"/>
      <c r="L237" s="90">
        <f t="shared" ref="L237:U237" si="103">L233*L234</f>
        <v>0</v>
      </c>
      <c r="M237" s="90">
        <f t="shared" si="103"/>
        <v>0</v>
      </c>
      <c r="N237" s="90">
        <f t="shared" si="103"/>
        <v>0</v>
      </c>
      <c r="O237" s="90">
        <f t="shared" si="103"/>
        <v>0</v>
      </c>
      <c r="P237" s="90">
        <f t="shared" si="103"/>
        <v>0</v>
      </c>
      <c r="Q237" s="90">
        <f t="shared" si="103"/>
        <v>0</v>
      </c>
      <c r="R237" s="90">
        <f t="shared" si="103"/>
        <v>0</v>
      </c>
      <c r="S237" s="90">
        <f t="shared" si="103"/>
        <v>0</v>
      </c>
      <c r="T237" s="90">
        <f t="shared" si="103"/>
        <v>0</v>
      </c>
      <c r="U237" s="90">
        <f t="shared" si="103"/>
        <v>0</v>
      </c>
    </row>
    <row r="238" ht="15" spans="1:21">
      <c r="A238" s="61"/>
      <c r="B238" s="61"/>
      <c r="C238" s="128"/>
      <c r="D238" s="128"/>
      <c r="E238" s="128"/>
      <c r="F238" s="129"/>
      <c r="G238" s="129"/>
      <c r="H238" s="129"/>
      <c r="I238" s="129"/>
      <c r="J238" s="129"/>
      <c r="K238" s="128"/>
      <c r="L238" s="128"/>
      <c r="M238" s="128"/>
      <c r="N238" s="128"/>
      <c r="O238" s="128"/>
      <c r="P238" s="128"/>
      <c r="Q238" s="128"/>
      <c r="R238" s="128"/>
      <c r="S238" s="107"/>
      <c r="T238" s="107"/>
      <c r="U238" s="107"/>
    </row>
    <row r="239" ht="15" spans="1:21">
      <c r="A239" s="174"/>
      <c r="B239" s="174" t="s">
        <v>339</v>
      </c>
      <c r="C239" s="128"/>
      <c r="D239" s="128"/>
      <c r="E239" s="128"/>
      <c r="F239" s="129"/>
      <c r="G239" s="129"/>
      <c r="H239" s="129"/>
      <c r="I239" s="129"/>
      <c r="J239" s="129"/>
      <c r="K239" s="128"/>
      <c r="L239" s="128"/>
      <c r="M239" s="128"/>
      <c r="N239" s="128"/>
      <c r="O239" s="128"/>
      <c r="P239" s="128"/>
      <c r="Q239" s="128"/>
      <c r="R239" s="128"/>
      <c r="S239" s="107"/>
      <c r="T239" s="107"/>
      <c r="U239" s="107"/>
    </row>
    <row r="240" ht="15" spans="1:21">
      <c r="A240" s="175"/>
      <c r="B240" s="131" t="str">
        <f>"New debts issued from "&amp;L240</f>
        <v>New debts issued from 2020</v>
      </c>
      <c r="C240" s="132"/>
      <c r="D240" s="132"/>
      <c r="E240" s="133"/>
      <c r="F240" s="132"/>
      <c r="G240" s="176">
        <f t="shared" ref="G240:U240" si="104">G78</f>
        <v>2015</v>
      </c>
      <c r="H240" s="176">
        <f t="shared" si="104"/>
        <v>2016</v>
      </c>
      <c r="I240" s="176">
        <f t="shared" si="104"/>
        <v>2017</v>
      </c>
      <c r="J240" s="176">
        <f t="shared" si="104"/>
        <v>2018</v>
      </c>
      <c r="K240" s="176">
        <f t="shared" si="104"/>
        <v>2019</v>
      </c>
      <c r="L240" s="176">
        <f t="shared" si="104"/>
        <v>2020</v>
      </c>
      <c r="M240" s="176">
        <f t="shared" si="104"/>
        <v>2021</v>
      </c>
      <c r="N240" s="176">
        <f t="shared" si="104"/>
        <v>2022</v>
      </c>
      <c r="O240" s="176">
        <f t="shared" si="104"/>
        <v>2023</v>
      </c>
      <c r="P240" s="176">
        <f t="shared" si="104"/>
        <v>2024</v>
      </c>
      <c r="Q240" s="176">
        <f t="shared" si="104"/>
        <v>2025</v>
      </c>
      <c r="R240" s="176">
        <f t="shared" si="104"/>
        <v>2026</v>
      </c>
      <c r="S240" s="176">
        <f t="shared" si="104"/>
        <v>2027</v>
      </c>
      <c r="T240" s="176">
        <f t="shared" si="104"/>
        <v>2028</v>
      </c>
      <c r="U240" s="176">
        <f t="shared" si="104"/>
        <v>2029</v>
      </c>
    </row>
    <row r="241" ht="15" spans="1:21">
      <c r="A241" s="175"/>
      <c r="B241" s="131"/>
      <c r="C241" s="132"/>
      <c r="D241" s="132"/>
      <c r="E241" s="133"/>
      <c r="F241" s="132"/>
      <c r="G241" s="132"/>
      <c r="H241" s="132"/>
      <c r="I241" s="132"/>
      <c r="J241" s="132"/>
      <c r="K241" s="131"/>
      <c r="L241" s="133">
        <v>0</v>
      </c>
      <c r="M241" s="133">
        <f t="shared" ref="M241:U241" si="105">L241+1</f>
        <v>1</v>
      </c>
      <c r="N241" s="133">
        <f t="shared" si="105"/>
        <v>2</v>
      </c>
      <c r="O241" s="133">
        <f t="shared" si="105"/>
        <v>3</v>
      </c>
      <c r="P241" s="133">
        <f t="shared" si="105"/>
        <v>4</v>
      </c>
      <c r="Q241" s="133">
        <f t="shared" si="105"/>
        <v>5</v>
      </c>
      <c r="R241" s="133">
        <f t="shared" si="105"/>
        <v>6</v>
      </c>
      <c r="S241" s="133">
        <f t="shared" si="105"/>
        <v>7</v>
      </c>
      <c r="T241" s="133">
        <f t="shared" si="105"/>
        <v>8</v>
      </c>
      <c r="U241" s="133">
        <f t="shared" si="105"/>
        <v>9</v>
      </c>
    </row>
    <row r="242" ht="15" spans="1:21">
      <c r="A242" s="175"/>
      <c r="B242" s="135"/>
      <c r="C242" s="135"/>
      <c r="D242" s="135"/>
      <c r="E242" s="136"/>
      <c r="F242" s="135"/>
      <c r="G242" s="135"/>
      <c r="H242" s="135"/>
      <c r="I242" s="135"/>
      <c r="J242" s="135"/>
      <c r="K242" s="128"/>
      <c r="L242" s="136"/>
      <c r="M242" s="136"/>
      <c r="N242" s="136"/>
      <c r="O242" s="136"/>
      <c r="P242" s="136"/>
      <c r="Q242" s="136"/>
      <c r="R242" s="136"/>
      <c r="S242" s="136"/>
      <c r="T242" s="136"/>
      <c r="U242" s="136"/>
    </row>
    <row r="243" ht="15" spans="1:21">
      <c r="A243" s="175"/>
      <c r="B243" s="137" t="s">
        <v>340</v>
      </c>
      <c r="C243" s="138"/>
      <c r="D243" s="138"/>
      <c r="E243" s="138"/>
      <c r="F243" s="139"/>
      <c r="G243" s="139"/>
      <c r="H243" s="139"/>
      <c r="I243" s="139"/>
      <c r="J243" s="139"/>
      <c r="K243" s="161"/>
      <c r="L243" s="162"/>
      <c r="M243" s="162"/>
      <c r="N243" s="162"/>
      <c r="O243" s="162"/>
      <c r="P243" s="162"/>
      <c r="Q243" s="162"/>
      <c r="R243" s="162"/>
      <c r="S243" s="162"/>
      <c r="T243" s="162"/>
      <c r="U243" s="162"/>
    </row>
    <row r="244" ht="15" spans="1:21">
      <c r="A244" s="175"/>
      <c r="B244" s="53" t="str">
        <f>B$243&amp;" for debts denominated in "&amp;D244</f>
        <v>Gross borrowings for debts denominated in LCU</v>
      </c>
      <c r="C244" s="47" t="str">
        <f>"million "&amp;D244</f>
        <v>million LCU</v>
      </c>
      <c r="D244" s="54" t="str">
        <f>$B$81</f>
        <v>LCU</v>
      </c>
      <c r="E244" s="177" t="s">
        <v>341</v>
      </c>
      <c r="F244" s="62"/>
      <c r="G244" s="167"/>
      <c r="H244" s="167"/>
      <c r="I244" s="167"/>
      <c r="J244" s="167"/>
      <c r="K244" s="90"/>
      <c r="L244" s="143">
        <f t="shared" ref="L244:U248" si="106">SUMIFS(L$277:L$531,$B$277:$B$531,$E244,$D$277:$D$531,$D244)</f>
        <v>-1043063.26800026</v>
      </c>
      <c r="M244" s="143">
        <f ca="1" t="shared" si="106"/>
        <v>-2806002.83028936</v>
      </c>
      <c r="N244" s="143">
        <f ca="1" t="shared" si="106"/>
        <v>-2793476.50934724</v>
      </c>
      <c r="O244" s="143">
        <f ca="1" t="shared" si="106"/>
        <v>-2650048.61295074</v>
      </c>
      <c r="P244" s="143">
        <f ca="1" t="shared" si="106"/>
        <v>-2650362.34587226</v>
      </c>
      <c r="Q244" s="143">
        <f ca="1" t="shared" si="106"/>
        <v>-4139218.47514192</v>
      </c>
      <c r="R244" s="143">
        <f ca="1" t="shared" si="106"/>
        <v>-5847074.21903055</v>
      </c>
      <c r="S244" s="143">
        <f ca="1" t="shared" si="106"/>
        <v>-5404707.5452933</v>
      </c>
      <c r="T244" s="143">
        <f ca="1" t="shared" si="106"/>
        <v>-4741812.91955804</v>
      </c>
      <c r="U244" s="143">
        <f ca="1" t="shared" si="106"/>
        <v>-4571760.74844315</v>
      </c>
    </row>
    <row r="245" ht="15" spans="1:21">
      <c r="A245" s="175"/>
      <c r="B245" s="53" t="str">
        <f>B$243&amp;" for debts denominated in "&amp;D245</f>
        <v>Gross borrowings for debts denominated in USD</v>
      </c>
      <c r="C245" s="47" t="str">
        <f>"million "&amp;D245</f>
        <v>million USD</v>
      </c>
      <c r="D245" s="54" t="str">
        <f>$B$82</f>
        <v>USD</v>
      </c>
      <c r="E245" s="177" t="s">
        <v>341</v>
      </c>
      <c r="F245" s="62"/>
      <c r="G245" s="167"/>
      <c r="H245" s="167"/>
      <c r="I245" s="167"/>
      <c r="J245" s="167"/>
      <c r="K245" s="90"/>
      <c r="L245" s="143">
        <f t="shared" si="106"/>
        <v>2910</v>
      </c>
      <c r="M245" s="143">
        <f ca="1" t="shared" si="106"/>
        <v>7700</v>
      </c>
      <c r="N245" s="143">
        <f ca="1" t="shared" si="106"/>
        <v>7750</v>
      </c>
      <c r="O245" s="143">
        <f ca="1" t="shared" si="106"/>
        <v>7500</v>
      </c>
      <c r="P245" s="143">
        <f ca="1" t="shared" si="106"/>
        <v>7600</v>
      </c>
      <c r="Q245" s="143">
        <f ca="1" t="shared" si="106"/>
        <v>8900</v>
      </c>
      <c r="R245" s="143">
        <f ca="1" t="shared" si="106"/>
        <v>9450</v>
      </c>
      <c r="S245" s="143">
        <f ca="1" t="shared" si="106"/>
        <v>10000</v>
      </c>
      <c r="T245" s="143">
        <f ca="1" t="shared" si="106"/>
        <v>10280</v>
      </c>
      <c r="U245" s="143">
        <f ca="1" t="shared" si="106"/>
        <v>11450</v>
      </c>
    </row>
    <row r="246" ht="15" spans="1:21">
      <c r="A246" s="175"/>
      <c r="B246" s="53" t="str">
        <f>B$243&amp;" for debts denominated in "&amp;D246</f>
        <v>Gross borrowings for debts denominated in EUR</v>
      </c>
      <c r="C246" s="47" t="str">
        <f>"million "&amp;D246</f>
        <v>million EUR</v>
      </c>
      <c r="D246" s="54" t="str">
        <f>$B$83</f>
        <v>EUR</v>
      </c>
      <c r="E246" s="177" t="s">
        <v>341</v>
      </c>
      <c r="F246" s="62"/>
      <c r="G246" s="167"/>
      <c r="H246" s="167"/>
      <c r="I246" s="167"/>
      <c r="J246" s="167"/>
      <c r="K246" s="90"/>
      <c r="L246" s="143">
        <f t="shared" si="106"/>
        <v>0</v>
      </c>
      <c r="M246" s="143">
        <f ca="1" t="shared" si="106"/>
        <v>0</v>
      </c>
      <c r="N246" s="143">
        <f ca="1" t="shared" si="106"/>
        <v>0</v>
      </c>
      <c r="O246" s="143">
        <f ca="1" t="shared" si="106"/>
        <v>0</v>
      </c>
      <c r="P246" s="143">
        <f ca="1" t="shared" si="106"/>
        <v>0</v>
      </c>
      <c r="Q246" s="143">
        <f ca="1" t="shared" si="106"/>
        <v>0</v>
      </c>
      <c r="R246" s="143">
        <f ca="1" t="shared" si="106"/>
        <v>0</v>
      </c>
      <c r="S246" s="143">
        <f ca="1" t="shared" si="106"/>
        <v>0</v>
      </c>
      <c r="T246" s="143">
        <f ca="1" t="shared" si="106"/>
        <v>0</v>
      </c>
      <c r="U246" s="143">
        <f ca="1" t="shared" si="106"/>
        <v>0</v>
      </c>
    </row>
    <row r="247" ht="15" spans="1:21">
      <c r="A247" s="175"/>
      <c r="B247" s="53" t="str">
        <f>B$243&amp;" for debts denominated in "&amp;D247</f>
        <v>Gross borrowings for debts denominated in GBP</v>
      </c>
      <c r="C247" s="47" t="str">
        <f>"million "&amp;D247</f>
        <v>million GBP</v>
      </c>
      <c r="D247" s="54" t="str">
        <f>$B$84</f>
        <v>GBP</v>
      </c>
      <c r="E247" s="177" t="s">
        <v>341</v>
      </c>
      <c r="F247" s="62"/>
      <c r="G247" s="167"/>
      <c r="H247" s="167"/>
      <c r="I247" s="167"/>
      <c r="J247" s="167"/>
      <c r="K247" s="90"/>
      <c r="L247" s="143">
        <f t="shared" si="106"/>
        <v>0</v>
      </c>
      <c r="M247" s="143">
        <f ca="1" t="shared" si="106"/>
        <v>0</v>
      </c>
      <c r="N247" s="143">
        <f ca="1" t="shared" si="106"/>
        <v>0</v>
      </c>
      <c r="O247" s="143">
        <f ca="1" t="shared" si="106"/>
        <v>0</v>
      </c>
      <c r="P247" s="143">
        <f ca="1" t="shared" si="106"/>
        <v>0</v>
      </c>
      <c r="Q247" s="143">
        <f ca="1" t="shared" si="106"/>
        <v>0</v>
      </c>
      <c r="R247" s="143">
        <f ca="1" t="shared" si="106"/>
        <v>0</v>
      </c>
      <c r="S247" s="143">
        <f ca="1" t="shared" si="106"/>
        <v>0</v>
      </c>
      <c r="T247" s="143">
        <f ca="1" t="shared" si="106"/>
        <v>0</v>
      </c>
      <c r="U247" s="143">
        <f ca="1" t="shared" si="106"/>
        <v>0</v>
      </c>
    </row>
    <row r="248" ht="15" spans="1:21">
      <c r="A248" s="175"/>
      <c r="B248" s="53" t="str">
        <f>B$243&amp;" for debts denominated in "&amp;D248</f>
        <v>Gross borrowings for debts denominated in CHY</v>
      </c>
      <c r="C248" s="47" t="str">
        <f>"million "&amp;D248</f>
        <v>million CHY</v>
      </c>
      <c r="D248" s="54" t="str">
        <f>$B$85</f>
        <v>CHY</v>
      </c>
      <c r="E248" s="177" t="s">
        <v>341</v>
      </c>
      <c r="F248" s="62"/>
      <c r="G248" s="167"/>
      <c r="H248" s="167"/>
      <c r="I248" s="167"/>
      <c r="J248" s="167"/>
      <c r="K248" s="90"/>
      <c r="L248" s="143">
        <f t="shared" si="106"/>
        <v>0</v>
      </c>
      <c r="M248" s="143">
        <f ca="1" t="shared" si="106"/>
        <v>0</v>
      </c>
      <c r="N248" s="143">
        <f ca="1" t="shared" si="106"/>
        <v>0</v>
      </c>
      <c r="O248" s="143">
        <f ca="1" t="shared" si="106"/>
        <v>0</v>
      </c>
      <c r="P248" s="143">
        <f ca="1" t="shared" si="106"/>
        <v>0</v>
      </c>
      <c r="Q248" s="143">
        <f ca="1" t="shared" si="106"/>
        <v>0</v>
      </c>
      <c r="R248" s="143">
        <f ca="1" t="shared" si="106"/>
        <v>0</v>
      </c>
      <c r="S248" s="143">
        <f ca="1" t="shared" si="106"/>
        <v>0</v>
      </c>
      <c r="T248" s="143">
        <f ca="1" t="shared" si="106"/>
        <v>0</v>
      </c>
      <c r="U248" s="143">
        <f ca="1" t="shared" si="106"/>
        <v>0</v>
      </c>
    </row>
    <row r="249" ht="15" spans="1:21">
      <c r="A249" s="175"/>
      <c r="B249" s="120" t="str">
        <f>B$243&amp;" TOTAL in LCU"</f>
        <v>Gross borrowings TOTAL in LCU</v>
      </c>
      <c r="C249" s="47" t="s">
        <v>329</v>
      </c>
      <c r="D249" s="178"/>
      <c r="E249" s="62"/>
      <c r="F249" s="62"/>
      <c r="G249" s="167"/>
      <c r="H249" s="167"/>
      <c r="I249" s="167"/>
      <c r="J249" s="167"/>
      <c r="K249" s="90"/>
      <c r="L249" s="86">
        <f t="shared" ref="L249:U249" si="107">SUMPRODUCT(L244:L248,L$81:L$85)</f>
        <v>59826.7319997419</v>
      </c>
      <c r="M249" s="86">
        <f ca="1" t="shared" si="107"/>
        <v>112297.169710644</v>
      </c>
      <c r="N249" s="86">
        <f ca="1" t="shared" si="107"/>
        <v>143773.49065276</v>
      </c>
      <c r="O249" s="86">
        <f ca="1" t="shared" si="107"/>
        <v>192451.387049261</v>
      </c>
      <c r="P249" s="86">
        <f ca="1" t="shared" si="107"/>
        <v>230037.654127744</v>
      </c>
      <c r="Q249" s="86">
        <f ca="1" t="shared" si="107"/>
        <v>-766118.475141918</v>
      </c>
      <c r="R249" s="86">
        <f ca="1" t="shared" si="107"/>
        <v>-2265524.21903055</v>
      </c>
      <c r="S249" s="86">
        <f ca="1" t="shared" si="107"/>
        <v>-1614707.5452933</v>
      </c>
      <c r="T249" s="86">
        <f ca="1" t="shared" si="107"/>
        <v>-845692.919558041</v>
      </c>
      <c r="U249" s="86">
        <f ca="1" t="shared" si="107"/>
        <v>-232210.748443148</v>
      </c>
    </row>
    <row r="250" ht="15" spans="1:21">
      <c r="A250" s="175"/>
      <c r="B250" s="57" t="s">
        <v>342</v>
      </c>
      <c r="C250" s="179"/>
      <c r="D250" s="179"/>
      <c r="E250" s="180"/>
      <c r="F250" s="180"/>
      <c r="G250" s="181"/>
      <c r="H250" s="181"/>
      <c r="I250" s="181"/>
      <c r="J250" s="181"/>
      <c r="K250" s="172"/>
      <c r="L250" s="94" t="str">
        <f t="shared" ref="L250:U250" si="108">IF(L249=L101,"OK","CHECK")</f>
        <v>OK</v>
      </c>
      <c r="M250" s="94" t="str">
        <f ca="1" t="shared" si="108"/>
        <v>OK</v>
      </c>
      <c r="N250" s="94" t="str">
        <f ca="1" t="shared" si="108"/>
        <v>CHECK</v>
      </c>
      <c r="O250" s="94" t="str">
        <f ca="1" t="shared" si="108"/>
        <v>OK</v>
      </c>
      <c r="P250" s="94" t="str">
        <f ca="1" t="shared" si="108"/>
        <v>OK</v>
      </c>
      <c r="Q250" s="94" t="str">
        <f ca="1" t="shared" si="108"/>
        <v>OK</v>
      </c>
      <c r="R250" s="94" t="str">
        <f ca="1" t="shared" si="108"/>
        <v>OK</v>
      </c>
      <c r="S250" s="94" t="str">
        <f ca="1" t="shared" si="108"/>
        <v>OK</v>
      </c>
      <c r="T250" s="94" t="str">
        <f ca="1" t="shared" si="108"/>
        <v>OK</v>
      </c>
      <c r="U250" s="94" t="str">
        <f ca="1" t="shared" si="108"/>
        <v>OK</v>
      </c>
    </row>
    <row r="251" ht="15" spans="1:21">
      <c r="A251" s="175"/>
      <c r="B251" s="177"/>
      <c r="C251" s="178"/>
      <c r="D251" s="178"/>
      <c r="E251" s="62"/>
      <c r="F251" s="167"/>
      <c r="G251" s="167"/>
      <c r="H251" s="167"/>
      <c r="I251" s="167"/>
      <c r="J251" s="167"/>
      <c r="K251" s="90"/>
      <c r="L251" s="143"/>
      <c r="M251" s="143"/>
      <c r="N251" s="143"/>
      <c r="O251" s="143"/>
      <c r="P251" s="143"/>
      <c r="Q251" s="143"/>
      <c r="R251" s="143"/>
      <c r="S251" s="143"/>
      <c r="T251" s="143"/>
      <c r="U251" s="143"/>
    </row>
    <row r="252" ht="15" spans="1:21">
      <c r="A252" s="175"/>
      <c r="B252" s="137" t="s">
        <v>327</v>
      </c>
      <c r="C252" s="138"/>
      <c r="D252" s="138"/>
      <c r="E252" s="138"/>
      <c r="F252" s="139"/>
      <c r="G252" s="139"/>
      <c r="H252" s="139"/>
      <c r="I252" s="139"/>
      <c r="J252" s="139"/>
      <c r="K252" s="165"/>
      <c r="L252" s="166"/>
      <c r="M252" s="166"/>
      <c r="N252" s="166"/>
      <c r="O252" s="166"/>
      <c r="P252" s="166"/>
      <c r="Q252" s="166"/>
      <c r="R252" s="166"/>
      <c r="S252" s="166"/>
      <c r="T252" s="166"/>
      <c r="U252" s="166"/>
    </row>
    <row r="253" ht="15" spans="1:21">
      <c r="A253" s="175"/>
      <c r="B253" s="53" t="str">
        <f>B$252&amp;" for debts denominated in "&amp;D253</f>
        <v>Principal amortization payments for debts denominated in LCU</v>
      </c>
      <c r="C253" s="47" t="str">
        <f>"million "&amp;D253</f>
        <v>million LCU</v>
      </c>
      <c r="D253" s="54" t="str">
        <f>$B$81</f>
        <v>LCU</v>
      </c>
      <c r="E253" s="177" t="s">
        <v>328</v>
      </c>
      <c r="F253" s="62"/>
      <c r="G253" s="167"/>
      <c r="H253" s="167"/>
      <c r="I253" s="167"/>
      <c r="J253" s="167"/>
      <c r="K253" s="90"/>
      <c r="L253" s="143">
        <f t="shared" ref="L253:U257" si="109">SUMIFS(L$277:L$531,$B$277:$B$531,$E253,$D$277:$D$531,$D253)</f>
        <v>0</v>
      </c>
      <c r="M253" s="143">
        <f ca="1" t="shared" si="109"/>
        <v>0</v>
      </c>
      <c r="N253" s="143">
        <f ca="1" t="shared" si="109"/>
        <v>0</v>
      </c>
      <c r="O253" s="143">
        <f ca="1" t="shared" si="109"/>
        <v>282.376</v>
      </c>
      <c r="P253" s="143">
        <f ca="1" t="shared" si="109"/>
        <v>1795.41866666667</v>
      </c>
      <c r="Q253" s="143">
        <f ca="1" t="shared" si="109"/>
        <v>-1039678.97733359</v>
      </c>
      <c r="R253" s="143">
        <f ca="1" t="shared" si="109"/>
        <v>-2811900.91562269</v>
      </c>
      <c r="S253" s="143">
        <f ca="1" t="shared" si="109"/>
        <v>-2793040.50934724</v>
      </c>
      <c r="T253" s="143">
        <f ca="1" t="shared" si="109"/>
        <v>-2649715.27961741</v>
      </c>
      <c r="U253" s="143">
        <f ca="1" t="shared" si="109"/>
        <v>-2650695.67920559</v>
      </c>
    </row>
    <row r="254" ht="15" spans="1:21">
      <c r="A254" s="175"/>
      <c r="B254" s="53" t="str">
        <f>B$252&amp;" for debts denominated in "&amp;D254</f>
        <v>Principal amortization payments for debts denominated in USD</v>
      </c>
      <c r="C254" s="47" t="str">
        <f>"million "&amp;D254</f>
        <v>million USD</v>
      </c>
      <c r="D254" s="54" t="str">
        <f>$B$82</f>
        <v>USD</v>
      </c>
      <c r="E254" s="177" t="s">
        <v>328</v>
      </c>
      <c r="F254" s="62"/>
      <c r="G254" s="167"/>
      <c r="H254" s="167"/>
      <c r="I254" s="167"/>
      <c r="J254" s="167"/>
      <c r="K254" s="90"/>
      <c r="L254" s="143">
        <f t="shared" si="109"/>
        <v>0</v>
      </c>
      <c r="M254" s="143">
        <f ca="1" t="shared" si="109"/>
        <v>0</v>
      </c>
      <c r="N254" s="143">
        <f ca="1" t="shared" si="109"/>
        <v>0</v>
      </c>
      <c r="O254" s="143">
        <f ca="1" t="shared" si="109"/>
        <v>0</v>
      </c>
      <c r="P254" s="143">
        <f ca="1" t="shared" si="109"/>
        <v>0</v>
      </c>
      <c r="Q254" s="143">
        <f ca="1" t="shared" si="109"/>
        <v>0</v>
      </c>
      <c r="R254" s="143">
        <f ca="1" t="shared" si="109"/>
        <v>582</v>
      </c>
      <c r="S254" s="143">
        <f ca="1" t="shared" si="109"/>
        <v>2122</v>
      </c>
      <c r="T254" s="143">
        <f ca="1" t="shared" si="109"/>
        <v>3672</v>
      </c>
      <c r="U254" s="143">
        <f ca="1" t="shared" si="109"/>
        <v>5172</v>
      </c>
    </row>
    <row r="255" ht="15" spans="1:21">
      <c r="A255" s="175"/>
      <c r="B255" s="53" t="str">
        <f>B$252&amp;" for debts denominated in "&amp;D255</f>
        <v>Principal amortization payments for debts denominated in EUR</v>
      </c>
      <c r="C255" s="47" t="str">
        <f>"million "&amp;D255</f>
        <v>million EUR</v>
      </c>
      <c r="D255" s="54" t="str">
        <f>$B$83</f>
        <v>EUR</v>
      </c>
      <c r="E255" s="177" t="s">
        <v>328</v>
      </c>
      <c r="F255" s="62"/>
      <c r="G255" s="167"/>
      <c r="H255" s="167"/>
      <c r="I255" s="167"/>
      <c r="J255" s="167"/>
      <c r="K255" s="90"/>
      <c r="L255" s="143">
        <f t="shared" si="109"/>
        <v>0</v>
      </c>
      <c r="M255" s="143">
        <f ca="1" t="shared" si="109"/>
        <v>0</v>
      </c>
      <c r="N255" s="143">
        <f ca="1" t="shared" si="109"/>
        <v>0</v>
      </c>
      <c r="O255" s="143">
        <f ca="1" t="shared" si="109"/>
        <v>0</v>
      </c>
      <c r="P255" s="143">
        <f ca="1" t="shared" si="109"/>
        <v>0</v>
      </c>
      <c r="Q255" s="143">
        <f ca="1" t="shared" si="109"/>
        <v>0</v>
      </c>
      <c r="R255" s="143">
        <f ca="1" t="shared" si="109"/>
        <v>0</v>
      </c>
      <c r="S255" s="143">
        <f ca="1" t="shared" si="109"/>
        <v>0</v>
      </c>
      <c r="T255" s="143">
        <f ca="1" t="shared" si="109"/>
        <v>0</v>
      </c>
      <c r="U255" s="143">
        <f ca="1" t="shared" si="109"/>
        <v>0</v>
      </c>
    </row>
    <row r="256" ht="15" spans="1:21">
      <c r="A256" s="175"/>
      <c r="B256" s="53" t="str">
        <f>B$252&amp;" for debts denominated in "&amp;D256</f>
        <v>Principal amortization payments for debts denominated in GBP</v>
      </c>
      <c r="C256" s="47" t="str">
        <f>"million "&amp;D256</f>
        <v>million GBP</v>
      </c>
      <c r="D256" s="54" t="str">
        <f>$B$84</f>
        <v>GBP</v>
      </c>
      <c r="E256" s="177" t="s">
        <v>328</v>
      </c>
      <c r="F256" s="62"/>
      <c r="G256" s="167"/>
      <c r="H256" s="167"/>
      <c r="I256" s="167"/>
      <c r="J256" s="167"/>
      <c r="K256" s="90"/>
      <c r="L256" s="143">
        <f t="shared" si="109"/>
        <v>0</v>
      </c>
      <c r="M256" s="143">
        <f ca="1" t="shared" si="109"/>
        <v>0</v>
      </c>
      <c r="N256" s="143">
        <f ca="1" t="shared" si="109"/>
        <v>0</v>
      </c>
      <c r="O256" s="143">
        <f ca="1" t="shared" si="109"/>
        <v>0</v>
      </c>
      <c r="P256" s="143">
        <f ca="1" t="shared" si="109"/>
        <v>0</v>
      </c>
      <c r="Q256" s="143">
        <f ca="1" t="shared" si="109"/>
        <v>0</v>
      </c>
      <c r="R256" s="143">
        <f ca="1" t="shared" si="109"/>
        <v>0</v>
      </c>
      <c r="S256" s="143">
        <f ca="1" t="shared" si="109"/>
        <v>0</v>
      </c>
      <c r="T256" s="143">
        <f ca="1" t="shared" si="109"/>
        <v>0</v>
      </c>
      <c r="U256" s="143">
        <f ca="1" t="shared" si="109"/>
        <v>0</v>
      </c>
    </row>
    <row r="257" ht="15" spans="1:21">
      <c r="A257" s="175"/>
      <c r="B257" s="53" t="str">
        <f>B$252&amp;" for debts denominated in "&amp;D257</f>
        <v>Principal amortization payments for debts denominated in CHY</v>
      </c>
      <c r="C257" s="47" t="str">
        <f>"million "&amp;D257</f>
        <v>million CHY</v>
      </c>
      <c r="D257" s="54" t="str">
        <f>$B$85</f>
        <v>CHY</v>
      </c>
      <c r="E257" s="177" t="s">
        <v>328</v>
      </c>
      <c r="F257" s="62"/>
      <c r="G257" s="167"/>
      <c r="H257" s="167"/>
      <c r="I257" s="167"/>
      <c r="J257" s="167"/>
      <c r="K257" s="90"/>
      <c r="L257" s="143">
        <f t="shared" si="109"/>
        <v>0</v>
      </c>
      <c r="M257" s="143">
        <f ca="1" t="shared" si="109"/>
        <v>0</v>
      </c>
      <c r="N257" s="143">
        <f ca="1" t="shared" si="109"/>
        <v>0</v>
      </c>
      <c r="O257" s="143">
        <f ca="1" t="shared" si="109"/>
        <v>0</v>
      </c>
      <c r="P257" s="143">
        <f ca="1" t="shared" si="109"/>
        <v>0</v>
      </c>
      <c r="Q257" s="143">
        <f ca="1" t="shared" si="109"/>
        <v>0</v>
      </c>
      <c r="R257" s="143">
        <f ca="1" t="shared" si="109"/>
        <v>0</v>
      </c>
      <c r="S257" s="143">
        <f ca="1" t="shared" si="109"/>
        <v>0</v>
      </c>
      <c r="T257" s="143">
        <f ca="1" t="shared" si="109"/>
        <v>0</v>
      </c>
      <c r="U257" s="143">
        <f ca="1" t="shared" si="109"/>
        <v>0</v>
      </c>
    </row>
    <row r="258" ht="15" spans="1:21">
      <c r="A258" s="175"/>
      <c r="B258" s="120" t="str">
        <f>B$252&amp;" TOTAL in LCU"</f>
        <v>Principal amortization payments TOTAL in LCU</v>
      </c>
      <c r="C258" s="47" t="s">
        <v>329</v>
      </c>
      <c r="D258" s="178"/>
      <c r="E258" s="62"/>
      <c r="F258" s="62"/>
      <c r="G258" s="167"/>
      <c r="H258" s="167"/>
      <c r="I258" s="167"/>
      <c r="J258" s="167"/>
      <c r="K258" s="90"/>
      <c r="L258" s="86">
        <f t="shared" ref="L258:U258" si="110">SUMPRODUCT(L253:L257,L$81:L$85)</f>
        <v>0</v>
      </c>
      <c r="M258" s="86">
        <f ca="1" t="shared" si="110"/>
        <v>0</v>
      </c>
      <c r="N258" s="86">
        <f ca="1" t="shared" si="110"/>
        <v>0</v>
      </c>
      <c r="O258" s="86">
        <f ca="1" t="shared" si="110"/>
        <v>282.376</v>
      </c>
      <c r="P258" s="86">
        <f ca="1" t="shared" si="110"/>
        <v>1795.41866666667</v>
      </c>
      <c r="Q258" s="86">
        <f ca="1" t="shared" si="110"/>
        <v>-1039678.97733359</v>
      </c>
      <c r="R258" s="86">
        <f ca="1" t="shared" si="110"/>
        <v>-2591322.91562269</v>
      </c>
      <c r="S258" s="86">
        <f ca="1" t="shared" si="110"/>
        <v>-1988802.50934724</v>
      </c>
      <c r="T258" s="86">
        <f ca="1" t="shared" si="110"/>
        <v>-1258027.27961741</v>
      </c>
      <c r="U258" s="86">
        <f ca="1" t="shared" si="110"/>
        <v>-690507.679205589</v>
      </c>
    </row>
    <row r="259" ht="15" spans="1:21">
      <c r="A259" s="175"/>
      <c r="B259" s="177"/>
      <c r="C259" s="178"/>
      <c r="D259" s="178"/>
      <c r="E259" s="62"/>
      <c r="F259" s="62"/>
      <c r="G259" s="167"/>
      <c r="H259" s="167"/>
      <c r="I259" s="167"/>
      <c r="J259" s="167"/>
      <c r="K259" s="90"/>
      <c r="L259" s="164"/>
      <c r="M259" s="143"/>
      <c r="N259" s="143"/>
      <c r="O259" s="143"/>
      <c r="P259" s="143"/>
      <c r="Q259" s="143"/>
      <c r="R259" s="143"/>
      <c r="S259" s="143"/>
      <c r="T259" s="143"/>
      <c r="U259" s="143"/>
    </row>
    <row r="260" ht="15" spans="1:21">
      <c r="A260" s="175"/>
      <c r="B260" s="137" t="s">
        <v>330</v>
      </c>
      <c r="C260" s="138"/>
      <c r="D260" s="138"/>
      <c r="E260" s="138"/>
      <c r="F260" s="139"/>
      <c r="G260" s="139"/>
      <c r="H260" s="139"/>
      <c r="I260" s="139"/>
      <c r="J260" s="139"/>
      <c r="K260" s="165"/>
      <c r="L260" s="166"/>
      <c r="M260" s="166"/>
      <c r="N260" s="166"/>
      <c r="O260" s="166"/>
      <c r="P260" s="166"/>
      <c r="Q260" s="166"/>
      <c r="R260" s="166"/>
      <c r="S260" s="166"/>
      <c r="T260" s="166"/>
      <c r="U260" s="166"/>
    </row>
    <row r="261" ht="15" spans="1:21">
      <c r="A261" s="175"/>
      <c r="B261" s="53" t="str">
        <f>B$260&amp;" for debts denominated in "&amp;D261</f>
        <v>Interest payments for debts denominated in LCU</v>
      </c>
      <c r="C261" s="47" t="str">
        <f>"million "&amp;D261</f>
        <v>million LCU</v>
      </c>
      <c r="D261" s="54" t="str">
        <f>$B$81</f>
        <v>LCU</v>
      </c>
      <c r="E261" s="177" t="s">
        <v>234</v>
      </c>
      <c r="F261" s="62"/>
      <c r="G261" s="167"/>
      <c r="H261" s="167"/>
      <c r="I261" s="167"/>
      <c r="J261" s="167"/>
      <c r="K261" s="90"/>
      <c r="L261" s="143">
        <f t="shared" ref="L261:U265" si="111">SUMIFS(L$277:L$531,$B$277:$B$531,$E261,$D$277:$D$531,$D261)</f>
        <v>0</v>
      </c>
      <c r="M261" s="143">
        <f ca="1" t="shared" si="111"/>
        <v>-83300.7276000206</v>
      </c>
      <c r="N261" s="143">
        <f ca="1" t="shared" si="111"/>
        <v>-307216.620183169</v>
      </c>
      <c r="O261" s="143">
        <f ca="1" t="shared" si="111"/>
        <v>-530245.820930948</v>
      </c>
      <c r="P261" s="143">
        <f ca="1" t="shared" si="111"/>
        <v>-741848.771327007</v>
      </c>
      <c r="Q261" s="143">
        <f ca="1" t="shared" si="111"/>
        <v>-953604.255050121</v>
      </c>
      <c r="R261" s="143">
        <f ca="1" t="shared" si="111"/>
        <v>-1201336.27743479</v>
      </c>
      <c r="S261" s="143">
        <f ca="1" t="shared" si="111"/>
        <v>-1444051.53298742</v>
      </c>
      <c r="T261" s="143">
        <f ca="1" t="shared" si="111"/>
        <v>-1652951.8958631</v>
      </c>
      <c r="U261" s="143">
        <f ca="1" t="shared" si="111"/>
        <v>-1820251.70705835</v>
      </c>
    </row>
    <row r="262" ht="15" spans="1:21">
      <c r="A262" s="175"/>
      <c r="B262" s="53" t="str">
        <f>B$260&amp;" for debts denominated in "&amp;D262</f>
        <v>Interest payments for debts denominated in USD</v>
      </c>
      <c r="C262" s="47" t="str">
        <f>"million "&amp;D262</f>
        <v>million USD</v>
      </c>
      <c r="D262" s="54" t="str">
        <f>$B$82</f>
        <v>USD</v>
      </c>
      <c r="E262" s="177" t="s">
        <v>234</v>
      </c>
      <c r="F262" s="62"/>
      <c r="G262" s="167"/>
      <c r="H262" s="167"/>
      <c r="I262" s="167"/>
      <c r="J262" s="167"/>
      <c r="K262" s="90"/>
      <c r="L262" s="143">
        <f t="shared" si="111"/>
        <v>0</v>
      </c>
      <c r="M262" s="143">
        <f ca="1" t="shared" si="111"/>
        <v>261.9</v>
      </c>
      <c r="N262" s="143">
        <f ca="1" t="shared" si="111"/>
        <v>954.9</v>
      </c>
      <c r="O262" s="143">
        <f ca="1" t="shared" si="111"/>
        <v>1652.4</v>
      </c>
      <c r="P262" s="143">
        <f ca="1" t="shared" si="111"/>
        <v>2327.4</v>
      </c>
      <c r="Q262" s="143">
        <f ca="1" t="shared" si="111"/>
        <v>3011.4</v>
      </c>
      <c r="R262" s="143">
        <f ca="1" t="shared" si="111"/>
        <v>3812.4</v>
      </c>
      <c r="S262" s="143">
        <f ca="1" t="shared" si="111"/>
        <v>4610.52</v>
      </c>
      <c r="T262" s="143">
        <f ca="1" t="shared" si="111"/>
        <v>5319.54</v>
      </c>
      <c r="U262" s="143">
        <f ca="1" t="shared" si="111"/>
        <v>5914.26</v>
      </c>
    </row>
    <row r="263" ht="15" spans="1:21">
      <c r="A263" s="175"/>
      <c r="B263" s="53" t="str">
        <f>B$260&amp;" for debts denominated in "&amp;D263</f>
        <v>Interest payments for debts denominated in EUR</v>
      </c>
      <c r="C263" s="47" t="str">
        <f>"million "&amp;D263</f>
        <v>million EUR</v>
      </c>
      <c r="D263" s="54" t="str">
        <f>$B$83</f>
        <v>EUR</v>
      </c>
      <c r="E263" s="177" t="s">
        <v>234</v>
      </c>
      <c r="F263" s="62"/>
      <c r="G263" s="167"/>
      <c r="H263" s="167"/>
      <c r="I263" s="167"/>
      <c r="J263" s="167"/>
      <c r="K263" s="90"/>
      <c r="L263" s="143">
        <f t="shared" si="111"/>
        <v>0</v>
      </c>
      <c r="M263" s="143">
        <f ca="1" t="shared" si="111"/>
        <v>0</v>
      </c>
      <c r="N263" s="143">
        <f ca="1" t="shared" si="111"/>
        <v>0</v>
      </c>
      <c r="O263" s="143">
        <f ca="1" t="shared" si="111"/>
        <v>0</v>
      </c>
      <c r="P263" s="143">
        <f ca="1" t="shared" si="111"/>
        <v>0</v>
      </c>
      <c r="Q263" s="143">
        <f ca="1" t="shared" si="111"/>
        <v>0</v>
      </c>
      <c r="R263" s="143">
        <f ca="1" t="shared" si="111"/>
        <v>0</v>
      </c>
      <c r="S263" s="143">
        <f ca="1" t="shared" si="111"/>
        <v>0</v>
      </c>
      <c r="T263" s="143">
        <f ca="1" t="shared" si="111"/>
        <v>0</v>
      </c>
      <c r="U263" s="143">
        <f ca="1" t="shared" si="111"/>
        <v>0</v>
      </c>
    </row>
    <row r="264" ht="15" spans="1:21">
      <c r="A264" s="175"/>
      <c r="B264" s="53" t="str">
        <f>B$260&amp;" for debts denominated in "&amp;D264</f>
        <v>Interest payments for debts denominated in GBP</v>
      </c>
      <c r="C264" s="47" t="str">
        <f>"million "&amp;D264</f>
        <v>million GBP</v>
      </c>
      <c r="D264" s="54" t="str">
        <f>$B$84</f>
        <v>GBP</v>
      </c>
      <c r="E264" s="177" t="s">
        <v>234</v>
      </c>
      <c r="F264" s="62"/>
      <c r="G264" s="167"/>
      <c r="H264" s="167"/>
      <c r="I264" s="167"/>
      <c r="J264" s="167"/>
      <c r="K264" s="90"/>
      <c r="L264" s="143">
        <f t="shared" si="111"/>
        <v>0</v>
      </c>
      <c r="M264" s="143">
        <f ca="1" t="shared" si="111"/>
        <v>0</v>
      </c>
      <c r="N264" s="143">
        <f ca="1" t="shared" si="111"/>
        <v>0</v>
      </c>
      <c r="O264" s="143">
        <f ca="1" t="shared" si="111"/>
        <v>0</v>
      </c>
      <c r="P264" s="143">
        <f ca="1" t="shared" si="111"/>
        <v>0</v>
      </c>
      <c r="Q264" s="143">
        <f ca="1" t="shared" si="111"/>
        <v>0</v>
      </c>
      <c r="R264" s="143">
        <f ca="1" t="shared" si="111"/>
        <v>0</v>
      </c>
      <c r="S264" s="143">
        <f ca="1" t="shared" si="111"/>
        <v>0</v>
      </c>
      <c r="T264" s="143">
        <f ca="1" t="shared" si="111"/>
        <v>0</v>
      </c>
      <c r="U264" s="143">
        <f ca="1" t="shared" si="111"/>
        <v>0</v>
      </c>
    </row>
    <row r="265" ht="15" spans="1:21">
      <c r="A265" s="175"/>
      <c r="B265" s="53" t="str">
        <f>B$260&amp;" for debts denominated in "&amp;D265</f>
        <v>Interest payments for debts denominated in CHY</v>
      </c>
      <c r="C265" s="47" t="str">
        <f>"million "&amp;D265</f>
        <v>million CHY</v>
      </c>
      <c r="D265" s="54" t="str">
        <f>$B$85</f>
        <v>CHY</v>
      </c>
      <c r="E265" s="177" t="s">
        <v>234</v>
      </c>
      <c r="F265" s="62"/>
      <c r="G265" s="167"/>
      <c r="H265" s="167"/>
      <c r="I265" s="167"/>
      <c r="J265" s="167"/>
      <c r="K265" s="90"/>
      <c r="L265" s="143">
        <f t="shared" si="111"/>
        <v>0</v>
      </c>
      <c r="M265" s="143">
        <f ca="1" t="shared" si="111"/>
        <v>0</v>
      </c>
      <c r="N265" s="143">
        <f ca="1" t="shared" si="111"/>
        <v>0</v>
      </c>
      <c r="O265" s="143">
        <f ca="1" t="shared" si="111"/>
        <v>0</v>
      </c>
      <c r="P265" s="143">
        <f ca="1" t="shared" si="111"/>
        <v>0</v>
      </c>
      <c r="Q265" s="143">
        <f ca="1" t="shared" si="111"/>
        <v>0</v>
      </c>
      <c r="R265" s="143">
        <f ca="1" t="shared" si="111"/>
        <v>0</v>
      </c>
      <c r="S265" s="143">
        <f ca="1" t="shared" si="111"/>
        <v>0</v>
      </c>
      <c r="T265" s="143">
        <f ca="1" t="shared" si="111"/>
        <v>0</v>
      </c>
      <c r="U265" s="143">
        <f ca="1" t="shared" si="111"/>
        <v>0</v>
      </c>
    </row>
    <row r="266" ht="15" spans="1:21">
      <c r="A266" s="175"/>
      <c r="B266" s="120" t="str">
        <f>B$260&amp;" TOTAL in LCU"</f>
        <v>Interest payments TOTAL in LCU</v>
      </c>
      <c r="C266" s="47" t="s">
        <v>329</v>
      </c>
      <c r="D266" s="178"/>
      <c r="E266" s="62"/>
      <c r="F266" s="62"/>
      <c r="G266" s="167"/>
      <c r="H266" s="167"/>
      <c r="I266" s="167"/>
      <c r="J266" s="167"/>
      <c r="K266" s="90"/>
      <c r="L266" s="86">
        <f t="shared" ref="L266:U266" si="112">SUMPRODUCT(L261:L265,L$81:L$85)</f>
        <v>0</v>
      </c>
      <c r="M266" s="86">
        <f ca="1" t="shared" si="112"/>
        <v>15959.3723999793</v>
      </c>
      <c r="N266" s="86">
        <f ca="1" t="shared" si="112"/>
        <v>54690.4798168308</v>
      </c>
      <c r="O266" s="86">
        <f ca="1" t="shared" si="112"/>
        <v>96013.7790690515</v>
      </c>
      <c r="P266" s="86">
        <f ca="1" t="shared" si="112"/>
        <v>140235.828672993</v>
      </c>
      <c r="Q266" s="86">
        <f ca="1" t="shared" si="112"/>
        <v>187716.344949879</v>
      </c>
      <c r="R266" s="86">
        <f ca="1" t="shared" si="112"/>
        <v>243563.322565212</v>
      </c>
      <c r="S266" s="86">
        <f ca="1" t="shared" si="112"/>
        <v>303335.547012583</v>
      </c>
      <c r="T266" s="86">
        <f ca="1" t="shared" si="112"/>
        <v>363153.764136899</v>
      </c>
      <c r="U266" s="86">
        <f ca="1" t="shared" si="112"/>
        <v>421252.832941648</v>
      </c>
    </row>
    <row r="267" ht="15" spans="1:21">
      <c r="A267" s="175"/>
      <c r="B267" s="177"/>
      <c r="C267" s="167"/>
      <c r="D267" s="178"/>
      <c r="E267" s="62"/>
      <c r="F267" s="62"/>
      <c r="G267" s="167"/>
      <c r="H267" s="167"/>
      <c r="I267" s="167"/>
      <c r="J267" s="167"/>
      <c r="K267" s="90"/>
      <c r="L267" s="164"/>
      <c r="M267" s="143"/>
      <c r="N267" s="143"/>
      <c r="O267" s="143"/>
      <c r="P267" s="143"/>
      <c r="Q267" s="143"/>
      <c r="R267" s="143"/>
      <c r="S267" s="143"/>
      <c r="T267" s="143"/>
      <c r="U267" s="143"/>
    </row>
    <row r="268" ht="15" spans="1:21">
      <c r="A268" s="182"/>
      <c r="B268" s="137" t="s">
        <v>343</v>
      </c>
      <c r="C268" s="138"/>
      <c r="D268" s="138"/>
      <c r="E268" s="138"/>
      <c r="F268" s="139"/>
      <c r="G268" s="139"/>
      <c r="H268" s="139"/>
      <c r="I268" s="139"/>
      <c r="J268" s="139"/>
      <c r="K268" s="165"/>
      <c r="L268" s="166"/>
      <c r="M268" s="166"/>
      <c r="N268" s="166"/>
      <c r="O268" s="166"/>
      <c r="P268" s="166"/>
      <c r="Q268" s="166"/>
      <c r="R268" s="166"/>
      <c r="S268" s="166"/>
      <c r="T268" s="166"/>
      <c r="U268" s="166"/>
    </row>
    <row r="269" ht="15" spans="1:21">
      <c r="A269" s="182"/>
      <c r="B269" s="53" t="str">
        <f>B$268&amp;" for debts denominated in "&amp;D269</f>
        <v>New debt stock for debts denominated in LCU</v>
      </c>
      <c r="C269" s="47" t="str">
        <f>"million "&amp;D269</f>
        <v>million LCU</v>
      </c>
      <c r="D269" s="54" t="str">
        <f>$B$81</f>
        <v>LCU</v>
      </c>
      <c r="E269" s="177" t="s">
        <v>343</v>
      </c>
      <c r="F269" s="62"/>
      <c r="G269" s="167"/>
      <c r="H269" s="167"/>
      <c r="I269" s="167"/>
      <c r="J269" s="167"/>
      <c r="K269" s="90"/>
      <c r="L269" s="143">
        <f t="shared" ref="L269:U273" si="113">SUMIFS(L$277:L$531,$B$277:$B$531,$E269,$D$277:$D$531,$D269)</f>
        <v>-1043063.26800026</v>
      </c>
      <c r="M269" s="143">
        <f ca="1" t="shared" si="113"/>
        <v>-3849066.09828961</v>
      </c>
      <c r="N269" s="143">
        <f ca="1" t="shared" si="113"/>
        <v>-6642542.60763685</v>
      </c>
      <c r="O269" s="143">
        <f ca="1" t="shared" si="113"/>
        <v>-9292873.59658759</v>
      </c>
      <c r="P269" s="143">
        <f ca="1" t="shared" si="113"/>
        <v>-11945031.3611265</v>
      </c>
      <c r="Q269" s="143">
        <f ca="1" t="shared" si="113"/>
        <v>-15044570.8589348</v>
      </c>
      <c r="R269" s="143">
        <f ca="1" t="shared" si="113"/>
        <v>-18079744.1623427</v>
      </c>
      <c r="S269" s="143">
        <f ca="1" t="shared" si="113"/>
        <v>-20691411.1982888</v>
      </c>
      <c r="T269" s="143">
        <f ca="1" t="shared" si="113"/>
        <v>-22783508.8382294</v>
      </c>
      <c r="U269" s="143">
        <f ca="1" t="shared" si="113"/>
        <v>-24704573.907467</v>
      </c>
    </row>
    <row r="270" ht="15" spans="1:21">
      <c r="A270" s="182"/>
      <c r="B270" s="53" t="str">
        <f>B$268&amp;" for debts denominated in "&amp;D270</f>
        <v>New debt stock for debts denominated in USD</v>
      </c>
      <c r="C270" s="47" t="str">
        <f>"million "&amp;D270</f>
        <v>million USD</v>
      </c>
      <c r="D270" s="54" t="str">
        <f>$B$82</f>
        <v>USD</v>
      </c>
      <c r="E270" s="177" t="s">
        <v>343</v>
      </c>
      <c r="F270" s="62"/>
      <c r="G270" s="167"/>
      <c r="H270" s="167"/>
      <c r="I270" s="167"/>
      <c r="J270" s="167"/>
      <c r="K270" s="90"/>
      <c r="L270" s="143">
        <f t="shared" si="113"/>
        <v>2910</v>
      </c>
      <c r="M270" s="143">
        <f ca="1" t="shared" si="113"/>
        <v>10610</v>
      </c>
      <c r="N270" s="143">
        <f ca="1" t="shared" si="113"/>
        <v>18360</v>
      </c>
      <c r="O270" s="143">
        <f ca="1" t="shared" si="113"/>
        <v>25860</v>
      </c>
      <c r="P270" s="143">
        <f ca="1" t="shared" si="113"/>
        <v>33460</v>
      </c>
      <c r="Q270" s="143">
        <f ca="1" t="shared" si="113"/>
        <v>42360</v>
      </c>
      <c r="R270" s="143">
        <f ca="1" t="shared" si="113"/>
        <v>51228</v>
      </c>
      <c r="S270" s="143">
        <f ca="1" t="shared" si="113"/>
        <v>59106</v>
      </c>
      <c r="T270" s="143">
        <f ca="1" t="shared" si="113"/>
        <v>65714</v>
      </c>
      <c r="U270" s="143">
        <f ca="1" t="shared" si="113"/>
        <v>71992</v>
      </c>
    </row>
    <row r="271" ht="15" spans="1:21">
      <c r="A271" s="182"/>
      <c r="B271" s="53" t="str">
        <f>B$268&amp;" for debts denominated in "&amp;D271</f>
        <v>New debt stock for debts denominated in EUR</v>
      </c>
      <c r="C271" s="47" t="str">
        <f>"million "&amp;D271</f>
        <v>million EUR</v>
      </c>
      <c r="D271" s="54" t="str">
        <f>$B$83</f>
        <v>EUR</v>
      </c>
      <c r="E271" s="177" t="s">
        <v>343</v>
      </c>
      <c r="F271" s="62"/>
      <c r="G271" s="167"/>
      <c r="H271" s="167"/>
      <c r="I271" s="167"/>
      <c r="J271" s="167"/>
      <c r="K271" s="90"/>
      <c r="L271" s="143">
        <f t="shared" si="113"/>
        <v>0</v>
      </c>
      <c r="M271" s="143">
        <f ca="1" t="shared" si="113"/>
        <v>0</v>
      </c>
      <c r="N271" s="143">
        <f ca="1" t="shared" si="113"/>
        <v>0</v>
      </c>
      <c r="O271" s="143">
        <f ca="1" t="shared" si="113"/>
        <v>0</v>
      </c>
      <c r="P271" s="143">
        <f ca="1" t="shared" si="113"/>
        <v>0</v>
      </c>
      <c r="Q271" s="143">
        <f ca="1" t="shared" si="113"/>
        <v>0</v>
      </c>
      <c r="R271" s="143">
        <f ca="1" t="shared" si="113"/>
        <v>0</v>
      </c>
      <c r="S271" s="143">
        <f ca="1" t="shared" si="113"/>
        <v>0</v>
      </c>
      <c r="T271" s="143">
        <f ca="1" t="shared" si="113"/>
        <v>0</v>
      </c>
      <c r="U271" s="143">
        <f ca="1" t="shared" si="113"/>
        <v>0</v>
      </c>
    </row>
    <row r="272" ht="15" spans="1:21">
      <c r="A272" s="182"/>
      <c r="B272" s="53" t="str">
        <f>B$268&amp;" for debts denominated in "&amp;D272</f>
        <v>New debt stock for debts denominated in GBP</v>
      </c>
      <c r="C272" s="47" t="str">
        <f>"million "&amp;D272</f>
        <v>million GBP</v>
      </c>
      <c r="D272" s="54" t="str">
        <f>$B$84</f>
        <v>GBP</v>
      </c>
      <c r="E272" s="177" t="s">
        <v>343</v>
      </c>
      <c r="F272" s="62"/>
      <c r="G272" s="167"/>
      <c r="H272" s="167"/>
      <c r="I272" s="167"/>
      <c r="J272" s="167"/>
      <c r="K272" s="90"/>
      <c r="L272" s="143">
        <f t="shared" si="113"/>
        <v>0</v>
      </c>
      <c r="M272" s="143">
        <f ca="1" t="shared" si="113"/>
        <v>0</v>
      </c>
      <c r="N272" s="143">
        <f ca="1" t="shared" si="113"/>
        <v>0</v>
      </c>
      <c r="O272" s="143">
        <f ca="1" t="shared" si="113"/>
        <v>0</v>
      </c>
      <c r="P272" s="143">
        <f ca="1" t="shared" si="113"/>
        <v>0</v>
      </c>
      <c r="Q272" s="143">
        <f ca="1" t="shared" si="113"/>
        <v>0</v>
      </c>
      <c r="R272" s="143">
        <f ca="1" t="shared" si="113"/>
        <v>0</v>
      </c>
      <c r="S272" s="143">
        <f ca="1" t="shared" si="113"/>
        <v>0</v>
      </c>
      <c r="T272" s="143">
        <f ca="1" t="shared" si="113"/>
        <v>0</v>
      </c>
      <c r="U272" s="143">
        <f ca="1" t="shared" si="113"/>
        <v>0</v>
      </c>
    </row>
    <row r="273" ht="15" spans="1:21">
      <c r="A273" s="182"/>
      <c r="B273" s="53" t="str">
        <f>B$268&amp;" for debts denominated in "&amp;D273</f>
        <v>New debt stock for debts denominated in CHY</v>
      </c>
      <c r="C273" s="47" t="str">
        <f>"million "&amp;D273</f>
        <v>million CHY</v>
      </c>
      <c r="D273" s="54" t="str">
        <f>$B$85</f>
        <v>CHY</v>
      </c>
      <c r="E273" s="177" t="s">
        <v>343</v>
      </c>
      <c r="F273" s="62"/>
      <c r="G273" s="167"/>
      <c r="H273" s="167"/>
      <c r="I273" s="167"/>
      <c r="J273" s="167"/>
      <c r="K273" s="90"/>
      <c r="L273" s="143">
        <f t="shared" si="113"/>
        <v>0</v>
      </c>
      <c r="M273" s="143">
        <f ca="1" t="shared" si="113"/>
        <v>0</v>
      </c>
      <c r="N273" s="143">
        <f ca="1" t="shared" si="113"/>
        <v>0</v>
      </c>
      <c r="O273" s="143">
        <f ca="1" t="shared" si="113"/>
        <v>0</v>
      </c>
      <c r="P273" s="143">
        <f ca="1" t="shared" si="113"/>
        <v>0</v>
      </c>
      <c r="Q273" s="143">
        <f ca="1" t="shared" si="113"/>
        <v>0</v>
      </c>
      <c r="R273" s="143">
        <f ca="1" t="shared" si="113"/>
        <v>0</v>
      </c>
      <c r="S273" s="143">
        <f ca="1" t="shared" si="113"/>
        <v>0</v>
      </c>
      <c r="T273" s="143">
        <f ca="1" t="shared" si="113"/>
        <v>0</v>
      </c>
      <c r="U273" s="143">
        <f ca="1" t="shared" si="113"/>
        <v>0</v>
      </c>
    </row>
    <row r="274" ht="15" spans="1:21">
      <c r="A274" s="182"/>
      <c r="B274" s="120" t="str">
        <f>B$268&amp;" TOTAL in LCU"</f>
        <v>New debt stock TOTAL in LCU</v>
      </c>
      <c r="C274" s="47" t="s">
        <v>329</v>
      </c>
      <c r="D274" s="178"/>
      <c r="E274" s="62"/>
      <c r="F274" s="62"/>
      <c r="G274" s="167"/>
      <c r="H274" s="167"/>
      <c r="I274" s="167"/>
      <c r="J274" s="167"/>
      <c r="K274" s="90"/>
      <c r="L274" s="86">
        <f t="shared" ref="L274:U274" si="114">SUMPRODUCT(L269:L273,L$81:L$85)</f>
        <v>59826.7319997419</v>
      </c>
      <c r="M274" s="86">
        <f ca="1" t="shared" si="114"/>
        <v>172123.901710385</v>
      </c>
      <c r="N274" s="86">
        <f ca="1" t="shared" si="114"/>
        <v>315897.392363145</v>
      </c>
      <c r="O274" s="86">
        <f ca="1" t="shared" si="114"/>
        <v>508066.403412407</v>
      </c>
      <c r="P274" s="86">
        <f ca="1" t="shared" si="114"/>
        <v>736308.638873484</v>
      </c>
      <c r="Q274" s="86">
        <f ca="1" t="shared" si="114"/>
        <v>1009869.14106516</v>
      </c>
      <c r="R274" s="86">
        <f ca="1" t="shared" si="114"/>
        <v>1335667.8376573</v>
      </c>
      <c r="S274" s="86">
        <f ca="1" t="shared" si="114"/>
        <v>1709762.80171124</v>
      </c>
      <c r="T274" s="86">
        <f ca="1" t="shared" si="114"/>
        <v>2122097.1617706</v>
      </c>
      <c r="U274" s="86">
        <f ca="1" t="shared" si="114"/>
        <v>2580394.09253304</v>
      </c>
    </row>
    <row r="275" ht="15" spans="1:21">
      <c r="A275" s="182"/>
      <c r="B275" s="167"/>
      <c r="C275" s="167"/>
      <c r="D275" s="178"/>
      <c r="E275" s="62"/>
      <c r="F275" s="62"/>
      <c r="G275" s="167"/>
      <c r="H275" s="167"/>
      <c r="I275" s="167"/>
      <c r="J275" s="167"/>
      <c r="K275" s="90"/>
      <c r="L275" s="164"/>
      <c r="M275" s="143"/>
      <c r="N275" s="143"/>
      <c r="O275" s="143"/>
      <c r="P275" s="143"/>
      <c r="Q275" s="143"/>
      <c r="R275" s="143"/>
      <c r="S275" s="143"/>
      <c r="T275" s="143"/>
      <c r="U275" s="143"/>
    </row>
    <row r="276" ht="15" spans="1:21">
      <c r="A276" s="182"/>
      <c r="B276" s="146" t="s">
        <v>344</v>
      </c>
      <c r="C276" s="148"/>
      <c r="D276" s="148"/>
      <c r="E276" s="148"/>
      <c r="F276" s="149"/>
      <c r="G276" s="149"/>
      <c r="H276" s="149"/>
      <c r="I276" s="149"/>
      <c r="J276" s="149"/>
      <c r="K276" s="168"/>
      <c r="L276" s="169"/>
      <c r="M276" s="169"/>
      <c r="N276" s="169"/>
      <c r="O276" s="169"/>
      <c r="P276" s="169"/>
      <c r="Q276" s="169"/>
      <c r="R276" s="169"/>
      <c r="S276" s="169"/>
      <c r="T276" s="169"/>
      <c r="U276" s="169"/>
    </row>
    <row r="277" ht="15" spans="1:21">
      <c r="A277" s="182"/>
      <c r="B277" s="183" t="s">
        <v>298</v>
      </c>
      <c r="C277" s="103"/>
      <c r="D277" s="51"/>
      <c r="E277" s="116"/>
      <c r="F277" s="167"/>
      <c r="G277" s="167"/>
      <c r="H277" s="167"/>
      <c r="I277" s="167"/>
      <c r="J277" s="167"/>
      <c r="K277" s="90"/>
      <c r="L277" s="143"/>
      <c r="M277" s="143"/>
      <c r="N277" s="143"/>
      <c r="O277" s="143"/>
      <c r="P277" s="143"/>
      <c r="Q277" s="143"/>
      <c r="R277" s="143"/>
      <c r="S277" s="143"/>
      <c r="T277" s="143"/>
      <c r="U277" s="143"/>
    </row>
    <row r="278" ht="15" spans="1:21">
      <c r="A278" s="182"/>
      <c r="B278" s="184" t="s">
        <v>37</v>
      </c>
      <c r="C278" s="185" t="str">
        <f>IF(C283="Domestic","LCU","USD")</f>
        <v>LCU</v>
      </c>
      <c r="D278" s="47"/>
      <c r="E278" s="47"/>
      <c r="F278" s="48"/>
      <c r="G278" s="48"/>
      <c r="H278" s="48"/>
      <c r="I278" s="48"/>
      <c r="J278" s="48"/>
      <c r="K278" s="89"/>
      <c r="L278" s="89"/>
      <c r="M278" s="89"/>
      <c r="N278" s="89"/>
      <c r="O278" s="89"/>
      <c r="P278" s="89"/>
      <c r="Q278" s="89"/>
      <c r="R278" s="89"/>
      <c r="S278" s="89"/>
      <c r="T278" s="89"/>
      <c r="U278" s="89"/>
    </row>
    <row r="279" ht="15" spans="1:21">
      <c r="A279" s="182"/>
      <c r="B279" s="184" t="s">
        <v>345</v>
      </c>
      <c r="C279" s="186">
        <f>SUMIF($E$63:$E$72,$B277,H$63:H$72)</f>
        <v>5</v>
      </c>
      <c r="D279" s="47"/>
      <c r="E279" s="47"/>
      <c r="F279" s="48"/>
      <c r="G279" s="48"/>
      <c r="H279" s="48"/>
      <c r="I279" s="48"/>
      <c r="J279" s="48"/>
      <c r="K279" s="89"/>
      <c r="L279" s="89"/>
      <c r="M279" s="89"/>
      <c r="N279" s="89"/>
      <c r="O279" s="89"/>
      <c r="P279" s="89"/>
      <c r="Q279" s="89"/>
      <c r="R279" s="89"/>
      <c r="S279" s="89"/>
      <c r="T279" s="89"/>
      <c r="U279" s="89"/>
    </row>
    <row r="280" ht="15" spans="1:21">
      <c r="A280" s="182"/>
      <c r="B280" s="184" t="s">
        <v>346</v>
      </c>
      <c r="C280" s="187">
        <f>SUMIF($E$63:$E$72,$B277,I$63:I$72)</f>
        <v>4</v>
      </c>
      <c r="D280" s="47"/>
      <c r="E280" s="47"/>
      <c r="F280" s="48"/>
      <c r="G280" s="48"/>
      <c r="H280" s="48"/>
      <c r="I280" s="48"/>
      <c r="J280" s="48"/>
      <c r="K280" s="89"/>
      <c r="L280" s="89"/>
      <c r="M280" s="89"/>
      <c r="N280" s="89"/>
      <c r="O280" s="89"/>
      <c r="P280" s="89"/>
      <c r="Q280" s="89"/>
      <c r="R280" s="89"/>
      <c r="S280" s="89"/>
      <c r="T280" s="89"/>
      <c r="U280" s="89"/>
    </row>
    <row r="281" ht="15" spans="1:21">
      <c r="A281" s="182"/>
      <c r="B281" s="184" t="s">
        <v>347</v>
      </c>
      <c r="C281" s="188">
        <f>SUMIF($E$63:$E$72,$B277,G$63:G$72)</f>
        <v>0.11</v>
      </c>
      <c r="D281" s="47"/>
      <c r="E281" s="47"/>
      <c r="F281" s="48"/>
      <c r="G281" s="48"/>
      <c r="H281" s="48"/>
      <c r="I281" s="48"/>
      <c r="J281" s="48"/>
      <c r="K281" s="89"/>
      <c r="L281" s="89"/>
      <c r="M281" s="89"/>
      <c r="N281" s="89"/>
      <c r="O281" s="89"/>
      <c r="P281" s="89"/>
      <c r="Q281" s="89"/>
      <c r="R281" s="89"/>
      <c r="S281" s="89"/>
      <c r="T281" s="89"/>
      <c r="U281" s="89"/>
    </row>
    <row r="282" ht="15" spans="1:21">
      <c r="A282" s="182"/>
      <c r="B282" s="184" t="s">
        <v>348</v>
      </c>
      <c r="C282" s="177" t="s">
        <v>349</v>
      </c>
      <c r="D282" s="47"/>
      <c r="E282" s="47"/>
      <c r="F282" s="48"/>
      <c r="G282" s="48"/>
      <c r="H282" s="48"/>
      <c r="I282" s="48"/>
      <c r="J282" s="48"/>
      <c r="K282" s="89"/>
      <c r="L282" s="89"/>
      <c r="M282" s="89"/>
      <c r="N282" s="89"/>
      <c r="O282" s="89"/>
      <c r="P282" s="89"/>
      <c r="Q282" s="89"/>
      <c r="R282" s="89"/>
      <c r="S282" s="89"/>
      <c r="T282" s="89"/>
      <c r="U282" s="89"/>
    </row>
    <row r="283" ht="15" spans="1:21">
      <c r="A283" s="182"/>
      <c r="B283" s="184" t="str">
        <f>"Classified as External or Domestic?"</f>
        <v>Classified as External or Domestic?</v>
      </c>
      <c r="C283" s="187" t="str">
        <f>VLOOKUP(B277,$E$63:$I$72,2,FALSE)</f>
        <v>Domestic</v>
      </c>
      <c r="D283" s="47"/>
      <c r="E283" s="47"/>
      <c r="F283" s="48"/>
      <c r="G283" s="48"/>
      <c r="H283" s="48"/>
      <c r="I283" s="48"/>
      <c r="J283" s="48"/>
      <c r="K283" s="89"/>
      <c r="L283" s="89"/>
      <c r="M283" s="89"/>
      <c r="N283" s="89"/>
      <c r="O283" s="89"/>
      <c r="P283" s="89"/>
      <c r="Q283" s="89"/>
      <c r="R283" s="89"/>
      <c r="S283" s="89"/>
      <c r="T283" s="89"/>
      <c r="U283" s="89"/>
    </row>
    <row r="284" ht="15" spans="1:21">
      <c r="A284" s="182"/>
      <c r="B284" s="184" t="s">
        <v>350</v>
      </c>
      <c r="C284" s="47" t="s">
        <v>351</v>
      </c>
      <c r="D284" s="47"/>
      <c r="E284" s="47"/>
      <c r="F284" s="48"/>
      <c r="G284" s="48"/>
      <c r="H284" s="48"/>
      <c r="I284" s="48"/>
      <c r="J284" s="48"/>
      <c r="K284" s="89"/>
      <c r="L284" s="190">
        <f>L285/L$101*100</f>
        <v>0</v>
      </c>
      <c r="M284" s="190">
        <f ca="1" t="shared" ref="M284:U284" si="115">M285/M$101*100</f>
        <v>0.890494393203944</v>
      </c>
      <c r="N284" s="190">
        <f ca="1" t="shared" si="115"/>
        <v>0.695538513713346</v>
      </c>
      <c r="O284" s="190">
        <f ca="1" t="shared" si="115"/>
        <v>0.519611739531934</v>
      </c>
      <c r="P284" s="190">
        <f ca="1" t="shared" si="115"/>
        <v>0.521653728625495</v>
      </c>
      <c r="Q284" s="190">
        <f ca="1" t="shared" si="115"/>
        <v>-0.156633737331254</v>
      </c>
      <c r="R284" s="190">
        <f ca="1" t="shared" si="115"/>
        <v>-0.057381862841276</v>
      </c>
      <c r="S284" s="190">
        <f ca="1" t="shared" si="115"/>
        <v>-0.0805099353000091</v>
      </c>
      <c r="T284" s="190">
        <f ca="1" t="shared" si="115"/>
        <v>-0.177369345930424</v>
      </c>
      <c r="U284" s="190">
        <f ca="1" t="shared" si="115"/>
        <v>-0.645964930588578</v>
      </c>
    </row>
    <row r="285" ht="15" spans="1:21">
      <c r="A285" s="182"/>
      <c r="B285" s="184" t="s">
        <v>352</v>
      </c>
      <c r="C285" s="62" t="s">
        <v>329</v>
      </c>
      <c r="D285" s="177" t="str">
        <f>C283</f>
        <v>Domestic</v>
      </c>
      <c r="E285" s="62"/>
      <c r="F285" s="178"/>
      <c r="G285" s="167"/>
      <c r="H285" s="167"/>
      <c r="I285" s="167"/>
      <c r="J285" s="167"/>
      <c r="K285" s="90"/>
      <c r="L285" s="191">
        <f>SUMIF($E$63:$E$72,$B277,L$63:L$72)*L289</f>
        <v>0</v>
      </c>
      <c r="M285" s="191">
        <f t="shared" ref="M285:U285" si="116">SUMIF($E$63:$E$72,$B277,M$63:M$72)*M289</f>
        <v>1000</v>
      </c>
      <c r="N285" s="191">
        <f t="shared" si="116"/>
        <v>1000</v>
      </c>
      <c r="O285" s="191">
        <f t="shared" si="116"/>
        <v>1000</v>
      </c>
      <c r="P285" s="191">
        <f t="shared" si="116"/>
        <v>1200</v>
      </c>
      <c r="Q285" s="191">
        <f t="shared" si="116"/>
        <v>1200</v>
      </c>
      <c r="R285" s="191">
        <f t="shared" si="116"/>
        <v>1300</v>
      </c>
      <c r="S285" s="191">
        <f t="shared" si="116"/>
        <v>1300</v>
      </c>
      <c r="T285" s="191">
        <f t="shared" si="116"/>
        <v>1500</v>
      </c>
      <c r="U285" s="191">
        <f t="shared" si="116"/>
        <v>1500</v>
      </c>
    </row>
    <row r="286" ht="15" spans="1:21">
      <c r="A286" s="182"/>
      <c r="B286" s="184" t="s">
        <v>335</v>
      </c>
      <c r="C286" s="62" t="s">
        <v>329</v>
      </c>
      <c r="D286" s="177" t="str">
        <f>C283</f>
        <v>Domestic</v>
      </c>
      <c r="E286" s="62"/>
      <c r="F286" s="178"/>
      <c r="G286" s="167"/>
      <c r="H286" s="167"/>
      <c r="I286" s="167"/>
      <c r="J286" s="167"/>
      <c r="K286" s="90"/>
      <c r="L286" s="192"/>
      <c r="M286" s="143">
        <f ca="1" t="shared" ref="M286:U286" si="117">M292*M289</f>
        <v>0</v>
      </c>
      <c r="N286" s="143">
        <f ca="1" t="shared" si="117"/>
        <v>0</v>
      </c>
      <c r="O286" s="143">
        <f ca="1" t="shared" si="117"/>
        <v>0</v>
      </c>
      <c r="P286" s="143">
        <f ca="1" t="shared" si="117"/>
        <v>0</v>
      </c>
      <c r="Q286" s="143">
        <f ca="1" t="shared" si="117"/>
        <v>0</v>
      </c>
      <c r="R286" s="143">
        <f ca="1" t="shared" si="117"/>
        <v>1000</v>
      </c>
      <c r="S286" s="143">
        <f ca="1" t="shared" si="117"/>
        <v>1000</v>
      </c>
      <c r="T286" s="143">
        <f ca="1" t="shared" si="117"/>
        <v>1000</v>
      </c>
      <c r="U286" s="143">
        <f ca="1" t="shared" si="117"/>
        <v>1200</v>
      </c>
    </row>
    <row r="287" ht="15" spans="1:21">
      <c r="A287" s="182"/>
      <c r="B287" s="184" t="s">
        <v>336</v>
      </c>
      <c r="C287" s="62" t="s">
        <v>329</v>
      </c>
      <c r="D287" s="177" t="str">
        <f>C283</f>
        <v>Domestic</v>
      </c>
      <c r="E287" s="62"/>
      <c r="F287" s="178"/>
      <c r="G287" s="167"/>
      <c r="H287" s="167"/>
      <c r="I287" s="167"/>
      <c r="J287" s="167"/>
      <c r="K287" s="90"/>
      <c r="L287" s="192"/>
      <c r="M287" s="143">
        <f t="shared" ref="M287:U287" si="118">M293*M289</f>
        <v>0</v>
      </c>
      <c r="N287" s="143">
        <f ca="1" t="shared" si="118"/>
        <v>110</v>
      </c>
      <c r="O287" s="143">
        <f ca="1" t="shared" si="118"/>
        <v>220</v>
      </c>
      <c r="P287" s="143">
        <f ca="1" t="shared" si="118"/>
        <v>330</v>
      </c>
      <c r="Q287" s="143">
        <f ca="1" t="shared" si="118"/>
        <v>462</v>
      </c>
      <c r="R287" s="143">
        <f ca="1" t="shared" si="118"/>
        <v>594</v>
      </c>
      <c r="S287" s="143">
        <f ca="1" t="shared" si="118"/>
        <v>627</v>
      </c>
      <c r="T287" s="143">
        <f ca="1" t="shared" si="118"/>
        <v>660</v>
      </c>
      <c r="U287" s="143">
        <f ca="1" t="shared" si="118"/>
        <v>715</v>
      </c>
    </row>
    <row r="288" ht="15" spans="1:21">
      <c r="A288" s="182"/>
      <c r="B288" s="184" t="s">
        <v>353</v>
      </c>
      <c r="C288" s="62" t="s">
        <v>329</v>
      </c>
      <c r="D288" s="177" t="str">
        <f>C283</f>
        <v>Domestic</v>
      </c>
      <c r="E288" s="62"/>
      <c r="F288" s="178"/>
      <c r="G288" s="167"/>
      <c r="H288" s="167"/>
      <c r="I288" s="167"/>
      <c r="J288" s="167"/>
      <c r="K288" s="90"/>
      <c r="L288" s="143">
        <f t="shared" ref="L288:U288" si="119">L291*L289</f>
        <v>0</v>
      </c>
      <c r="M288" s="143">
        <f ca="1" t="shared" si="119"/>
        <v>1000</v>
      </c>
      <c r="N288" s="143">
        <f ca="1" t="shared" si="119"/>
        <v>2000</v>
      </c>
      <c r="O288" s="143">
        <f ca="1" t="shared" si="119"/>
        <v>3000</v>
      </c>
      <c r="P288" s="143">
        <f ca="1" t="shared" si="119"/>
        <v>4200</v>
      </c>
      <c r="Q288" s="143">
        <f ca="1" t="shared" si="119"/>
        <v>5400</v>
      </c>
      <c r="R288" s="143">
        <f ca="1" t="shared" si="119"/>
        <v>5700</v>
      </c>
      <c r="S288" s="143">
        <f ca="1" t="shared" si="119"/>
        <v>6000</v>
      </c>
      <c r="T288" s="143">
        <f ca="1" t="shared" si="119"/>
        <v>6500</v>
      </c>
      <c r="U288" s="143">
        <f ca="1" t="shared" si="119"/>
        <v>6800</v>
      </c>
    </row>
    <row r="289" ht="15" spans="1:21">
      <c r="A289" s="182"/>
      <c r="B289" s="184" t="s">
        <v>333</v>
      </c>
      <c r="C289" s="103" t="str">
        <f>"LCU per unit of "&amp;D288</f>
        <v>LCU per unit of Domestic</v>
      </c>
      <c r="D289" s="177" t="str">
        <f>C278</f>
        <v>LCU</v>
      </c>
      <c r="E289" s="62"/>
      <c r="F289" s="178"/>
      <c r="G289" s="167"/>
      <c r="H289" s="167"/>
      <c r="I289" s="167"/>
      <c r="J289" s="167"/>
      <c r="K289" s="90"/>
      <c r="L289" s="143">
        <f t="shared" ref="L289:U289" si="120">INDEX($L$81:$U$85,MATCH($D289,$B$81:$B$85,0),MATCH(L$78,$L$78:$U$78,0))</f>
        <v>1</v>
      </c>
      <c r="M289" s="143">
        <f t="shared" si="120"/>
        <v>1</v>
      </c>
      <c r="N289" s="143">
        <f t="shared" si="120"/>
        <v>1</v>
      </c>
      <c r="O289" s="143">
        <f t="shared" si="120"/>
        <v>1</v>
      </c>
      <c r="P289" s="143">
        <f t="shared" si="120"/>
        <v>1</v>
      </c>
      <c r="Q289" s="143">
        <f t="shared" si="120"/>
        <v>1</v>
      </c>
      <c r="R289" s="143">
        <f t="shared" si="120"/>
        <v>1</v>
      </c>
      <c r="S289" s="143">
        <f t="shared" si="120"/>
        <v>1</v>
      </c>
      <c r="T289" s="143">
        <f t="shared" si="120"/>
        <v>1</v>
      </c>
      <c r="U289" s="143">
        <f t="shared" si="120"/>
        <v>1</v>
      </c>
    </row>
    <row r="290" ht="15" spans="1:21">
      <c r="A290" s="182"/>
      <c r="B290" s="184" t="s">
        <v>341</v>
      </c>
      <c r="C290" s="103" t="str">
        <f>"million "&amp;D289</f>
        <v>million LCU</v>
      </c>
      <c r="D290" s="177" t="str">
        <f>D289</f>
        <v>LCU</v>
      </c>
      <c r="E290" s="59"/>
      <c r="F290" s="189"/>
      <c r="G290" s="167"/>
      <c r="H290" s="167"/>
      <c r="I290" s="167"/>
      <c r="J290" s="167"/>
      <c r="K290" s="90"/>
      <c r="L290" s="190">
        <f t="shared" ref="L290:U290" si="121">L285/L289</f>
        <v>0</v>
      </c>
      <c r="M290" s="190">
        <f t="shared" si="121"/>
        <v>1000</v>
      </c>
      <c r="N290" s="190">
        <f t="shared" si="121"/>
        <v>1000</v>
      </c>
      <c r="O290" s="190">
        <f t="shared" si="121"/>
        <v>1000</v>
      </c>
      <c r="P290" s="190">
        <f t="shared" si="121"/>
        <v>1200</v>
      </c>
      <c r="Q290" s="190">
        <f t="shared" si="121"/>
        <v>1200</v>
      </c>
      <c r="R290" s="190">
        <f t="shared" si="121"/>
        <v>1300</v>
      </c>
      <c r="S290" s="190">
        <f t="shared" si="121"/>
        <v>1300</v>
      </c>
      <c r="T290" s="190">
        <f t="shared" si="121"/>
        <v>1500</v>
      </c>
      <c r="U290" s="190">
        <f t="shared" si="121"/>
        <v>1500</v>
      </c>
    </row>
    <row r="291" ht="15" spans="1:21">
      <c r="A291" s="182"/>
      <c r="B291" s="184" t="s">
        <v>343</v>
      </c>
      <c r="C291" s="103" t="str">
        <f>"million "&amp;D290</f>
        <v>million LCU</v>
      </c>
      <c r="D291" s="177" t="str">
        <f>D290</f>
        <v>LCU</v>
      </c>
      <c r="E291" s="62"/>
      <c r="F291" s="189"/>
      <c r="G291" s="167"/>
      <c r="H291" s="167"/>
      <c r="I291" s="167"/>
      <c r="J291" s="167"/>
      <c r="K291" s="90"/>
      <c r="L291" s="143">
        <f>L290</f>
        <v>0</v>
      </c>
      <c r="M291" s="143">
        <f ca="1" t="shared" ref="M291:U291" si="122">L291+M290-M292</f>
        <v>1000</v>
      </c>
      <c r="N291" s="143">
        <f ca="1" t="shared" si="122"/>
        <v>2000</v>
      </c>
      <c r="O291" s="143">
        <f ca="1" t="shared" si="122"/>
        <v>3000</v>
      </c>
      <c r="P291" s="143">
        <f ca="1" t="shared" si="122"/>
        <v>4200</v>
      </c>
      <c r="Q291" s="143">
        <f ca="1" t="shared" si="122"/>
        <v>5400</v>
      </c>
      <c r="R291" s="143">
        <f ca="1" t="shared" si="122"/>
        <v>5700</v>
      </c>
      <c r="S291" s="143">
        <f ca="1" t="shared" si="122"/>
        <v>6000</v>
      </c>
      <c r="T291" s="143">
        <f ca="1" t="shared" si="122"/>
        <v>6500</v>
      </c>
      <c r="U291" s="143">
        <f ca="1" t="shared" si="122"/>
        <v>6800</v>
      </c>
    </row>
    <row r="292" ht="15" spans="1:21">
      <c r="A292" s="182"/>
      <c r="B292" s="184" t="s">
        <v>328</v>
      </c>
      <c r="C292" s="103" t="str">
        <f>"million "&amp;D291</f>
        <v>million LCU</v>
      </c>
      <c r="D292" s="177" t="str">
        <f>D291</f>
        <v>LCU</v>
      </c>
      <c r="E292" s="62"/>
      <c r="F292" s="189"/>
      <c r="G292" s="167"/>
      <c r="H292" s="167"/>
      <c r="I292" s="167"/>
      <c r="J292" s="167"/>
      <c r="K292" s="90"/>
      <c r="L292" s="192"/>
      <c r="M292" s="143">
        <f ca="1" t="shared" ref="M292:U292" si="123">IF(M$241&gt;$C279-1,SUM(OFFSET($L290,0,M$241-$C279,1,$C279-$C280))/($C279-$C280),IF(M$241&lt;$C280+1,0,SUM(OFFSET($L290,0,0,1,M$241-$C280))/($C279-$C280)))</f>
        <v>0</v>
      </c>
      <c r="N292" s="143">
        <f ca="1" t="shared" si="123"/>
        <v>0</v>
      </c>
      <c r="O292" s="143">
        <f ca="1" t="shared" si="123"/>
        <v>0</v>
      </c>
      <c r="P292" s="143">
        <f ca="1" t="shared" si="123"/>
        <v>0</v>
      </c>
      <c r="Q292" s="143">
        <f ca="1" t="shared" si="123"/>
        <v>0</v>
      </c>
      <c r="R292" s="143">
        <f ca="1" t="shared" si="123"/>
        <v>1000</v>
      </c>
      <c r="S292" s="143">
        <f ca="1" t="shared" si="123"/>
        <v>1000</v>
      </c>
      <c r="T292" s="143">
        <f ca="1" t="shared" si="123"/>
        <v>1000</v>
      </c>
      <c r="U292" s="143">
        <f ca="1" t="shared" si="123"/>
        <v>1200</v>
      </c>
    </row>
    <row r="293" ht="15" spans="1:21">
      <c r="A293" s="182"/>
      <c r="B293" s="184" t="s">
        <v>234</v>
      </c>
      <c r="C293" s="103" t="str">
        <f>"million "&amp;D292</f>
        <v>million LCU</v>
      </c>
      <c r="D293" s="177" t="str">
        <f>D292</f>
        <v>LCU</v>
      </c>
      <c r="E293" s="62"/>
      <c r="F293" s="189"/>
      <c r="G293" s="167"/>
      <c r="H293" s="167"/>
      <c r="I293" s="167"/>
      <c r="J293" s="167"/>
      <c r="K293" s="90"/>
      <c r="L293" s="192"/>
      <c r="M293" s="143">
        <f t="shared" ref="M293:U293" si="124">L291*$C281</f>
        <v>0</v>
      </c>
      <c r="N293" s="143">
        <f ca="1" t="shared" si="124"/>
        <v>110</v>
      </c>
      <c r="O293" s="143">
        <f ca="1" t="shared" si="124"/>
        <v>220</v>
      </c>
      <c r="P293" s="143">
        <f ca="1" t="shared" si="124"/>
        <v>330</v>
      </c>
      <c r="Q293" s="143">
        <f ca="1" t="shared" si="124"/>
        <v>462</v>
      </c>
      <c r="R293" s="143">
        <f ca="1" t="shared" si="124"/>
        <v>594</v>
      </c>
      <c r="S293" s="143">
        <f ca="1" t="shared" si="124"/>
        <v>627</v>
      </c>
      <c r="T293" s="143">
        <f ca="1" t="shared" si="124"/>
        <v>660</v>
      </c>
      <c r="U293" s="143">
        <f ca="1" t="shared" si="124"/>
        <v>715</v>
      </c>
    </row>
    <row r="294" ht="15" spans="1:21">
      <c r="A294" s="182"/>
      <c r="B294" s="183" t="s">
        <v>299</v>
      </c>
      <c r="C294" s="103"/>
      <c r="D294" s="51"/>
      <c r="E294" s="116"/>
      <c r="F294" s="167"/>
      <c r="G294" s="167"/>
      <c r="H294" s="167"/>
      <c r="I294" s="167"/>
      <c r="J294" s="167"/>
      <c r="K294" s="90"/>
      <c r="L294" s="143"/>
      <c r="M294" s="143"/>
      <c r="N294" s="143"/>
      <c r="O294" s="143"/>
      <c r="P294" s="143"/>
      <c r="Q294" s="143"/>
      <c r="R294" s="143"/>
      <c r="S294" s="143"/>
      <c r="T294" s="143"/>
      <c r="U294" s="143"/>
    </row>
    <row r="295" ht="15" spans="1:21">
      <c r="A295" s="182"/>
      <c r="B295" s="184" t="s">
        <v>37</v>
      </c>
      <c r="C295" s="185" t="str">
        <f>IF(C300="Domestic","LCU","USD")</f>
        <v>LCU</v>
      </c>
      <c r="D295" s="47"/>
      <c r="E295" s="47"/>
      <c r="F295" s="48"/>
      <c r="G295" s="48"/>
      <c r="H295" s="48"/>
      <c r="I295" s="48"/>
      <c r="J295" s="48"/>
      <c r="K295" s="89"/>
      <c r="L295" s="89"/>
      <c r="M295" s="89"/>
      <c r="N295" s="89"/>
      <c r="O295" s="89"/>
      <c r="P295" s="89"/>
      <c r="Q295" s="89"/>
      <c r="R295" s="89"/>
      <c r="S295" s="89"/>
      <c r="T295" s="89"/>
      <c r="U295" s="89"/>
    </row>
    <row r="296" ht="15" spans="1:21">
      <c r="A296" s="182"/>
      <c r="B296" s="184" t="s">
        <v>345</v>
      </c>
      <c r="C296" s="186">
        <f>SUMIF($E$63:$E$72,$B294,H$63:H$72)</f>
        <v>6</v>
      </c>
      <c r="D296" s="47"/>
      <c r="E296" s="47"/>
      <c r="F296" s="48"/>
      <c r="G296" s="48"/>
      <c r="H296" s="48"/>
      <c r="I296" s="48"/>
      <c r="J296" s="48"/>
      <c r="K296" s="89"/>
      <c r="L296" s="89"/>
      <c r="M296" s="89"/>
      <c r="N296" s="89"/>
      <c r="O296" s="89"/>
      <c r="P296" s="89"/>
      <c r="Q296" s="89"/>
      <c r="R296" s="89"/>
      <c r="S296" s="89"/>
      <c r="T296" s="89"/>
      <c r="U296" s="89"/>
    </row>
    <row r="297" ht="15" spans="1:21">
      <c r="A297" s="182"/>
      <c r="B297" s="184" t="s">
        <v>346</v>
      </c>
      <c r="C297" s="187">
        <f>SUMIF($E$63:$E$72,$B294,I$63:I$72)</f>
        <v>3</v>
      </c>
      <c r="D297" s="47"/>
      <c r="E297" s="47"/>
      <c r="F297" s="48"/>
      <c r="G297" s="48"/>
      <c r="H297" s="48"/>
      <c r="I297" s="48"/>
      <c r="J297" s="48"/>
      <c r="K297" s="89"/>
      <c r="L297" s="89"/>
      <c r="M297" s="89"/>
      <c r="N297" s="89"/>
      <c r="O297" s="89"/>
      <c r="P297" s="89"/>
      <c r="Q297" s="89"/>
      <c r="R297" s="89"/>
      <c r="S297" s="89"/>
      <c r="T297" s="89"/>
      <c r="U297" s="89"/>
    </row>
    <row r="298" ht="15" spans="1:21">
      <c r="A298" s="182"/>
      <c r="B298" s="184" t="s">
        <v>347</v>
      </c>
      <c r="C298" s="188">
        <f>SUMIF($E$63:$E$72,$B294,G$63:G$72)</f>
        <v>0.11</v>
      </c>
      <c r="D298" s="47"/>
      <c r="E298" s="47"/>
      <c r="F298" s="48"/>
      <c r="G298" s="48"/>
      <c r="H298" s="48"/>
      <c r="I298" s="48"/>
      <c r="J298" s="48"/>
      <c r="K298" s="89"/>
      <c r="L298" s="89"/>
      <c r="M298" s="89"/>
      <c r="N298" s="89"/>
      <c r="O298" s="89"/>
      <c r="P298" s="89"/>
      <c r="Q298" s="89"/>
      <c r="R298" s="89"/>
      <c r="S298" s="89"/>
      <c r="T298" s="89"/>
      <c r="U298" s="89"/>
    </row>
    <row r="299" ht="15" spans="1:21">
      <c r="A299" s="182"/>
      <c r="B299" s="184" t="s">
        <v>348</v>
      </c>
      <c r="C299" s="177" t="s">
        <v>349</v>
      </c>
      <c r="D299" s="47"/>
      <c r="E299" s="47"/>
      <c r="F299" s="48"/>
      <c r="G299" s="48"/>
      <c r="H299" s="48"/>
      <c r="I299" s="48"/>
      <c r="J299" s="48"/>
      <c r="K299" s="89"/>
      <c r="L299" s="89"/>
      <c r="M299" s="89"/>
      <c r="N299" s="89"/>
      <c r="O299" s="89"/>
      <c r="P299" s="89"/>
      <c r="Q299" s="89"/>
      <c r="R299" s="89"/>
      <c r="S299" s="89"/>
      <c r="T299" s="89"/>
      <c r="U299" s="89"/>
    </row>
    <row r="300" ht="15" spans="1:21">
      <c r="A300" s="182"/>
      <c r="B300" s="184" t="str">
        <f>"Classified as External or Domestic?"</f>
        <v>Classified as External or Domestic?</v>
      </c>
      <c r="C300" s="187" t="str">
        <f>VLOOKUP(B294,$E$63:$I$72,2,FALSE)</f>
        <v>Domestic</v>
      </c>
      <c r="D300" s="47"/>
      <c r="E300" s="47"/>
      <c r="F300" s="48"/>
      <c r="G300" s="48"/>
      <c r="H300" s="48"/>
      <c r="I300" s="48"/>
      <c r="J300" s="48"/>
      <c r="K300" s="89"/>
      <c r="L300" s="89"/>
      <c r="M300" s="89"/>
      <c r="N300" s="89"/>
      <c r="O300" s="89"/>
      <c r="P300" s="89"/>
      <c r="Q300" s="89"/>
      <c r="R300" s="89"/>
      <c r="S300" s="89"/>
      <c r="T300" s="89"/>
      <c r="U300" s="89"/>
    </row>
    <row r="301" ht="15" spans="1:21">
      <c r="A301" s="182"/>
      <c r="B301" s="184" t="s">
        <v>350</v>
      </c>
      <c r="C301" s="47" t="s">
        <v>351</v>
      </c>
      <c r="D301" s="47"/>
      <c r="E301" s="47"/>
      <c r="F301" s="48"/>
      <c r="G301" s="48"/>
      <c r="H301" s="48"/>
      <c r="I301" s="48"/>
      <c r="J301" s="48"/>
      <c r="K301" s="89"/>
      <c r="L301" s="190">
        <f>L302/L$101*100</f>
        <v>3.342987211818</v>
      </c>
      <c r="M301" s="190">
        <f ca="1" t="shared" ref="M301:U301" si="125">M302/M$101*100</f>
        <v>13.3574158980592</v>
      </c>
      <c r="N301" s="190">
        <f ca="1" t="shared" si="125"/>
        <v>8.34646216456016</v>
      </c>
      <c r="O301" s="190">
        <f ca="1" t="shared" si="125"/>
        <v>6.23534087438321</v>
      </c>
      <c r="P301" s="190">
        <f ca="1" t="shared" si="125"/>
        <v>5.6512487267762</v>
      </c>
      <c r="Q301" s="190">
        <f ca="1" t="shared" si="125"/>
        <v>-1.69686548775525</v>
      </c>
      <c r="R301" s="190">
        <f ca="1" t="shared" si="125"/>
        <v>-0.582646607311418</v>
      </c>
      <c r="S301" s="190">
        <f ca="1" t="shared" si="125"/>
        <v>-0.8174854968924</v>
      </c>
      <c r="T301" s="190">
        <f ca="1" t="shared" si="125"/>
        <v>-1.59632411337381</v>
      </c>
      <c r="U301" s="190">
        <f ca="1" t="shared" si="125"/>
        <v>-5.81368437529721</v>
      </c>
    </row>
    <row r="302" ht="15" spans="1:21">
      <c r="A302" s="182"/>
      <c r="B302" s="184" t="s">
        <v>352</v>
      </c>
      <c r="C302" s="62" t="s">
        <v>329</v>
      </c>
      <c r="D302" s="177" t="str">
        <f>C300</f>
        <v>Domestic</v>
      </c>
      <c r="E302" s="62"/>
      <c r="F302" s="178"/>
      <c r="G302" s="167"/>
      <c r="H302" s="167"/>
      <c r="I302" s="167"/>
      <c r="J302" s="167"/>
      <c r="K302" s="90"/>
      <c r="L302" s="191">
        <f>SUMIF($E$63:$E$72,$B294,L$63:L$72)*L306</f>
        <v>2000</v>
      </c>
      <c r="M302" s="191">
        <f t="shared" ref="M302:U302" si="126">SUMIF($E$63:$E$72,$B294,M$63:M$72)*M306</f>
        <v>15000</v>
      </c>
      <c r="N302" s="191">
        <f t="shared" si="126"/>
        <v>12000</v>
      </c>
      <c r="O302" s="191">
        <f t="shared" si="126"/>
        <v>12000</v>
      </c>
      <c r="P302" s="191">
        <f t="shared" si="126"/>
        <v>13000</v>
      </c>
      <c r="Q302" s="191">
        <f t="shared" si="126"/>
        <v>13000</v>
      </c>
      <c r="R302" s="191">
        <f t="shared" si="126"/>
        <v>13200</v>
      </c>
      <c r="S302" s="191">
        <f t="shared" si="126"/>
        <v>13200</v>
      </c>
      <c r="T302" s="191">
        <f t="shared" si="126"/>
        <v>13500</v>
      </c>
      <c r="U302" s="191">
        <f t="shared" si="126"/>
        <v>13500</v>
      </c>
    </row>
    <row r="303" ht="15" spans="1:21">
      <c r="A303" s="182"/>
      <c r="B303" s="184" t="s">
        <v>335</v>
      </c>
      <c r="C303" s="62" t="s">
        <v>329</v>
      </c>
      <c r="D303" s="177" t="str">
        <f>C300</f>
        <v>Domestic</v>
      </c>
      <c r="E303" s="62"/>
      <c r="F303" s="178"/>
      <c r="G303" s="167"/>
      <c r="H303" s="167"/>
      <c r="I303" s="167"/>
      <c r="J303" s="167"/>
      <c r="K303" s="90"/>
      <c r="L303" s="192"/>
      <c r="M303" s="143">
        <f ca="1" t="shared" ref="M303:U303" si="127">M309*M306</f>
        <v>0</v>
      </c>
      <c r="N303" s="143">
        <f ca="1" t="shared" si="127"/>
        <v>0</v>
      </c>
      <c r="O303" s="143">
        <f ca="1" t="shared" si="127"/>
        <v>0</v>
      </c>
      <c r="P303" s="143">
        <f ca="1" t="shared" si="127"/>
        <v>666.666666666667</v>
      </c>
      <c r="Q303" s="143">
        <f ca="1" t="shared" si="127"/>
        <v>5666.66666666667</v>
      </c>
      <c r="R303" s="143">
        <f ca="1" t="shared" si="127"/>
        <v>9666.66666666667</v>
      </c>
      <c r="S303" s="143">
        <f ca="1" t="shared" si="127"/>
        <v>13000</v>
      </c>
      <c r="T303" s="143">
        <f ca="1" t="shared" si="127"/>
        <v>12333.3333333333</v>
      </c>
      <c r="U303" s="143">
        <f ca="1" t="shared" si="127"/>
        <v>12666.6666666667</v>
      </c>
    </row>
    <row r="304" ht="15" spans="1:21">
      <c r="A304" s="182"/>
      <c r="B304" s="184" t="s">
        <v>336</v>
      </c>
      <c r="C304" s="62" t="s">
        <v>329</v>
      </c>
      <c r="D304" s="177" t="str">
        <f>C300</f>
        <v>Domestic</v>
      </c>
      <c r="E304" s="62"/>
      <c r="F304" s="178"/>
      <c r="G304" s="167"/>
      <c r="H304" s="167"/>
      <c r="I304" s="167"/>
      <c r="J304" s="167"/>
      <c r="K304" s="90"/>
      <c r="L304" s="192"/>
      <c r="M304" s="143">
        <f t="shared" ref="M304:U304" si="128">M310*M306</f>
        <v>220</v>
      </c>
      <c r="N304" s="143">
        <f ca="1" t="shared" si="128"/>
        <v>1870</v>
      </c>
      <c r="O304" s="143">
        <f ca="1" t="shared" si="128"/>
        <v>3190</v>
      </c>
      <c r="P304" s="143">
        <f ca="1" t="shared" si="128"/>
        <v>4510</v>
      </c>
      <c r="Q304" s="143">
        <f ca="1" t="shared" si="128"/>
        <v>5866.66666666667</v>
      </c>
      <c r="R304" s="143">
        <f ca="1" t="shared" si="128"/>
        <v>6673.33333333333</v>
      </c>
      <c r="S304" s="143">
        <f ca="1" t="shared" si="128"/>
        <v>7062</v>
      </c>
      <c r="T304" s="143">
        <f ca="1" t="shared" si="128"/>
        <v>7084</v>
      </c>
      <c r="U304" s="143">
        <f ca="1" t="shared" si="128"/>
        <v>7212.33333333334</v>
      </c>
    </row>
    <row r="305" ht="15" spans="1:21">
      <c r="A305" s="182"/>
      <c r="B305" s="184" t="s">
        <v>353</v>
      </c>
      <c r="C305" s="62" t="s">
        <v>329</v>
      </c>
      <c r="D305" s="177" t="str">
        <f>C300</f>
        <v>Domestic</v>
      </c>
      <c r="E305" s="62"/>
      <c r="F305" s="178"/>
      <c r="G305" s="167"/>
      <c r="H305" s="167"/>
      <c r="I305" s="167"/>
      <c r="J305" s="167"/>
      <c r="K305" s="90"/>
      <c r="L305" s="143">
        <f t="shared" ref="L305:U305" si="129">L308*L306</f>
        <v>2000</v>
      </c>
      <c r="M305" s="143">
        <f ca="1" t="shared" si="129"/>
        <v>17000</v>
      </c>
      <c r="N305" s="143">
        <f ca="1" t="shared" si="129"/>
        <v>29000</v>
      </c>
      <c r="O305" s="143">
        <f ca="1" t="shared" si="129"/>
        <v>41000</v>
      </c>
      <c r="P305" s="143">
        <f ca="1" t="shared" si="129"/>
        <v>53333.3333333333</v>
      </c>
      <c r="Q305" s="143">
        <f ca="1" t="shared" si="129"/>
        <v>60666.6666666667</v>
      </c>
      <c r="R305" s="143">
        <f ca="1" t="shared" si="129"/>
        <v>64200</v>
      </c>
      <c r="S305" s="143">
        <f ca="1" t="shared" si="129"/>
        <v>64400</v>
      </c>
      <c r="T305" s="143">
        <f ca="1" t="shared" si="129"/>
        <v>65566.6666666667</v>
      </c>
      <c r="U305" s="143">
        <f ca="1" t="shared" si="129"/>
        <v>66400</v>
      </c>
    </row>
    <row r="306" ht="15" spans="1:21">
      <c r="A306" s="182"/>
      <c r="B306" s="184" t="s">
        <v>333</v>
      </c>
      <c r="C306" s="103" t="str">
        <f>"LCU per unit of "&amp;D305</f>
        <v>LCU per unit of Domestic</v>
      </c>
      <c r="D306" s="177" t="str">
        <f>C295</f>
        <v>LCU</v>
      </c>
      <c r="E306" s="62"/>
      <c r="F306" s="178"/>
      <c r="G306" s="167"/>
      <c r="H306" s="167"/>
      <c r="I306" s="167"/>
      <c r="J306" s="167"/>
      <c r="K306" s="90"/>
      <c r="L306" s="143">
        <f t="shared" ref="L306:U306" si="130">INDEX($L$81:$U$85,MATCH($D306,$B$81:$B$85,0),MATCH(L$78,$L$78:$U$78,0))</f>
        <v>1</v>
      </c>
      <c r="M306" s="143">
        <f t="shared" si="130"/>
        <v>1</v>
      </c>
      <c r="N306" s="143">
        <f t="shared" si="130"/>
        <v>1</v>
      </c>
      <c r="O306" s="143">
        <f t="shared" si="130"/>
        <v>1</v>
      </c>
      <c r="P306" s="143">
        <f t="shared" si="130"/>
        <v>1</v>
      </c>
      <c r="Q306" s="143">
        <f t="shared" si="130"/>
        <v>1</v>
      </c>
      <c r="R306" s="143">
        <f t="shared" si="130"/>
        <v>1</v>
      </c>
      <c r="S306" s="143">
        <f t="shared" si="130"/>
        <v>1</v>
      </c>
      <c r="T306" s="143">
        <f t="shared" si="130"/>
        <v>1</v>
      </c>
      <c r="U306" s="143">
        <f t="shared" si="130"/>
        <v>1</v>
      </c>
    </row>
    <row r="307" ht="15" spans="1:21">
      <c r="A307" s="182"/>
      <c r="B307" s="184" t="s">
        <v>341</v>
      </c>
      <c r="C307" s="103" t="str">
        <f>"million "&amp;D306</f>
        <v>million LCU</v>
      </c>
      <c r="D307" s="177" t="str">
        <f>D306</f>
        <v>LCU</v>
      </c>
      <c r="E307" s="59"/>
      <c r="F307" s="189"/>
      <c r="G307" s="167"/>
      <c r="H307" s="167"/>
      <c r="I307" s="167"/>
      <c r="J307" s="167"/>
      <c r="K307" s="90"/>
      <c r="L307" s="190">
        <f t="shared" ref="L307:U307" si="131">L302/L306</f>
        <v>2000</v>
      </c>
      <c r="M307" s="190">
        <f t="shared" si="131"/>
        <v>15000</v>
      </c>
      <c r="N307" s="190">
        <f t="shared" si="131"/>
        <v>12000</v>
      </c>
      <c r="O307" s="190">
        <f t="shared" si="131"/>
        <v>12000</v>
      </c>
      <c r="P307" s="190">
        <f t="shared" si="131"/>
        <v>13000</v>
      </c>
      <c r="Q307" s="190">
        <f t="shared" si="131"/>
        <v>13000</v>
      </c>
      <c r="R307" s="190">
        <f t="shared" si="131"/>
        <v>13200</v>
      </c>
      <c r="S307" s="190">
        <f t="shared" si="131"/>
        <v>13200</v>
      </c>
      <c r="T307" s="190">
        <f t="shared" si="131"/>
        <v>13500</v>
      </c>
      <c r="U307" s="190">
        <f t="shared" si="131"/>
        <v>13500</v>
      </c>
    </row>
    <row r="308" ht="15" spans="1:21">
      <c r="A308" s="182"/>
      <c r="B308" s="184" t="s">
        <v>343</v>
      </c>
      <c r="C308" s="103" t="str">
        <f>"million "&amp;D307</f>
        <v>million LCU</v>
      </c>
      <c r="D308" s="177" t="str">
        <f>D307</f>
        <v>LCU</v>
      </c>
      <c r="E308" s="62"/>
      <c r="F308" s="189"/>
      <c r="G308" s="167"/>
      <c r="H308" s="167"/>
      <c r="I308" s="167"/>
      <c r="J308" s="167"/>
      <c r="K308" s="90"/>
      <c r="L308" s="143">
        <f>L307</f>
        <v>2000</v>
      </c>
      <c r="M308" s="143">
        <f ca="1" t="shared" ref="M308:U308" si="132">L308+M307-M309</f>
        <v>17000</v>
      </c>
      <c r="N308" s="143">
        <f ca="1" t="shared" si="132"/>
        <v>29000</v>
      </c>
      <c r="O308" s="143">
        <f ca="1" t="shared" si="132"/>
        <v>41000</v>
      </c>
      <c r="P308" s="143">
        <f ca="1" t="shared" si="132"/>
        <v>53333.3333333333</v>
      </c>
      <c r="Q308" s="143">
        <f ca="1" t="shared" si="132"/>
        <v>60666.6666666667</v>
      </c>
      <c r="R308" s="143">
        <f ca="1" t="shared" si="132"/>
        <v>64200</v>
      </c>
      <c r="S308" s="143">
        <f ca="1" t="shared" si="132"/>
        <v>64400</v>
      </c>
      <c r="T308" s="143">
        <f ca="1" t="shared" si="132"/>
        <v>65566.6666666667</v>
      </c>
      <c r="U308" s="143">
        <f ca="1" t="shared" si="132"/>
        <v>66400</v>
      </c>
    </row>
    <row r="309" ht="15" spans="1:21">
      <c r="A309" s="182"/>
      <c r="B309" s="184" t="s">
        <v>328</v>
      </c>
      <c r="C309" s="103" t="str">
        <f>"million "&amp;D308</f>
        <v>million LCU</v>
      </c>
      <c r="D309" s="177" t="str">
        <f>D308</f>
        <v>LCU</v>
      </c>
      <c r="E309" s="62"/>
      <c r="F309" s="189"/>
      <c r="G309" s="167"/>
      <c r="H309" s="167"/>
      <c r="I309" s="167"/>
      <c r="J309" s="167"/>
      <c r="K309" s="90"/>
      <c r="L309" s="192"/>
      <c r="M309" s="143">
        <f ca="1" t="shared" ref="M309:U309" si="133">IF(M$241&gt;$C296-1,SUM(OFFSET($L307,0,M$241-$C296,1,$C296-$C297))/($C296-$C297),IF(M$241&lt;$C297+1,0,SUM(OFFSET($L307,0,0,1,M$241-$C297))/($C296-$C297)))</f>
        <v>0</v>
      </c>
      <c r="N309" s="143">
        <f ca="1" t="shared" si="133"/>
        <v>0</v>
      </c>
      <c r="O309" s="143">
        <f ca="1" t="shared" si="133"/>
        <v>0</v>
      </c>
      <c r="P309" s="143">
        <f ca="1" t="shared" si="133"/>
        <v>666.666666666667</v>
      </c>
      <c r="Q309" s="143">
        <f ca="1" t="shared" si="133"/>
        <v>5666.66666666667</v>
      </c>
      <c r="R309" s="143">
        <f ca="1" t="shared" si="133"/>
        <v>9666.66666666667</v>
      </c>
      <c r="S309" s="143">
        <f ca="1" t="shared" si="133"/>
        <v>13000</v>
      </c>
      <c r="T309" s="143">
        <f ca="1" t="shared" si="133"/>
        <v>12333.3333333333</v>
      </c>
      <c r="U309" s="143">
        <f ca="1" t="shared" si="133"/>
        <v>12666.6666666667</v>
      </c>
    </row>
    <row r="310" ht="15" spans="1:21">
      <c r="A310" s="182"/>
      <c r="B310" s="184" t="s">
        <v>234</v>
      </c>
      <c r="C310" s="103" t="str">
        <f>"million "&amp;D309</f>
        <v>million LCU</v>
      </c>
      <c r="D310" s="177" t="str">
        <f>D309</f>
        <v>LCU</v>
      </c>
      <c r="E310" s="62"/>
      <c r="F310" s="189"/>
      <c r="G310" s="167"/>
      <c r="H310" s="167"/>
      <c r="I310" s="167"/>
      <c r="J310" s="167"/>
      <c r="K310" s="90"/>
      <c r="L310" s="192"/>
      <c r="M310" s="143">
        <f t="shared" ref="M310:U310" si="134">L308*$C298</f>
        <v>220</v>
      </c>
      <c r="N310" s="143">
        <f ca="1" t="shared" si="134"/>
        <v>1870</v>
      </c>
      <c r="O310" s="143">
        <f ca="1" t="shared" si="134"/>
        <v>3190</v>
      </c>
      <c r="P310" s="143">
        <f ca="1" t="shared" si="134"/>
        <v>4510</v>
      </c>
      <c r="Q310" s="143">
        <f ca="1" t="shared" si="134"/>
        <v>5866.66666666667</v>
      </c>
      <c r="R310" s="143">
        <f ca="1" t="shared" si="134"/>
        <v>6673.33333333333</v>
      </c>
      <c r="S310" s="143">
        <f ca="1" t="shared" si="134"/>
        <v>7062</v>
      </c>
      <c r="T310" s="143">
        <f ca="1" t="shared" si="134"/>
        <v>7084</v>
      </c>
      <c r="U310" s="143">
        <f ca="1" t="shared" si="134"/>
        <v>7212.33333333334</v>
      </c>
    </row>
    <row r="311" ht="15" spans="1:21">
      <c r="A311" s="182"/>
      <c r="B311" s="183" t="s">
        <v>300</v>
      </c>
      <c r="C311" s="103"/>
      <c r="D311" s="51"/>
      <c r="E311" s="116"/>
      <c r="F311" s="167"/>
      <c r="G311" s="167"/>
      <c r="H311" s="167"/>
      <c r="I311" s="167"/>
      <c r="J311" s="167"/>
      <c r="K311" s="90"/>
      <c r="L311" s="143"/>
      <c r="M311" s="143"/>
      <c r="N311" s="143"/>
      <c r="O311" s="143"/>
      <c r="P311" s="143"/>
      <c r="Q311" s="143"/>
      <c r="R311" s="143"/>
      <c r="S311" s="143"/>
      <c r="T311" s="143"/>
      <c r="U311" s="143"/>
    </row>
    <row r="312" ht="15" spans="1:21">
      <c r="A312" s="182"/>
      <c r="B312" s="184" t="s">
        <v>37</v>
      </c>
      <c r="C312" s="185" t="str">
        <f>IF(C317="Domestic","LCU","USD")</f>
        <v>LCU</v>
      </c>
      <c r="D312" s="47"/>
      <c r="E312" s="47"/>
      <c r="F312" s="48"/>
      <c r="G312" s="48"/>
      <c r="H312" s="48"/>
      <c r="I312" s="48"/>
      <c r="J312" s="48"/>
      <c r="K312" s="89"/>
      <c r="L312" s="89"/>
      <c r="M312" s="89"/>
      <c r="N312" s="89"/>
      <c r="O312" s="89"/>
      <c r="P312" s="89"/>
      <c r="Q312" s="89"/>
      <c r="R312" s="89"/>
      <c r="S312" s="89"/>
      <c r="T312" s="89"/>
      <c r="U312" s="89"/>
    </row>
    <row r="313" ht="15" spans="1:21">
      <c r="A313" s="182"/>
      <c r="B313" s="184" t="s">
        <v>345</v>
      </c>
      <c r="C313" s="186">
        <f>SUMIF($E$63:$E$72,$B311,H$63:H$72)</f>
        <v>5</v>
      </c>
      <c r="D313" s="47"/>
      <c r="E313" s="47"/>
      <c r="F313" s="48"/>
      <c r="G313" s="48"/>
      <c r="H313" s="48"/>
      <c r="I313" s="48"/>
      <c r="J313" s="48"/>
      <c r="K313" s="89"/>
      <c r="L313" s="89"/>
      <c r="M313" s="89"/>
      <c r="N313" s="89"/>
      <c r="O313" s="89"/>
      <c r="P313" s="89"/>
      <c r="Q313" s="89"/>
      <c r="R313" s="89"/>
      <c r="S313" s="89"/>
      <c r="T313" s="89"/>
      <c r="U313" s="89"/>
    </row>
    <row r="314" ht="15" spans="1:21">
      <c r="A314" s="182"/>
      <c r="B314" s="184" t="s">
        <v>346</v>
      </c>
      <c r="C314" s="187">
        <f>SUMIF($E$63:$E$72,$B311,I$63:I$72)</f>
        <v>2</v>
      </c>
      <c r="D314" s="47"/>
      <c r="E314" s="47"/>
      <c r="F314" s="48"/>
      <c r="G314" s="48"/>
      <c r="H314" s="48"/>
      <c r="I314" s="48"/>
      <c r="J314" s="48"/>
      <c r="K314" s="89"/>
      <c r="L314" s="89"/>
      <c r="M314" s="89"/>
      <c r="N314" s="89"/>
      <c r="O314" s="89"/>
      <c r="P314" s="89"/>
      <c r="Q314" s="89"/>
      <c r="R314" s="89"/>
      <c r="S314" s="89"/>
      <c r="T314" s="89"/>
      <c r="U314" s="89"/>
    </row>
    <row r="315" ht="15" spans="1:21">
      <c r="A315" s="182"/>
      <c r="B315" s="184" t="s">
        <v>347</v>
      </c>
      <c r="C315" s="188">
        <f>SUMIF($E$63:$E$72,$B311,G$63:G$72)</f>
        <v>0.11</v>
      </c>
      <c r="D315" s="47"/>
      <c r="E315" s="47"/>
      <c r="F315" s="48"/>
      <c r="G315" s="48"/>
      <c r="H315" s="48"/>
      <c r="I315" s="48"/>
      <c r="J315" s="48"/>
      <c r="K315" s="89"/>
      <c r="L315" s="89"/>
      <c r="M315" s="89"/>
      <c r="N315" s="89"/>
      <c r="O315" s="89"/>
      <c r="P315" s="89"/>
      <c r="Q315" s="89"/>
      <c r="R315" s="89"/>
      <c r="S315" s="89"/>
      <c r="T315" s="89"/>
      <c r="U315" s="89"/>
    </row>
    <row r="316" ht="15" spans="1:21">
      <c r="A316" s="182"/>
      <c r="B316" s="184" t="s">
        <v>348</v>
      </c>
      <c r="C316" s="177" t="s">
        <v>349</v>
      </c>
      <c r="D316" s="47"/>
      <c r="E316" s="47"/>
      <c r="F316" s="48"/>
      <c r="G316" s="48"/>
      <c r="H316" s="48"/>
      <c r="I316" s="48"/>
      <c r="J316" s="48"/>
      <c r="K316" s="89"/>
      <c r="L316" s="89"/>
      <c r="M316" s="89"/>
      <c r="N316" s="89"/>
      <c r="O316" s="89"/>
      <c r="P316" s="89"/>
      <c r="Q316" s="89"/>
      <c r="R316" s="89"/>
      <c r="S316" s="89"/>
      <c r="T316" s="89"/>
      <c r="U316" s="89"/>
    </row>
    <row r="317" ht="15" spans="1:21">
      <c r="A317" s="182"/>
      <c r="B317" s="184" t="str">
        <f>"Classified as External or Domestic?"</f>
        <v>Classified as External or Domestic?</v>
      </c>
      <c r="C317" s="187" t="str">
        <f>VLOOKUP(B311,$E$63:$I$72,2,FALSE)</f>
        <v>Domestic</v>
      </c>
      <c r="D317" s="47"/>
      <c r="E317" s="47"/>
      <c r="F317" s="48"/>
      <c r="G317" s="48"/>
      <c r="H317" s="48"/>
      <c r="I317" s="48"/>
      <c r="J317" s="48"/>
      <c r="K317" s="89"/>
      <c r="L317" s="89"/>
      <c r="M317" s="89"/>
      <c r="N317" s="89"/>
      <c r="O317" s="89"/>
      <c r="P317" s="89"/>
      <c r="Q317" s="89"/>
      <c r="R317" s="89"/>
      <c r="S317" s="89"/>
      <c r="T317" s="89"/>
      <c r="U317" s="89"/>
    </row>
    <row r="318" ht="15" spans="1:21">
      <c r="A318" s="182"/>
      <c r="B318" s="184" t="s">
        <v>350</v>
      </c>
      <c r="C318" s="47" t="s">
        <v>351</v>
      </c>
      <c r="D318" s="47"/>
      <c r="E318" s="47"/>
      <c r="F318" s="48"/>
      <c r="G318" s="48"/>
      <c r="H318" s="48"/>
      <c r="I318" s="48"/>
      <c r="J318" s="48"/>
      <c r="K318" s="89"/>
      <c r="L318" s="190">
        <f>L319/L$101*100</f>
        <v>1.41596903538648</v>
      </c>
      <c r="M318" s="190">
        <f ca="1" t="shared" ref="M318:U318" si="135">M319/M$101*100</f>
        <v>0.754362734326071</v>
      </c>
      <c r="N318" s="190">
        <f ca="1" t="shared" si="135"/>
        <v>0</v>
      </c>
      <c r="O318" s="190">
        <f ca="1" t="shared" si="135"/>
        <v>0</v>
      </c>
      <c r="P318" s="190">
        <f ca="1" t="shared" si="135"/>
        <v>0</v>
      </c>
      <c r="Q318" s="190">
        <f ca="1" t="shared" si="135"/>
        <v>0</v>
      </c>
      <c r="R318" s="190">
        <f ca="1" t="shared" si="135"/>
        <v>0</v>
      </c>
      <c r="S318" s="190">
        <f ca="1" t="shared" si="135"/>
        <v>0</v>
      </c>
      <c r="T318" s="190">
        <f ca="1" t="shared" si="135"/>
        <v>0</v>
      </c>
      <c r="U318" s="190">
        <f ca="1" t="shared" si="135"/>
        <v>0</v>
      </c>
    </row>
    <row r="319" ht="15" spans="1:21">
      <c r="A319" s="182"/>
      <c r="B319" s="184" t="s">
        <v>352</v>
      </c>
      <c r="C319" s="62" t="s">
        <v>329</v>
      </c>
      <c r="D319" s="177" t="str">
        <f>C317</f>
        <v>Domestic</v>
      </c>
      <c r="E319" s="62"/>
      <c r="F319" s="178"/>
      <c r="G319" s="167"/>
      <c r="H319" s="167"/>
      <c r="I319" s="167"/>
      <c r="J319" s="167"/>
      <c r="K319" s="90"/>
      <c r="L319" s="191">
        <f>SUMIF($E$63:$E$72,$B311,L$63:L$72)*L323</f>
        <v>847.128</v>
      </c>
      <c r="M319" s="191">
        <f t="shared" ref="M319:U319" si="136">SUMIF($E$63:$E$72,$B311,M$63:M$72)*M323</f>
        <v>847.128</v>
      </c>
      <c r="N319" s="191">
        <f t="shared" si="136"/>
        <v>0</v>
      </c>
      <c r="O319" s="191">
        <f t="shared" si="136"/>
        <v>0</v>
      </c>
      <c r="P319" s="191">
        <f t="shared" si="136"/>
        <v>0</v>
      </c>
      <c r="Q319" s="191">
        <f t="shared" si="136"/>
        <v>0</v>
      </c>
      <c r="R319" s="191">
        <f t="shared" si="136"/>
        <v>0</v>
      </c>
      <c r="S319" s="191">
        <f t="shared" si="136"/>
        <v>0</v>
      </c>
      <c r="T319" s="191">
        <f t="shared" si="136"/>
        <v>0</v>
      </c>
      <c r="U319" s="191">
        <f t="shared" si="136"/>
        <v>0</v>
      </c>
    </row>
    <row r="320" ht="15" spans="1:21">
      <c r="A320" s="182"/>
      <c r="B320" s="184" t="s">
        <v>335</v>
      </c>
      <c r="C320" s="62" t="s">
        <v>329</v>
      </c>
      <c r="D320" s="177" t="str">
        <f>C317</f>
        <v>Domestic</v>
      </c>
      <c r="E320" s="62"/>
      <c r="F320" s="178"/>
      <c r="G320" s="167"/>
      <c r="H320" s="167"/>
      <c r="I320" s="167"/>
      <c r="J320" s="167"/>
      <c r="K320" s="90"/>
      <c r="L320" s="192"/>
      <c r="M320" s="143">
        <f ca="1" t="shared" ref="M320:U320" si="137">M326*M323</f>
        <v>0</v>
      </c>
      <c r="N320" s="143">
        <f ca="1" t="shared" si="137"/>
        <v>0</v>
      </c>
      <c r="O320" s="143">
        <f ca="1" t="shared" si="137"/>
        <v>282.376</v>
      </c>
      <c r="P320" s="143">
        <f ca="1" t="shared" si="137"/>
        <v>564.752</v>
      </c>
      <c r="Q320" s="143">
        <f ca="1" t="shared" si="137"/>
        <v>564.752</v>
      </c>
      <c r="R320" s="143">
        <f ca="1" t="shared" si="137"/>
        <v>282.376</v>
      </c>
      <c r="S320" s="143">
        <f ca="1" t="shared" si="137"/>
        <v>0</v>
      </c>
      <c r="T320" s="143">
        <f ca="1" t="shared" si="137"/>
        <v>0</v>
      </c>
      <c r="U320" s="143">
        <f ca="1" t="shared" si="137"/>
        <v>0</v>
      </c>
    </row>
    <row r="321" ht="15" spans="1:21">
      <c r="A321" s="182"/>
      <c r="B321" s="184" t="s">
        <v>336</v>
      </c>
      <c r="C321" s="62" t="s">
        <v>329</v>
      </c>
      <c r="D321" s="177" t="str">
        <f>C317</f>
        <v>Domestic</v>
      </c>
      <c r="E321" s="62"/>
      <c r="F321" s="178"/>
      <c r="G321" s="167"/>
      <c r="H321" s="167"/>
      <c r="I321" s="167"/>
      <c r="J321" s="167"/>
      <c r="K321" s="90"/>
      <c r="L321" s="192"/>
      <c r="M321" s="143">
        <f t="shared" ref="M321:U321" si="138">M327*M323</f>
        <v>93.18408</v>
      </c>
      <c r="N321" s="143">
        <f ca="1" t="shared" si="138"/>
        <v>186.36816</v>
      </c>
      <c r="O321" s="143">
        <f ca="1" t="shared" si="138"/>
        <v>186.36816</v>
      </c>
      <c r="P321" s="143">
        <f ca="1" t="shared" si="138"/>
        <v>155.3068</v>
      </c>
      <c r="Q321" s="143">
        <f ca="1" t="shared" si="138"/>
        <v>93.18408</v>
      </c>
      <c r="R321" s="143">
        <f ca="1" t="shared" si="138"/>
        <v>31.06136</v>
      </c>
      <c r="S321" s="143">
        <f ca="1" t="shared" si="138"/>
        <v>0</v>
      </c>
      <c r="T321" s="143">
        <f ca="1" t="shared" si="138"/>
        <v>0</v>
      </c>
      <c r="U321" s="143">
        <f ca="1" t="shared" si="138"/>
        <v>0</v>
      </c>
    </row>
    <row r="322" ht="15" spans="1:21">
      <c r="A322" s="182"/>
      <c r="B322" s="184" t="s">
        <v>353</v>
      </c>
      <c r="C322" s="62" t="s">
        <v>329</v>
      </c>
      <c r="D322" s="177" t="str">
        <f>C317</f>
        <v>Domestic</v>
      </c>
      <c r="E322" s="62"/>
      <c r="F322" s="178"/>
      <c r="G322" s="167"/>
      <c r="H322" s="167"/>
      <c r="I322" s="167"/>
      <c r="J322" s="167"/>
      <c r="K322" s="90"/>
      <c r="L322" s="143">
        <f t="shared" ref="L322:U322" si="139">L325*L323</f>
        <v>847.128</v>
      </c>
      <c r="M322" s="143">
        <f ca="1" t="shared" si="139"/>
        <v>1694.256</v>
      </c>
      <c r="N322" s="143">
        <f ca="1" t="shared" si="139"/>
        <v>1694.256</v>
      </c>
      <c r="O322" s="143">
        <f ca="1" t="shared" si="139"/>
        <v>1411.88</v>
      </c>
      <c r="P322" s="143">
        <f ca="1" t="shared" si="139"/>
        <v>847.128</v>
      </c>
      <c r="Q322" s="143">
        <f ca="1" t="shared" si="139"/>
        <v>282.376</v>
      </c>
      <c r="R322" s="143">
        <f ca="1" t="shared" si="139"/>
        <v>0</v>
      </c>
      <c r="S322" s="143">
        <f ca="1" t="shared" si="139"/>
        <v>0</v>
      </c>
      <c r="T322" s="143">
        <f ca="1" t="shared" si="139"/>
        <v>0</v>
      </c>
      <c r="U322" s="143">
        <f ca="1" t="shared" si="139"/>
        <v>0</v>
      </c>
    </row>
    <row r="323" ht="15" spans="1:21">
      <c r="A323" s="182"/>
      <c r="B323" s="184" t="s">
        <v>333</v>
      </c>
      <c r="C323" s="103" t="str">
        <f>"LCU per unit of "&amp;D322</f>
        <v>LCU per unit of Domestic</v>
      </c>
      <c r="D323" s="177" t="str">
        <f>C312</f>
        <v>LCU</v>
      </c>
      <c r="E323" s="62"/>
      <c r="F323" s="178"/>
      <c r="G323" s="167"/>
      <c r="H323" s="167"/>
      <c r="I323" s="167"/>
      <c r="J323" s="167"/>
      <c r="K323" s="90"/>
      <c r="L323" s="143">
        <f t="shared" ref="L323:U323" si="140">INDEX($L$81:$U$85,MATCH($D323,$B$81:$B$85,0),MATCH(L$78,$L$78:$U$78,0))</f>
        <v>1</v>
      </c>
      <c r="M323" s="143">
        <f t="shared" si="140"/>
        <v>1</v>
      </c>
      <c r="N323" s="143">
        <f t="shared" si="140"/>
        <v>1</v>
      </c>
      <c r="O323" s="143">
        <f t="shared" si="140"/>
        <v>1</v>
      </c>
      <c r="P323" s="143">
        <f t="shared" si="140"/>
        <v>1</v>
      </c>
      <c r="Q323" s="143">
        <f t="shared" si="140"/>
        <v>1</v>
      </c>
      <c r="R323" s="143">
        <f t="shared" si="140"/>
        <v>1</v>
      </c>
      <c r="S323" s="143">
        <f t="shared" si="140"/>
        <v>1</v>
      </c>
      <c r="T323" s="143">
        <f t="shared" si="140"/>
        <v>1</v>
      </c>
      <c r="U323" s="143">
        <f t="shared" si="140"/>
        <v>1</v>
      </c>
    </row>
    <row r="324" ht="15" spans="1:21">
      <c r="A324" s="182"/>
      <c r="B324" s="184" t="s">
        <v>341</v>
      </c>
      <c r="C324" s="103" t="str">
        <f>"million "&amp;D323</f>
        <v>million LCU</v>
      </c>
      <c r="D324" s="177" t="str">
        <f>D323</f>
        <v>LCU</v>
      </c>
      <c r="E324" s="59"/>
      <c r="F324" s="189"/>
      <c r="G324" s="167"/>
      <c r="H324" s="167"/>
      <c r="I324" s="167"/>
      <c r="J324" s="167"/>
      <c r="K324" s="90"/>
      <c r="L324" s="190">
        <f t="shared" ref="L324:U324" si="141">L319/L323</f>
        <v>847.128</v>
      </c>
      <c r="M324" s="190">
        <f t="shared" si="141"/>
        <v>847.128</v>
      </c>
      <c r="N324" s="190">
        <f t="shared" si="141"/>
        <v>0</v>
      </c>
      <c r="O324" s="190">
        <f t="shared" si="141"/>
        <v>0</v>
      </c>
      <c r="P324" s="190">
        <f t="shared" si="141"/>
        <v>0</v>
      </c>
      <c r="Q324" s="190">
        <f t="shared" si="141"/>
        <v>0</v>
      </c>
      <c r="R324" s="190">
        <f t="shared" si="141"/>
        <v>0</v>
      </c>
      <c r="S324" s="190">
        <f t="shared" si="141"/>
        <v>0</v>
      </c>
      <c r="T324" s="190">
        <f t="shared" si="141"/>
        <v>0</v>
      </c>
      <c r="U324" s="190">
        <f t="shared" si="141"/>
        <v>0</v>
      </c>
    </row>
    <row r="325" ht="15" spans="1:21">
      <c r="A325" s="182"/>
      <c r="B325" s="184" t="s">
        <v>343</v>
      </c>
      <c r="C325" s="103" t="str">
        <f>"million "&amp;D324</f>
        <v>million LCU</v>
      </c>
      <c r="D325" s="177" t="str">
        <f>D324</f>
        <v>LCU</v>
      </c>
      <c r="E325" s="62"/>
      <c r="F325" s="189"/>
      <c r="G325" s="167"/>
      <c r="H325" s="167"/>
      <c r="I325" s="167"/>
      <c r="J325" s="167"/>
      <c r="K325" s="90"/>
      <c r="L325" s="143">
        <f>L324</f>
        <v>847.128</v>
      </c>
      <c r="M325" s="143">
        <f ca="1" t="shared" ref="M325:U325" si="142">L325+M324-M326</f>
        <v>1694.256</v>
      </c>
      <c r="N325" s="143">
        <f ca="1" t="shared" si="142"/>
        <v>1694.256</v>
      </c>
      <c r="O325" s="143">
        <f ca="1" t="shared" si="142"/>
        <v>1411.88</v>
      </c>
      <c r="P325" s="143">
        <f ca="1" t="shared" si="142"/>
        <v>847.128</v>
      </c>
      <c r="Q325" s="143">
        <f ca="1" t="shared" si="142"/>
        <v>282.376</v>
      </c>
      <c r="R325" s="143">
        <f ca="1" t="shared" si="142"/>
        <v>0</v>
      </c>
      <c r="S325" s="143">
        <f ca="1" t="shared" si="142"/>
        <v>0</v>
      </c>
      <c r="T325" s="143">
        <f ca="1" t="shared" si="142"/>
        <v>0</v>
      </c>
      <c r="U325" s="143">
        <f ca="1" t="shared" si="142"/>
        <v>0</v>
      </c>
    </row>
    <row r="326" ht="15" spans="1:21">
      <c r="A326" s="182"/>
      <c r="B326" s="184" t="s">
        <v>328</v>
      </c>
      <c r="C326" s="103" t="str">
        <f>"million "&amp;D325</f>
        <v>million LCU</v>
      </c>
      <c r="D326" s="177" t="str">
        <f>D325</f>
        <v>LCU</v>
      </c>
      <c r="E326" s="62"/>
      <c r="F326" s="189"/>
      <c r="G326" s="167"/>
      <c r="H326" s="167"/>
      <c r="I326" s="167"/>
      <c r="J326" s="167"/>
      <c r="K326" s="90"/>
      <c r="L326" s="192"/>
      <c r="M326" s="143">
        <f ca="1" t="shared" ref="M326:U326" si="143">IF(M$241&gt;$C313-1,SUM(OFFSET($L324,0,M$241-$C313,1,$C313-$C314))/($C313-$C314),IF(M$241&lt;$C314+1,0,SUM(OFFSET($L324,0,0,1,M$241-$C314))/($C313-$C314)))</f>
        <v>0</v>
      </c>
      <c r="N326" s="143">
        <f ca="1" t="shared" si="143"/>
        <v>0</v>
      </c>
      <c r="O326" s="143">
        <f ca="1" t="shared" si="143"/>
        <v>282.376</v>
      </c>
      <c r="P326" s="143">
        <f ca="1" t="shared" si="143"/>
        <v>564.752</v>
      </c>
      <c r="Q326" s="143">
        <f ca="1" t="shared" si="143"/>
        <v>564.752</v>
      </c>
      <c r="R326" s="143">
        <f ca="1" t="shared" si="143"/>
        <v>282.376</v>
      </c>
      <c r="S326" s="143">
        <f ca="1" t="shared" si="143"/>
        <v>0</v>
      </c>
      <c r="T326" s="143">
        <f ca="1" t="shared" si="143"/>
        <v>0</v>
      </c>
      <c r="U326" s="143">
        <f ca="1" t="shared" si="143"/>
        <v>0</v>
      </c>
    </row>
    <row r="327" ht="15" spans="1:21">
      <c r="A327" s="182"/>
      <c r="B327" s="184" t="s">
        <v>234</v>
      </c>
      <c r="C327" s="103" t="str">
        <f>"million "&amp;D326</f>
        <v>million LCU</v>
      </c>
      <c r="D327" s="177" t="str">
        <f>D326</f>
        <v>LCU</v>
      </c>
      <c r="E327" s="62"/>
      <c r="F327" s="189"/>
      <c r="G327" s="167"/>
      <c r="H327" s="167"/>
      <c r="I327" s="167"/>
      <c r="J327" s="167"/>
      <c r="K327" s="90"/>
      <c r="L327" s="192"/>
      <c r="M327" s="143">
        <f t="shared" ref="M327:U327" si="144">L325*$C315</f>
        <v>93.18408</v>
      </c>
      <c r="N327" s="143">
        <f ca="1" t="shared" si="144"/>
        <v>186.36816</v>
      </c>
      <c r="O327" s="143">
        <f ca="1" t="shared" si="144"/>
        <v>186.36816</v>
      </c>
      <c r="P327" s="143">
        <f ca="1" t="shared" si="144"/>
        <v>155.3068</v>
      </c>
      <c r="Q327" s="143">
        <f ca="1" t="shared" si="144"/>
        <v>93.18408</v>
      </c>
      <c r="R327" s="143">
        <f ca="1" t="shared" si="144"/>
        <v>31.06136</v>
      </c>
      <c r="S327" s="143">
        <f ca="1" t="shared" si="144"/>
        <v>0</v>
      </c>
      <c r="T327" s="143">
        <f ca="1" t="shared" si="144"/>
        <v>0</v>
      </c>
      <c r="U327" s="143">
        <f ca="1" t="shared" si="144"/>
        <v>0</v>
      </c>
    </row>
    <row r="328" ht="15" spans="1:21">
      <c r="A328" s="182"/>
      <c r="B328" s="183" t="s">
        <v>301</v>
      </c>
      <c r="C328" s="103"/>
      <c r="D328" s="51"/>
      <c r="E328" s="116"/>
      <c r="F328" s="167"/>
      <c r="G328" s="167"/>
      <c r="H328" s="167"/>
      <c r="I328" s="167"/>
      <c r="J328" s="167"/>
      <c r="K328" s="90"/>
      <c r="L328" s="143"/>
      <c r="M328" s="143"/>
      <c r="N328" s="143"/>
      <c r="O328" s="143"/>
      <c r="P328" s="143"/>
      <c r="Q328" s="143"/>
      <c r="R328" s="143"/>
      <c r="S328" s="143"/>
      <c r="T328" s="143"/>
      <c r="U328" s="143"/>
    </row>
    <row r="329" ht="15" spans="1:21">
      <c r="A329" s="182"/>
      <c r="B329" s="184" t="s">
        <v>37</v>
      </c>
      <c r="C329" s="185" t="str">
        <f>IF(C334="Domestic","LCU","USD")</f>
        <v>LCU</v>
      </c>
      <c r="D329" s="47"/>
      <c r="E329" s="47"/>
      <c r="F329" s="48"/>
      <c r="G329" s="48"/>
      <c r="H329" s="48"/>
      <c r="I329" s="48"/>
      <c r="J329" s="48"/>
      <c r="K329" s="89"/>
      <c r="L329" s="89"/>
      <c r="M329" s="89"/>
      <c r="N329" s="89"/>
      <c r="O329" s="89"/>
      <c r="P329" s="89"/>
      <c r="Q329" s="89"/>
      <c r="R329" s="89"/>
      <c r="S329" s="89"/>
      <c r="T329" s="89"/>
      <c r="U329" s="89"/>
    </row>
    <row r="330" ht="15" spans="1:21">
      <c r="A330" s="182"/>
      <c r="B330" s="184" t="s">
        <v>345</v>
      </c>
      <c r="C330" s="186">
        <f>SUMIF($E$63:$E$72,$B328,H$63:H$72)</f>
        <v>4</v>
      </c>
      <c r="D330" s="47"/>
      <c r="E330" s="47"/>
      <c r="F330" s="48"/>
      <c r="G330" s="48"/>
      <c r="H330" s="48"/>
      <c r="I330" s="48"/>
      <c r="J330" s="48"/>
      <c r="K330" s="89"/>
      <c r="L330" s="89"/>
      <c r="M330" s="89"/>
      <c r="N330" s="89"/>
      <c r="O330" s="89"/>
      <c r="P330" s="89"/>
      <c r="Q330" s="89"/>
      <c r="R330" s="89"/>
      <c r="S330" s="89"/>
      <c r="T330" s="89"/>
      <c r="U330" s="89"/>
    </row>
    <row r="331" ht="15" spans="1:21">
      <c r="A331" s="182"/>
      <c r="B331" s="184" t="s">
        <v>346</v>
      </c>
      <c r="C331" s="187">
        <f>SUMIF($E$63:$E$72,$B328,I$63:I$72)</f>
        <v>3</v>
      </c>
      <c r="D331" s="47"/>
      <c r="E331" s="47"/>
      <c r="F331" s="48"/>
      <c r="G331" s="48"/>
      <c r="H331" s="48"/>
      <c r="I331" s="48"/>
      <c r="J331" s="48"/>
      <c r="K331" s="89"/>
      <c r="L331" s="89"/>
      <c r="M331" s="89"/>
      <c r="N331" s="89"/>
      <c r="O331" s="89"/>
      <c r="P331" s="89"/>
      <c r="Q331" s="89"/>
      <c r="R331" s="89"/>
      <c r="S331" s="89"/>
      <c r="T331" s="89"/>
      <c r="U331" s="89"/>
    </row>
    <row r="332" ht="15" spans="1:21">
      <c r="A332" s="182"/>
      <c r="B332" s="184" t="s">
        <v>347</v>
      </c>
      <c r="C332" s="188">
        <f>SUMIF($E$63:$E$72,$B328,G$63:G$72)</f>
        <v>0.11</v>
      </c>
      <c r="D332" s="47"/>
      <c r="E332" s="47"/>
      <c r="F332" s="48"/>
      <c r="G332" s="48"/>
      <c r="H332" s="48"/>
      <c r="I332" s="48"/>
      <c r="J332" s="48"/>
      <c r="K332" s="89"/>
      <c r="L332" s="89"/>
      <c r="M332" s="89"/>
      <c r="N332" s="89"/>
      <c r="O332" s="89"/>
      <c r="P332" s="89"/>
      <c r="Q332" s="89"/>
      <c r="R332" s="89"/>
      <c r="S332" s="89"/>
      <c r="T332" s="89"/>
      <c r="U332" s="89"/>
    </row>
    <row r="333" ht="15" spans="1:21">
      <c r="A333" s="182"/>
      <c r="B333" s="184" t="s">
        <v>348</v>
      </c>
      <c r="C333" s="177" t="s">
        <v>349</v>
      </c>
      <c r="D333" s="47"/>
      <c r="E333" s="47"/>
      <c r="F333" s="48"/>
      <c r="G333" s="48"/>
      <c r="H333" s="48"/>
      <c r="I333" s="48"/>
      <c r="J333" s="48"/>
      <c r="K333" s="89"/>
      <c r="L333" s="89"/>
      <c r="M333" s="89"/>
      <c r="N333" s="89"/>
      <c r="O333" s="89"/>
      <c r="P333" s="89"/>
      <c r="Q333" s="89"/>
      <c r="R333" s="89"/>
      <c r="S333" s="89"/>
      <c r="T333" s="89"/>
      <c r="U333" s="89"/>
    </row>
    <row r="334" ht="15" spans="1:21">
      <c r="A334" s="182"/>
      <c r="B334" s="184" t="str">
        <f>"Classified as External or Domestic?"</f>
        <v>Classified as External or Domestic?</v>
      </c>
      <c r="C334" s="187" t="str">
        <f>VLOOKUP(B328,$E$63:$I$72,2,FALSE)</f>
        <v>Domestic</v>
      </c>
      <c r="D334" s="47"/>
      <c r="E334" s="47"/>
      <c r="F334" s="48"/>
      <c r="G334" s="48"/>
      <c r="H334" s="48"/>
      <c r="I334" s="48"/>
      <c r="J334" s="48"/>
      <c r="K334" s="89"/>
      <c r="L334" s="89"/>
      <c r="M334" s="89"/>
      <c r="N334" s="89"/>
      <c r="O334" s="89"/>
      <c r="P334" s="89"/>
      <c r="Q334" s="89"/>
      <c r="R334" s="89"/>
      <c r="S334" s="89"/>
      <c r="T334" s="89"/>
      <c r="U334" s="89"/>
    </row>
    <row r="335" ht="15" spans="1:21">
      <c r="A335" s="182"/>
      <c r="B335" s="184" t="s">
        <v>350</v>
      </c>
      <c r="C335" s="47" t="s">
        <v>351</v>
      </c>
      <c r="D335" s="47"/>
      <c r="E335" s="47"/>
      <c r="F335" s="48"/>
      <c r="G335" s="48"/>
      <c r="H335" s="48"/>
      <c r="I335" s="48"/>
      <c r="J335" s="48"/>
      <c r="K335" s="89"/>
      <c r="L335" s="190">
        <f>L336/L$101*100</f>
        <v>0.942722393732676</v>
      </c>
      <c r="M335" s="190">
        <f ca="1" t="shared" ref="M335:U335" si="145">M336/M$101*100</f>
        <v>0.502238837767025</v>
      </c>
      <c r="N335" s="190">
        <f ca="1" t="shared" si="145"/>
        <v>0.392283721734327</v>
      </c>
      <c r="O335" s="190">
        <f ca="1" t="shared" si="145"/>
        <v>0</v>
      </c>
      <c r="P335" s="190">
        <f ca="1" t="shared" si="145"/>
        <v>0</v>
      </c>
      <c r="Q335" s="190">
        <f ca="1" t="shared" si="145"/>
        <v>0</v>
      </c>
      <c r="R335" s="190">
        <f ca="1" t="shared" si="145"/>
        <v>0</v>
      </c>
      <c r="S335" s="190">
        <f ca="1" t="shared" si="145"/>
        <v>0</v>
      </c>
      <c r="T335" s="190">
        <f ca="1" t="shared" si="145"/>
        <v>0</v>
      </c>
      <c r="U335" s="190">
        <f ca="1" t="shared" si="145"/>
        <v>0</v>
      </c>
    </row>
    <row r="336" ht="15" spans="1:21">
      <c r="A336" s="182"/>
      <c r="B336" s="184" t="s">
        <v>352</v>
      </c>
      <c r="C336" s="62" t="s">
        <v>329</v>
      </c>
      <c r="D336" s="177" t="str">
        <f>C334</f>
        <v>Domestic</v>
      </c>
      <c r="E336" s="62"/>
      <c r="F336" s="178"/>
      <c r="G336" s="167"/>
      <c r="H336" s="167"/>
      <c r="I336" s="167"/>
      <c r="J336" s="167"/>
      <c r="K336" s="90"/>
      <c r="L336" s="191">
        <f>SUMIF($E$63:$E$72,$B328,L$63:L$72)*L340</f>
        <v>564</v>
      </c>
      <c r="M336" s="191">
        <f t="shared" ref="M336:U336" si="146">SUMIF($E$63:$E$72,$B328,M$63:M$72)*M340</f>
        <v>564</v>
      </c>
      <c r="N336" s="191">
        <f t="shared" si="146"/>
        <v>564</v>
      </c>
      <c r="O336" s="191">
        <f t="shared" si="146"/>
        <v>0</v>
      </c>
      <c r="P336" s="191">
        <f t="shared" si="146"/>
        <v>0</v>
      </c>
      <c r="Q336" s="191">
        <f t="shared" si="146"/>
        <v>0</v>
      </c>
      <c r="R336" s="191">
        <f t="shared" si="146"/>
        <v>0</v>
      </c>
      <c r="S336" s="191">
        <f t="shared" si="146"/>
        <v>0</v>
      </c>
      <c r="T336" s="191">
        <f t="shared" si="146"/>
        <v>0</v>
      </c>
      <c r="U336" s="191">
        <f t="shared" si="146"/>
        <v>0</v>
      </c>
    </row>
    <row r="337" ht="15" spans="1:21">
      <c r="A337" s="182"/>
      <c r="B337" s="184" t="s">
        <v>335</v>
      </c>
      <c r="C337" s="62" t="s">
        <v>329</v>
      </c>
      <c r="D337" s="177" t="str">
        <f>C334</f>
        <v>Domestic</v>
      </c>
      <c r="E337" s="62"/>
      <c r="F337" s="178"/>
      <c r="G337" s="167"/>
      <c r="H337" s="167"/>
      <c r="I337" s="167"/>
      <c r="J337" s="167"/>
      <c r="K337" s="90"/>
      <c r="L337" s="192"/>
      <c r="M337" s="143">
        <f ca="1" t="shared" ref="M337:U337" si="147">M343*M340</f>
        <v>0</v>
      </c>
      <c r="N337" s="143">
        <f ca="1" t="shared" si="147"/>
        <v>0</v>
      </c>
      <c r="O337" s="143">
        <f ca="1" t="shared" si="147"/>
        <v>0</v>
      </c>
      <c r="P337" s="143">
        <f ca="1" t="shared" si="147"/>
        <v>564</v>
      </c>
      <c r="Q337" s="143">
        <f ca="1" t="shared" si="147"/>
        <v>564</v>
      </c>
      <c r="R337" s="143">
        <f ca="1" t="shared" si="147"/>
        <v>564</v>
      </c>
      <c r="S337" s="143">
        <f ca="1" t="shared" si="147"/>
        <v>0</v>
      </c>
      <c r="T337" s="143">
        <f ca="1" t="shared" si="147"/>
        <v>0</v>
      </c>
      <c r="U337" s="143">
        <f ca="1" t="shared" si="147"/>
        <v>0</v>
      </c>
    </row>
    <row r="338" ht="15" spans="1:21">
      <c r="A338" s="182"/>
      <c r="B338" s="184" t="s">
        <v>336</v>
      </c>
      <c r="C338" s="62" t="s">
        <v>329</v>
      </c>
      <c r="D338" s="177" t="str">
        <f>C334</f>
        <v>Domestic</v>
      </c>
      <c r="E338" s="62"/>
      <c r="F338" s="178"/>
      <c r="G338" s="167"/>
      <c r="H338" s="167"/>
      <c r="I338" s="167"/>
      <c r="J338" s="167"/>
      <c r="K338" s="90"/>
      <c r="L338" s="192"/>
      <c r="M338" s="143">
        <f t="shared" ref="M338:U338" si="148">M344*M340</f>
        <v>62.04</v>
      </c>
      <c r="N338" s="143">
        <f ca="1" t="shared" si="148"/>
        <v>124.08</v>
      </c>
      <c r="O338" s="143">
        <f ca="1" t="shared" si="148"/>
        <v>186.12</v>
      </c>
      <c r="P338" s="143">
        <f ca="1" t="shared" si="148"/>
        <v>186.12</v>
      </c>
      <c r="Q338" s="143">
        <f ca="1" t="shared" si="148"/>
        <v>124.08</v>
      </c>
      <c r="R338" s="143">
        <f ca="1" t="shared" si="148"/>
        <v>62.04</v>
      </c>
      <c r="S338" s="143">
        <f ca="1" t="shared" si="148"/>
        <v>0</v>
      </c>
      <c r="T338" s="143">
        <f ca="1" t="shared" si="148"/>
        <v>0</v>
      </c>
      <c r="U338" s="143">
        <f ca="1" t="shared" si="148"/>
        <v>0</v>
      </c>
    </row>
    <row r="339" ht="15" spans="1:21">
      <c r="A339" s="182"/>
      <c r="B339" s="184" t="s">
        <v>353</v>
      </c>
      <c r="C339" s="62" t="s">
        <v>329</v>
      </c>
      <c r="D339" s="177" t="str">
        <f>C334</f>
        <v>Domestic</v>
      </c>
      <c r="E339" s="62"/>
      <c r="F339" s="178"/>
      <c r="G339" s="167"/>
      <c r="H339" s="167"/>
      <c r="I339" s="167"/>
      <c r="J339" s="167"/>
      <c r="K339" s="90"/>
      <c r="L339" s="143">
        <f t="shared" ref="L339:U339" si="149">L342*L340</f>
        <v>564</v>
      </c>
      <c r="M339" s="143">
        <f ca="1" t="shared" si="149"/>
        <v>1128</v>
      </c>
      <c r="N339" s="143">
        <f ca="1" t="shared" si="149"/>
        <v>1692</v>
      </c>
      <c r="O339" s="143">
        <f ca="1" t="shared" si="149"/>
        <v>1692</v>
      </c>
      <c r="P339" s="143">
        <f ca="1" t="shared" si="149"/>
        <v>1128</v>
      </c>
      <c r="Q339" s="143">
        <f ca="1" t="shared" si="149"/>
        <v>564</v>
      </c>
      <c r="R339" s="143">
        <f ca="1" t="shared" si="149"/>
        <v>0</v>
      </c>
      <c r="S339" s="143">
        <f ca="1" t="shared" si="149"/>
        <v>0</v>
      </c>
      <c r="T339" s="143">
        <f ca="1" t="shared" si="149"/>
        <v>0</v>
      </c>
      <c r="U339" s="143">
        <f ca="1" t="shared" si="149"/>
        <v>0</v>
      </c>
    </row>
    <row r="340" ht="15" spans="1:21">
      <c r="A340" s="182"/>
      <c r="B340" s="184" t="s">
        <v>333</v>
      </c>
      <c r="C340" s="103" t="str">
        <f>"LCU per unit of "&amp;D339</f>
        <v>LCU per unit of Domestic</v>
      </c>
      <c r="D340" s="177" t="str">
        <f>C329</f>
        <v>LCU</v>
      </c>
      <c r="E340" s="62"/>
      <c r="F340" s="178"/>
      <c r="G340" s="167"/>
      <c r="H340" s="167"/>
      <c r="I340" s="167"/>
      <c r="J340" s="167"/>
      <c r="K340" s="90"/>
      <c r="L340" s="143">
        <f t="shared" ref="L340:U340" si="150">INDEX($L$81:$U$85,MATCH($D340,$B$81:$B$85,0),MATCH(L$78,$L$78:$U$78,0))</f>
        <v>1</v>
      </c>
      <c r="M340" s="143">
        <f t="shared" si="150"/>
        <v>1</v>
      </c>
      <c r="N340" s="143">
        <f t="shared" si="150"/>
        <v>1</v>
      </c>
      <c r="O340" s="143">
        <f t="shared" si="150"/>
        <v>1</v>
      </c>
      <c r="P340" s="143">
        <f t="shared" si="150"/>
        <v>1</v>
      </c>
      <c r="Q340" s="143">
        <f t="shared" si="150"/>
        <v>1</v>
      </c>
      <c r="R340" s="143">
        <f t="shared" si="150"/>
        <v>1</v>
      </c>
      <c r="S340" s="143">
        <f t="shared" si="150"/>
        <v>1</v>
      </c>
      <c r="T340" s="143">
        <f t="shared" si="150"/>
        <v>1</v>
      </c>
      <c r="U340" s="143">
        <f t="shared" si="150"/>
        <v>1</v>
      </c>
    </row>
    <row r="341" ht="15" spans="1:21">
      <c r="A341" s="182"/>
      <c r="B341" s="184" t="s">
        <v>341</v>
      </c>
      <c r="C341" s="103" t="str">
        <f>"million "&amp;D340</f>
        <v>million LCU</v>
      </c>
      <c r="D341" s="177" t="str">
        <f>D340</f>
        <v>LCU</v>
      </c>
      <c r="E341" s="59"/>
      <c r="F341" s="189"/>
      <c r="G341" s="167"/>
      <c r="H341" s="167"/>
      <c r="I341" s="167"/>
      <c r="J341" s="167"/>
      <c r="K341" s="90"/>
      <c r="L341" s="190">
        <f t="shared" ref="L341:U341" si="151">L336/L340</f>
        <v>564</v>
      </c>
      <c r="M341" s="190">
        <f t="shared" si="151"/>
        <v>564</v>
      </c>
      <c r="N341" s="190">
        <f t="shared" si="151"/>
        <v>564</v>
      </c>
      <c r="O341" s="190">
        <f t="shared" si="151"/>
        <v>0</v>
      </c>
      <c r="P341" s="190">
        <f t="shared" si="151"/>
        <v>0</v>
      </c>
      <c r="Q341" s="190">
        <f t="shared" si="151"/>
        <v>0</v>
      </c>
      <c r="R341" s="190">
        <f t="shared" si="151"/>
        <v>0</v>
      </c>
      <c r="S341" s="190">
        <f t="shared" si="151"/>
        <v>0</v>
      </c>
      <c r="T341" s="190">
        <f t="shared" si="151"/>
        <v>0</v>
      </c>
      <c r="U341" s="190">
        <f t="shared" si="151"/>
        <v>0</v>
      </c>
    </row>
    <row r="342" ht="15" spans="1:21">
      <c r="A342" s="182"/>
      <c r="B342" s="184" t="s">
        <v>343</v>
      </c>
      <c r="C342" s="103" t="str">
        <f>"million "&amp;D341</f>
        <v>million LCU</v>
      </c>
      <c r="D342" s="177" t="str">
        <f>D341</f>
        <v>LCU</v>
      </c>
      <c r="E342" s="62"/>
      <c r="F342" s="189"/>
      <c r="G342" s="167"/>
      <c r="H342" s="167"/>
      <c r="I342" s="167"/>
      <c r="J342" s="167"/>
      <c r="K342" s="90"/>
      <c r="L342" s="143">
        <f>L341</f>
        <v>564</v>
      </c>
      <c r="M342" s="143">
        <f ca="1" t="shared" ref="M342:U342" si="152">L342+M341-M343</f>
        <v>1128</v>
      </c>
      <c r="N342" s="143">
        <f ca="1" t="shared" si="152"/>
        <v>1692</v>
      </c>
      <c r="O342" s="143">
        <f ca="1" t="shared" si="152"/>
        <v>1692</v>
      </c>
      <c r="P342" s="143">
        <f ca="1" t="shared" si="152"/>
        <v>1128</v>
      </c>
      <c r="Q342" s="143">
        <f ca="1" t="shared" si="152"/>
        <v>564</v>
      </c>
      <c r="R342" s="143">
        <f ca="1" t="shared" si="152"/>
        <v>0</v>
      </c>
      <c r="S342" s="143">
        <f ca="1" t="shared" si="152"/>
        <v>0</v>
      </c>
      <c r="T342" s="143">
        <f ca="1" t="shared" si="152"/>
        <v>0</v>
      </c>
      <c r="U342" s="143">
        <f ca="1" t="shared" si="152"/>
        <v>0</v>
      </c>
    </row>
    <row r="343" ht="15" spans="1:21">
      <c r="A343" s="182"/>
      <c r="B343" s="184" t="s">
        <v>328</v>
      </c>
      <c r="C343" s="103" t="str">
        <f>"million "&amp;D342</f>
        <v>million LCU</v>
      </c>
      <c r="D343" s="177" t="str">
        <f>D342</f>
        <v>LCU</v>
      </c>
      <c r="E343" s="62"/>
      <c r="F343" s="189"/>
      <c r="G343" s="167"/>
      <c r="H343" s="167"/>
      <c r="I343" s="167"/>
      <c r="J343" s="167"/>
      <c r="K343" s="90"/>
      <c r="L343" s="192"/>
      <c r="M343" s="143">
        <f ca="1" t="shared" ref="M343:U343" si="153">IF(M$241&gt;$C330-1,SUM(OFFSET($L341,0,M$241-$C330,1,$C330-$C331))/($C330-$C331),IF(M$241&lt;$C331+1,0,SUM(OFFSET($L341,0,0,1,M$241-$C331))/($C330-$C331)))</f>
        <v>0</v>
      </c>
      <c r="N343" s="143">
        <f ca="1" t="shared" si="153"/>
        <v>0</v>
      </c>
      <c r="O343" s="143">
        <f ca="1" t="shared" si="153"/>
        <v>0</v>
      </c>
      <c r="P343" s="143">
        <f ca="1" t="shared" si="153"/>
        <v>564</v>
      </c>
      <c r="Q343" s="143">
        <f ca="1" t="shared" si="153"/>
        <v>564</v>
      </c>
      <c r="R343" s="143">
        <f ca="1" t="shared" si="153"/>
        <v>564</v>
      </c>
      <c r="S343" s="143">
        <f ca="1" t="shared" si="153"/>
        <v>0</v>
      </c>
      <c r="T343" s="143">
        <f ca="1" t="shared" si="153"/>
        <v>0</v>
      </c>
      <c r="U343" s="143">
        <f ca="1" t="shared" si="153"/>
        <v>0</v>
      </c>
    </row>
    <row r="344" ht="15" spans="1:21">
      <c r="A344" s="182"/>
      <c r="B344" s="184" t="s">
        <v>234</v>
      </c>
      <c r="C344" s="103" t="str">
        <f>"million "&amp;D343</f>
        <v>million LCU</v>
      </c>
      <c r="D344" s="177" t="str">
        <f>D343</f>
        <v>LCU</v>
      </c>
      <c r="E344" s="62"/>
      <c r="F344" s="189"/>
      <c r="G344" s="167"/>
      <c r="H344" s="167"/>
      <c r="I344" s="167"/>
      <c r="J344" s="167"/>
      <c r="K344" s="90"/>
      <c r="L344" s="192"/>
      <c r="M344" s="143">
        <f t="shared" ref="M344:U344" si="154">L342*$C332</f>
        <v>62.04</v>
      </c>
      <c r="N344" s="143">
        <f ca="1" t="shared" si="154"/>
        <v>124.08</v>
      </c>
      <c r="O344" s="143">
        <f ca="1" t="shared" si="154"/>
        <v>186.12</v>
      </c>
      <c r="P344" s="143">
        <f ca="1" t="shared" si="154"/>
        <v>186.12</v>
      </c>
      <c r="Q344" s="143">
        <f ca="1" t="shared" si="154"/>
        <v>124.08</v>
      </c>
      <c r="R344" s="143">
        <f ca="1" t="shared" si="154"/>
        <v>62.04</v>
      </c>
      <c r="S344" s="143">
        <f ca="1" t="shared" si="154"/>
        <v>0</v>
      </c>
      <c r="T344" s="143">
        <f ca="1" t="shared" si="154"/>
        <v>0</v>
      </c>
      <c r="U344" s="143">
        <f ca="1" t="shared" si="154"/>
        <v>0</v>
      </c>
    </row>
    <row r="345" ht="15" spans="1:21">
      <c r="A345" s="182"/>
      <c r="B345" s="183" t="s">
        <v>302</v>
      </c>
      <c r="C345" s="103"/>
      <c r="D345" s="51"/>
      <c r="E345" s="116"/>
      <c r="F345" s="167"/>
      <c r="G345" s="167"/>
      <c r="H345" s="167"/>
      <c r="I345" s="167"/>
      <c r="J345" s="167"/>
      <c r="K345" s="90"/>
      <c r="L345" s="143"/>
      <c r="M345" s="143"/>
      <c r="N345" s="143"/>
      <c r="O345" s="143"/>
      <c r="P345" s="143"/>
      <c r="Q345" s="143"/>
      <c r="R345" s="143"/>
      <c r="S345" s="143"/>
      <c r="T345" s="143"/>
      <c r="U345" s="143"/>
    </row>
    <row r="346" ht="15" spans="1:21">
      <c r="A346" s="182"/>
      <c r="B346" s="184" t="s">
        <v>37</v>
      </c>
      <c r="C346" s="185" t="str">
        <f>IF(C351="Domestic","LCU","USD")</f>
        <v>LCU</v>
      </c>
      <c r="D346" s="47"/>
      <c r="E346" s="47"/>
      <c r="F346" s="48"/>
      <c r="G346" s="48"/>
      <c r="H346" s="48"/>
      <c r="I346" s="48"/>
      <c r="J346" s="48"/>
      <c r="K346" s="89"/>
      <c r="L346" s="89"/>
      <c r="M346" s="89"/>
      <c r="N346" s="89"/>
      <c r="O346" s="89"/>
      <c r="P346" s="89"/>
      <c r="Q346" s="89"/>
      <c r="R346" s="89"/>
      <c r="S346" s="89"/>
      <c r="T346" s="89"/>
      <c r="U346" s="89"/>
    </row>
    <row r="347" ht="15" spans="1:21">
      <c r="A347" s="182"/>
      <c r="B347" s="184" t="s">
        <v>345</v>
      </c>
      <c r="C347" s="186">
        <f>SUMIF($E$63:$E$72,$B345,H$63:H$72)</f>
        <v>5</v>
      </c>
      <c r="D347" s="47"/>
      <c r="E347" s="47"/>
      <c r="F347" s="48"/>
      <c r="G347" s="48"/>
      <c r="H347" s="48"/>
      <c r="I347" s="48"/>
      <c r="J347" s="48"/>
      <c r="K347" s="89"/>
      <c r="L347" s="89"/>
      <c r="M347" s="89"/>
      <c r="N347" s="89"/>
      <c r="O347" s="89"/>
      <c r="P347" s="89"/>
      <c r="Q347" s="89"/>
      <c r="R347" s="89"/>
      <c r="S347" s="89"/>
      <c r="T347" s="89"/>
      <c r="U347" s="89"/>
    </row>
    <row r="348" ht="15" spans="1:21">
      <c r="A348" s="182"/>
      <c r="B348" s="184" t="s">
        <v>346</v>
      </c>
      <c r="C348" s="187">
        <f>SUMIF($E$63:$E$72,$B345,I$63:I$72)</f>
        <v>4</v>
      </c>
      <c r="D348" s="47"/>
      <c r="E348" s="47"/>
      <c r="F348" s="48"/>
      <c r="G348" s="48"/>
      <c r="H348" s="48"/>
      <c r="I348" s="48"/>
      <c r="J348" s="48"/>
      <c r="K348" s="89"/>
      <c r="L348" s="89"/>
      <c r="M348" s="89"/>
      <c r="N348" s="89"/>
      <c r="O348" s="89"/>
      <c r="P348" s="89"/>
      <c r="Q348" s="89"/>
      <c r="R348" s="89"/>
      <c r="S348" s="89"/>
      <c r="T348" s="89"/>
      <c r="U348" s="89"/>
    </row>
    <row r="349" ht="15" spans="1:21">
      <c r="A349" s="182"/>
      <c r="B349" s="184" t="s">
        <v>347</v>
      </c>
      <c r="C349" s="188">
        <f>SUMIF($E$63:$E$72,$B345,G$63:G$72)</f>
        <v>0.11</v>
      </c>
      <c r="D349" s="47"/>
      <c r="E349" s="47"/>
      <c r="F349" s="48"/>
      <c r="G349" s="48"/>
      <c r="H349" s="48"/>
      <c r="I349" s="48"/>
      <c r="J349" s="48"/>
      <c r="K349" s="89"/>
      <c r="L349" s="89"/>
      <c r="M349" s="89"/>
      <c r="N349" s="89"/>
      <c r="O349" s="89"/>
      <c r="P349" s="89"/>
      <c r="Q349" s="89"/>
      <c r="R349" s="89"/>
      <c r="S349" s="89"/>
      <c r="T349" s="89"/>
      <c r="U349" s="89"/>
    </row>
    <row r="350" ht="15" spans="1:21">
      <c r="A350" s="182"/>
      <c r="B350" s="184" t="s">
        <v>348</v>
      </c>
      <c r="C350" s="177" t="s">
        <v>349</v>
      </c>
      <c r="D350" s="47"/>
      <c r="E350" s="47"/>
      <c r="F350" s="48"/>
      <c r="G350" s="48"/>
      <c r="H350" s="48"/>
      <c r="I350" s="48"/>
      <c r="J350" s="48"/>
      <c r="K350" s="89"/>
      <c r="L350" s="89"/>
      <c r="M350" s="89"/>
      <c r="N350" s="89"/>
      <c r="O350" s="89"/>
      <c r="P350" s="89"/>
      <c r="Q350" s="89"/>
      <c r="R350" s="89"/>
      <c r="S350" s="89"/>
      <c r="T350" s="89"/>
      <c r="U350" s="89"/>
    </row>
    <row r="351" ht="15" spans="1:21">
      <c r="A351" s="182"/>
      <c r="B351" s="184" t="str">
        <f>"Classified as External or Domestic?"</f>
        <v>Classified as External or Domestic?</v>
      </c>
      <c r="C351" s="187" t="str">
        <f>VLOOKUP(B345,$E$63:$I$72,2,FALSE)</f>
        <v>Domestic</v>
      </c>
      <c r="D351" s="47"/>
      <c r="E351" s="47"/>
      <c r="F351" s="48"/>
      <c r="G351" s="48"/>
      <c r="H351" s="48"/>
      <c r="I351" s="48"/>
      <c r="J351" s="48"/>
      <c r="K351" s="89"/>
      <c r="L351" s="89"/>
      <c r="M351" s="89"/>
      <c r="N351" s="89"/>
      <c r="O351" s="89"/>
      <c r="P351" s="89"/>
      <c r="Q351" s="89"/>
      <c r="R351" s="89"/>
      <c r="S351" s="89"/>
      <c r="T351" s="89"/>
      <c r="U351" s="89"/>
    </row>
    <row r="352" ht="15" spans="1:21">
      <c r="A352" s="182"/>
      <c r="B352" s="184" t="s">
        <v>350</v>
      </c>
      <c r="C352" s="47" t="s">
        <v>351</v>
      </c>
      <c r="D352" s="47"/>
      <c r="E352" s="47"/>
      <c r="F352" s="48"/>
      <c r="G352" s="48"/>
      <c r="H352" s="48"/>
      <c r="I352" s="48"/>
      <c r="J352" s="48"/>
      <c r="K352" s="89"/>
      <c r="L352" s="190">
        <f>L353/L$101*100</f>
        <v>2.3400910482726</v>
      </c>
      <c r="M352" s="190">
        <f ca="1" t="shared" ref="M352:U352" si="155">M353/M$101*100</f>
        <v>1.24669215048552</v>
      </c>
      <c r="N352" s="190">
        <f ca="1" t="shared" si="155"/>
        <v>0.973753919198685</v>
      </c>
      <c r="O352" s="190">
        <f ca="1" t="shared" si="155"/>
        <v>0.727456435344708</v>
      </c>
      <c r="P352" s="190">
        <f ca="1" t="shared" si="155"/>
        <v>0.652067160781869</v>
      </c>
      <c r="Q352" s="190">
        <f ca="1" t="shared" si="155"/>
        <v>-0.22189779455261</v>
      </c>
      <c r="R352" s="190">
        <f ca="1" t="shared" si="155"/>
        <v>-0.0750378206385917</v>
      </c>
      <c r="S352" s="190">
        <f ca="1" t="shared" si="155"/>
        <v>-0.123861438923091</v>
      </c>
      <c r="T352" s="190">
        <f ca="1" t="shared" si="155"/>
        <v>-0.236492461240565</v>
      </c>
      <c r="U352" s="190">
        <f ca="1" t="shared" si="155"/>
        <v>-0.861286574118104</v>
      </c>
    </row>
    <row r="353" ht="15" spans="1:21">
      <c r="A353" s="182"/>
      <c r="B353" s="184" t="s">
        <v>352</v>
      </c>
      <c r="C353" s="62" t="s">
        <v>329</v>
      </c>
      <c r="D353" s="177" t="str">
        <f>C351</f>
        <v>Domestic</v>
      </c>
      <c r="E353" s="62"/>
      <c r="F353" s="178"/>
      <c r="G353" s="167"/>
      <c r="H353" s="167"/>
      <c r="I353" s="167"/>
      <c r="J353" s="167"/>
      <c r="K353" s="90"/>
      <c r="L353" s="191">
        <f>SUMIF($E$63:$E$72,$B345,L$63:L$72)*L357</f>
        <v>1400</v>
      </c>
      <c r="M353" s="191">
        <f t="shared" ref="M353:U353" si="156">SUMIF($E$63:$E$72,$B345,M$63:M$72)*M357</f>
        <v>1400</v>
      </c>
      <c r="N353" s="191">
        <f t="shared" si="156"/>
        <v>1400</v>
      </c>
      <c r="O353" s="191">
        <f t="shared" si="156"/>
        <v>1400</v>
      </c>
      <c r="P353" s="191">
        <f t="shared" si="156"/>
        <v>1500</v>
      </c>
      <c r="Q353" s="191">
        <f t="shared" si="156"/>
        <v>1700</v>
      </c>
      <c r="R353" s="191">
        <f t="shared" si="156"/>
        <v>1700</v>
      </c>
      <c r="S353" s="191">
        <f t="shared" si="156"/>
        <v>2000</v>
      </c>
      <c r="T353" s="191">
        <f t="shared" si="156"/>
        <v>2000</v>
      </c>
      <c r="U353" s="191">
        <f t="shared" si="156"/>
        <v>2000</v>
      </c>
    </row>
    <row r="354" ht="15" spans="1:21">
      <c r="A354" s="182"/>
      <c r="B354" s="184" t="s">
        <v>335</v>
      </c>
      <c r="C354" s="62" t="s">
        <v>329</v>
      </c>
      <c r="D354" s="177" t="str">
        <f>C351</f>
        <v>Domestic</v>
      </c>
      <c r="E354" s="62"/>
      <c r="F354" s="178"/>
      <c r="G354" s="167"/>
      <c r="H354" s="167"/>
      <c r="I354" s="167"/>
      <c r="J354" s="167"/>
      <c r="K354" s="90"/>
      <c r="L354" s="192"/>
      <c r="M354" s="143">
        <f ca="1" t="shared" ref="M354:U354" si="157">M360*M357</f>
        <v>0</v>
      </c>
      <c r="N354" s="143">
        <f ca="1" t="shared" si="157"/>
        <v>0</v>
      </c>
      <c r="O354" s="143">
        <f ca="1" t="shared" si="157"/>
        <v>0</v>
      </c>
      <c r="P354" s="143">
        <f ca="1" t="shared" si="157"/>
        <v>0</v>
      </c>
      <c r="Q354" s="143">
        <f ca="1" t="shared" si="157"/>
        <v>1400</v>
      </c>
      <c r="R354" s="143">
        <f ca="1" t="shared" si="157"/>
        <v>1400</v>
      </c>
      <c r="S354" s="143">
        <f ca="1" t="shared" si="157"/>
        <v>1400</v>
      </c>
      <c r="T354" s="143">
        <f ca="1" t="shared" si="157"/>
        <v>1400</v>
      </c>
      <c r="U354" s="143">
        <f ca="1" t="shared" si="157"/>
        <v>1500</v>
      </c>
    </row>
    <row r="355" ht="15" spans="1:21">
      <c r="A355" s="182"/>
      <c r="B355" s="184" t="s">
        <v>336</v>
      </c>
      <c r="C355" s="62" t="s">
        <v>329</v>
      </c>
      <c r="D355" s="177" t="str">
        <f>C351</f>
        <v>Domestic</v>
      </c>
      <c r="E355" s="62"/>
      <c r="F355" s="178"/>
      <c r="G355" s="167"/>
      <c r="H355" s="167"/>
      <c r="I355" s="167"/>
      <c r="J355" s="167"/>
      <c r="K355" s="90"/>
      <c r="L355" s="192"/>
      <c r="M355" s="143">
        <f t="shared" ref="M355:U355" si="158">M361*M357</f>
        <v>154</v>
      </c>
      <c r="N355" s="143">
        <f ca="1" t="shared" si="158"/>
        <v>308</v>
      </c>
      <c r="O355" s="143">
        <f ca="1" t="shared" si="158"/>
        <v>462</v>
      </c>
      <c r="P355" s="143">
        <f ca="1" t="shared" si="158"/>
        <v>616</v>
      </c>
      <c r="Q355" s="143">
        <f ca="1" t="shared" si="158"/>
        <v>781</v>
      </c>
      <c r="R355" s="143">
        <f ca="1" t="shared" si="158"/>
        <v>814</v>
      </c>
      <c r="S355" s="143">
        <f ca="1" t="shared" si="158"/>
        <v>847</v>
      </c>
      <c r="T355" s="143">
        <f ca="1" t="shared" si="158"/>
        <v>913</v>
      </c>
      <c r="U355" s="143">
        <f ca="1" t="shared" si="158"/>
        <v>979</v>
      </c>
    </row>
    <row r="356" ht="15" spans="1:21">
      <c r="A356" s="182"/>
      <c r="B356" s="184" t="s">
        <v>353</v>
      </c>
      <c r="C356" s="62" t="s">
        <v>329</v>
      </c>
      <c r="D356" s="177" t="str">
        <f>C351</f>
        <v>Domestic</v>
      </c>
      <c r="E356" s="62"/>
      <c r="F356" s="178"/>
      <c r="G356" s="167"/>
      <c r="H356" s="167"/>
      <c r="I356" s="167"/>
      <c r="J356" s="167"/>
      <c r="K356" s="90"/>
      <c r="L356" s="143">
        <f t="shared" ref="L356:U356" si="159">L359*L357</f>
        <v>1400</v>
      </c>
      <c r="M356" s="143">
        <f ca="1" t="shared" si="159"/>
        <v>2800</v>
      </c>
      <c r="N356" s="143">
        <f ca="1" t="shared" si="159"/>
        <v>4200</v>
      </c>
      <c r="O356" s="143">
        <f ca="1" t="shared" si="159"/>
        <v>5600</v>
      </c>
      <c r="P356" s="143">
        <f ca="1" t="shared" si="159"/>
        <v>7100</v>
      </c>
      <c r="Q356" s="143">
        <f ca="1" t="shared" si="159"/>
        <v>7400</v>
      </c>
      <c r="R356" s="143">
        <f ca="1" t="shared" si="159"/>
        <v>7700</v>
      </c>
      <c r="S356" s="143">
        <f ca="1" t="shared" si="159"/>
        <v>8300</v>
      </c>
      <c r="T356" s="143">
        <f ca="1" t="shared" si="159"/>
        <v>8900</v>
      </c>
      <c r="U356" s="143">
        <f ca="1" t="shared" si="159"/>
        <v>9400</v>
      </c>
    </row>
    <row r="357" ht="15" spans="1:21">
      <c r="A357" s="182"/>
      <c r="B357" s="184" t="s">
        <v>333</v>
      </c>
      <c r="C357" s="103" t="str">
        <f>"LCU per unit of "&amp;D356</f>
        <v>LCU per unit of Domestic</v>
      </c>
      <c r="D357" s="177" t="str">
        <f>C346</f>
        <v>LCU</v>
      </c>
      <c r="E357" s="62"/>
      <c r="F357" s="178"/>
      <c r="G357" s="167"/>
      <c r="H357" s="167"/>
      <c r="I357" s="167"/>
      <c r="J357" s="167"/>
      <c r="K357" s="90"/>
      <c r="L357" s="143">
        <f t="shared" ref="L357:U357" si="160">INDEX($L$81:$U$85,MATCH($D357,$B$81:$B$85,0),MATCH(L$78,$L$78:$U$78,0))</f>
        <v>1</v>
      </c>
      <c r="M357" s="143">
        <f t="shared" si="160"/>
        <v>1</v>
      </c>
      <c r="N357" s="143">
        <f t="shared" si="160"/>
        <v>1</v>
      </c>
      <c r="O357" s="143">
        <f t="shared" si="160"/>
        <v>1</v>
      </c>
      <c r="P357" s="143">
        <f t="shared" si="160"/>
        <v>1</v>
      </c>
      <c r="Q357" s="143">
        <f t="shared" si="160"/>
        <v>1</v>
      </c>
      <c r="R357" s="143">
        <f t="shared" si="160"/>
        <v>1</v>
      </c>
      <c r="S357" s="143">
        <f t="shared" si="160"/>
        <v>1</v>
      </c>
      <c r="T357" s="143">
        <f t="shared" si="160"/>
        <v>1</v>
      </c>
      <c r="U357" s="143">
        <f t="shared" si="160"/>
        <v>1</v>
      </c>
    </row>
    <row r="358" ht="15" spans="1:21">
      <c r="A358" s="182"/>
      <c r="B358" s="184" t="s">
        <v>341</v>
      </c>
      <c r="C358" s="103" t="str">
        <f>"million "&amp;D357</f>
        <v>million LCU</v>
      </c>
      <c r="D358" s="177" t="str">
        <f>D357</f>
        <v>LCU</v>
      </c>
      <c r="E358" s="59"/>
      <c r="F358" s="189"/>
      <c r="G358" s="167"/>
      <c r="H358" s="167"/>
      <c r="I358" s="167"/>
      <c r="J358" s="167"/>
      <c r="K358" s="90"/>
      <c r="L358" s="190">
        <f t="shared" ref="L358:U358" si="161">L353/L357</f>
        <v>1400</v>
      </c>
      <c r="M358" s="190">
        <f t="shared" si="161"/>
        <v>1400</v>
      </c>
      <c r="N358" s="190">
        <f t="shared" si="161"/>
        <v>1400</v>
      </c>
      <c r="O358" s="190">
        <f t="shared" si="161"/>
        <v>1400</v>
      </c>
      <c r="P358" s="190">
        <f t="shared" si="161"/>
        <v>1500</v>
      </c>
      <c r="Q358" s="190">
        <f t="shared" si="161"/>
        <v>1700</v>
      </c>
      <c r="R358" s="190">
        <f t="shared" si="161"/>
        <v>1700</v>
      </c>
      <c r="S358" s="190">
        <f t="shared" si="161"/>
        <v>2000</v>
      </c>
      <c r="T358" s="190">
        <f t="shared" si="161"/>
        <v>2000</v>
      </c>
      <c r="U358" s="190">
        <f t="shared" si="161"/>
        <v>2000</v>
      </c>
    </row>
    <row r="359" ht="15" spans="1:21">
      <c r="A359" s="182"/>
      <c r="B359" s="184" t="s">
        <v>343</v>
      </c>
      <c r="C359" s="103" t="str">
        <f>"million "&amp;D358</f>
        <v>million LCU</v>
      </c>
      <c r="D359" s="177" t="str">
        <f>D358</f>
        <v>LCU</v>
      </c>
      <c r="E359" s="62"/>
      <c r="F359" s="189"/>
      <c r="G359" s="167"/>
      <c r="H359" s="167"/>
      <c r="I359" s="167"/>
      <c r="J359" s="167"/>
      <c r="K359" s="90"/>
      <c r="L359" s="143">
        <f>L358</f>
        <v>1400</v>
      </c>
      <c r="M359" s="143">
        <f ca="1" t="shared" ref="M359:U359" si="162">L359+M358-M360</f>
        <v>2800</v>
      </c>
      <c r="N359" s="143">
        <f ca="1" t="shared" si="162"/>
        <v>4200</v>
      </c>
      <c r="O359" s="143">
        <f ca="1" t="shared" si="162"/>
        <v>5600</v>
      </c>
      <c r="P359" s="143">
        <f ca="1" t="shared" si="162"/>
        <v>7100</v>
      </c>
      <c r="Q359" s="143">
        <f ca="1" t="shared" si="162"/>
        <v>7400</v>
      </c>
      <c r="R359" s="143">
        <f ca="1" t="shared" si="162"/>
        <v>7700</v>
      </c>
      <c r="S359" s="143">
        <f ca="1" t="shared" si="162"/>
        <v>8300</v>
      </c>
      <c r="T359" s="143">
        <f ca="1" t="shared" si="162"/>
        <v>8900</v>
      </c>
      <c r="U359" s="143">
        <f ca="1" t="shared" si="162"/>
        <v>9400</v>
      </c>
    </row>
    <row r="360" ht="15" spans="1:21">
      <c r="A360" s="182"/>
      <c r="B360" s="184" t="s">
        <v>328</v>
      </c>
      <c r="C360" s="103" t="str">
        <f>"million "&amp;D359</f>
        <v>million LCU</v>
      </c>
      <c r="D360" s="177" t="str">
        <f>D359</f>
        <v>LCU</v>
      </c>
      <c r="E360" s="62"/>
      <c r="F360" s="189"/>
      <c r="G360" s="167"/>
      <c r="H360" s="167"/>
      <c r="I360" s="167"/>
      <c r="J360" s="167"/>
      <c r="K360" s="90"/>
      <c r="L360" s="192"/>
      <c r="M360" s="143">
        <f ca="1" t="shared" ref="M360:U360" si="163">IF(M$241&gt;$C347-1,SUM(OFFSET($L358,0,M$241-$C347,1,$C347-$C348))/($C347-$C348),IF(M$241&lt;$C348+1,0,SUM(OFFSET($L358,0,0,1,M$241-$C348))/($C347-$C348)))</f>
        <v>0</v>
      </c>
      <c r="N360" s="143">
        <f ca="1" t="shared" si="163"/>
        <v>0</v>
      </c>
      <c r="O360" s="143">
        <f ca="1" t="shared" si="163"/>
        <v>0</v>
      </c>
      <c r="P360" s="143">
        <f ca="1" t="shared" si="163"/>
        <v>0</v>
      </c>
      <c r="Q360" s="143">
        <f ca="1" t="shared" si="163"/>
        <v>1400</v>
      </c>
      <c r="R360" s="143">
        <f ca="1" t="shared" si="163"/>
        <v>1400</v>
      </c>
      <c r="S360" s="143">
        <f ca="1" t="shared" si="163"/>
        <v>1400</v>
      </c>
      <c r="T360" s="143">
        <f ca="1" t="shared" si="163"/>
        <v>1400</v>
      </c>
      <c r="U360" s="143">
        <f ca="1" t="shared" si="163"/>
        <v>1500</v>
      </c>
    </row>
    <row r="361" ht="15" spans="1:21">
      <c r="A361" s="182"/>
      <c r="B361" s="184" t="s">
        <v>234</v>
      </c>
      <c r="C361" s="103" t="str">
        <f>"million "&amp;D360</f>
        <v>million LCU</v>
      </c>
      <c r="D361" s="177" t="str">
        <f>D360</f>
        <v>LCU</v>
      </c>
      <c r="E361" s="62"/>
      <c r="F361" s="189"/>
      <c r="G361" s="167"/>
      <c r="H361" s="167"/>
      <c r="I361" s="167"/>
      <c r="J361" s="167"/>
      <c r="K361" s="90"/>
      <c r="L361" s="192"/>
      <c r="M361" s="143">
        <f t="shared" ref="M361:U361" si="164">L359*$C349</f>
        <v>154</v>
      </c>
      <c r="N361" s="143">
        <f ca="1" t="shared" si="164"/>
        <v>308</v>
      </c>
      <c r="O361" s="143">
        <f ca="1" t="shared" si="164"/>
        <v>462</v>
      </c>
      <c r="P361" s="143">
        <f ca="1" t="shared" si="164"/>
        <v>616</v>
      </c>
      <c r="Q361" s="143">
        <f ca="1" t="shared" si="164"/>
        <v>781</v>
      </c>
      <c r="R361" s="143">
        <f ca="1" t="shared" si="164"/>
        <v>814</v>
      </c>
      <c r="S361" s="143">
        <f ca="1" t="shared" si="164"/>
        <v>847</v>
      </c>
      <c r="T361" s="143">
        <f ca="1" t="shared" si="164"/>
        <v>913</v>
      </c>
      <c r="U361" s="143">
        <f ca="1" t="shared" si="164"/>
        <v>979</v>
      </c>
    </row>
    <row r="362" ht="15" spans="1:21">
      <c r="A362" s="182"/>
      <c r="B362" s="183" t="s">
        <v>303</v>
      </c>
      <c r="C362" s="103"/>
      <c r="D362" s="51"/>
      <c r="E362" s="116"/>
      <c r="F362" s="167"/>
      <c r="G362" s="167"/>
      <c r="H362" s="167"/>
      <c r="I362" s="167"/>
      <c r="J362" s="167"/>
      <c r="K362" s="90"/>
      <c r="L362" s="143"/>
      <c r="M362" s="143"/>
      <c r="N362" s="143"/>
      <c r="O362" s="143"/>
      <c r="P362" s="143"/>
      <c r="Q362" s="143"/>
      <c r="R362" s="143"/>
      <c r="S362" s="143"/>
      <c r="T362" s="143"/>
      <c r="U362" s="143"/>
    </row>
    <row r="363" ht="15" spans="1:21">
      <c r="A363" s="182"/>
      <c r="B363" s="184" t="s">
        <v>37</v>
      </c>
      <c r="C363" s="185" t="str">
        <f>IF(C368="Domestic","LCU","USD")</f>
        <v>USD</v>
      </c>
      <c r="D363" s="47"/>
      <c r="E363" s="47"/>
      <c r="F363" s="48"/>
      <c r="G363" s="48"/>
      <c r="H363" s="48"/>
      <c r="I363" s="48"/>
      <c r="J363" s="48"/>
      <c r="K363" s="89"/>
      <c r="L363" s="89"/>
      <c r="M363" s="89"/>
      <c r="N363" s="89"/>
      <c r="O363" s="89"/>
      <c r="P363" s="89"/>
      <c r="Q363" s="89"/>
      <c r="R363" s="89"/>
      <c r="S363" s="89"/>
      <c r="T363" s="89"/>
      <c r="U363" s="89"/>
    </row>
    <row r="364" ht="15" spans="1:21">
      <c r="A364" s="182"/>
      <c r="B364" s="184" t="s">
        <v>345</v>
      </c>
      <c r="C364" s="186">
        <f>SUMIF($E$63:$E$72,$B362,H$63:H$72)</f>
        <v>10</v>
      </c>
      <c r="D364" s="47"/>
      <c r="E364" s="47"/>
      <c r="F364" s="48"/>
      <c r="G364" s="48"/>
      <c r="H364" s="48"/>
      <c r="I364" s="48"/>
      <c r="J364" s="48"/>
      <c r="K364" s="89"/>
      <c r="L364" s="89"/>
      <c r="M364" s="89"/>
      <c r="N364" s="89"/>
      <c r="O364" s="89"/>
      <c r="P364" s="89"/>
      <c r="Q364" s="89"/>
      <c r="R364" s="89"/>
      <c r="S364" s="89"/>
      <c r="T364" s="89"/>
      <c r="U364" s="89"/>
    </row>
    <row r="365" ht="15" spans="1:21">
      <c r="A365" s="182"/>
      <c r="B365" s="184" t="s">
        <v>346</v>
      </c>
      <c r="C365" s="187">
        <f>SUMIF($E$63:$E$72,$B362,I$63:I$72)</f>
        <v>5</v>
      </c>
      <c r="D365" s="47"/>
      <c r="E365" s="47"/>
      <c r="F365" s="48"/>
      <c r="G365" s="48"/>
      <c r="H365" s="48"/>
      <c r="I365" s="48"/>
      <c r="J365" s="48"/>
      <c r="K365" s="89"/>
      <c r="L365" s="89"/>
      <c r="M365" s="89"/>
      <c r="N365" s="89"/>
      <c r="O365" s="89"/>
      <c r="P365" s="89"/>
      <c r="Q365" s="89"/>
      <c r="R365" s="89"/>
      <c r="S365" s="89"/>
      <c r="T365" s="89"/>
      <c r="U365" s="89"/>
    </row>
    <row r="366" ht="15" spans="1:21">
      <c r="A366" s="182"/>
      <c r="B366" s="184" t="s">
        <v>347</v>
      </c>
      <c r="C366" s="188">
        <f>SUMIF($E$63:$E$72,$B362,G$63:G$72)</f>
        <v>0.09</v>
      </c>
      <c r="D366" s="47"/>
      <c r="E366" s="47"/>
      <c r="F366" s="48"/>
      <c r="G366" s="48"/>
      <c r="H366" s="48"/>
      <c r="I366" s="48"/>
      <c r="J366" s="48"/>
      <c r="K366" s="89"/>
      <c r="L366" s="89"/>
      <c r="M366" s="89"/>
      <c r="N366" s="89"/>
      <c r="O366" s="89"/>
      <c r="P366" s="89"/>
      <c r="Q366" s="89"/>
      <c r="R366" s="89"/>
      <c r="S366" s="89"/>
      <c r="T366" s="89"/>
      <c r="U366" s="89"/>
    </row>
    <row r="367" ht="15" spans="1:21">
      <c r="A367" s="182"/>
      <c r="B367" s="184" t="s">
        <v>348</v>
      </c>
      <c r="C367" s="177" t="s">
        <v>349</v>
      </c>
      <c r="D367" s="47"/>
      <c r="E367" s="47"/>
      <c r="F367" s="48"/>
      <c r="G367" s="48"/>
      <c r="H367" s="48"/>
      <c r="I367" s="48"/>
      <c r="J367" s="48"/>
      <c r="K367" s="89"/>
      <c r="L367" s="89"/>
      <c r="M367" s="89"/>
      <c r="N367" s="89"/>
      <c r="O367" s="89"/>
      <c r="P367" s="89"/>
      <c r="Q367" s="89"/>
      <c r="R367" s="89"/>
      <c r="S367" s="89"/>
      <c r="T367" s="89"/>
      <c r="U367" s="89"/>
    </row>
    <row r="368" ht="15" spans="1:21">
      <c r="A368" s="182"/>
      <c r="B368" s="184" t="str">
        <f>"Classified as External or Domestic?"</f>
        <v>Classified as External or Domestic?</v>
      </c>
      <c r="C368" s="187" t="str">
        <f>VLOOKUP(B362,$E$63:$I$72,2,FALSE)</f>
        <v>External</v>
      </c>
      <c r="D368" s="47"/>
      <c r="E368" s="47"/>
      <c r="F368" s="48"/>
      <c r="G368" s="48"/>
      <c r="H368" s="48"/>
      <c r="I368" s="48"/>
      <c r="J368" s="48"/>
      <c r="K368" s="89"/>
      <c r="L368" s="89"/>
      <c r="M368" s="89"/>
      <c r="N368" s="89"/>
      <c r="O368" s="89"/>
      <c r="P368" s="89"/>
      <c r="Q368" s="89"/>
      <c r="R368" s="89"/>
      <c r="S368" s="89"/>
      <c r="T368" s="89"/>
      <c r="U368" s="89"/>
    </row>
    <row r="369" ht="15" spans="1:21">
      <c r="A369" s="182"/>
      <c r="B369" s="184" t="s">
        <v>350</v>
      </c>
      <c r="C369" s="47" t="s">
        <v>351</v>
      </c>
      <c r="D369" s="47"/>
      <c r="E369" s="47"/>
      <c r="F369" s="48"/>
      <c r="G369" s="48"/>
      <c r="H369" s="48"/>
      <c r="I369" s="48"/>
      <c r="J369" s="48"/>
      <c r="K369" s="89"/>
      <c r="L369" s="190">
        <f>L370/L$101*100</f>
        <v>1843.47358302098</v>
      </c>
      <c r="M369" s="190">
        <f ca="1" t="shared" ref="M369:U369" si="165">M370/M$101*100</f>
        <v>2598.72978768707</v>
      </c>
      <c r="N369" s="190">
        <f ca="1" t="shared" si="165"/>
        <v>2042.97049940453</v>
      </c>
      <c r="O369" s="190">
        <f ca="1" t="shared" si="165"/>
        <v>1476.99636961952</v>
      </c>
      <c r="P369" s="190">
        <f ca="1" t="shared" si="165"/>
        <v>1252.1428332774</v>
      </c>
      <c r="Q369" s="190">
        <f ca="1" t="shared" si="165"/>
        <v>-440.28438282671</v>
      </c>
      <c r="R369" s="190">
        <f ca="1" t="shared" si="165"/>
        <v>-158.08923912244</v>
      </c>
      <c r="S369" s="190">
        <f ca="1" t="shared" si="165"/>
        <v>-234.717426759257</v>
      </c>
      <c r="T369" s="190">
        <f ca="1" t="shared" si="165"/>
        <v>-460.701504044295</v>
      </c>
      <c r="U369" s="190">
        <f ca="1" t="shared" si="165"/>
        <v>-1868.79807635711</v>
      </c>
    </row>
    <row r="370" ht="15" spans="1:21">
      <c r="A370" s="182"/>
      <c r="B370" s="184" t="s">
        <v>352</v>
      </c>
      <c r="C370" s="62" t="s">
        <v>329</v>
      </c>
      <c r="D370" s="177" t="str">
        <f>C368</f>
        <v>External</v>
      </c>
      <c r="E370" s="62"/>
      <c r="F370" s="178"/>
      <c r="G370" s="167"/>
      <c r="H370" s="167"/>
      <c r="I370" s="167"/>
      <c r="J370" s="167"/>
      <c r="K370" s="90"/>
      <c r="L370" s="191">
        <f>SUMIF($E$63:$E$72,$B362,L$63:L$72)*L374</f>
        <v>1102890</v>
      </c>
      <c r="M370" s="191">
        <f t="shared" ref="M370:U370" si="166">SUMIF($E$63:$E$72,$B362,M$63:M$72)*M374</f>
        <v>2918300</v>
      </c>
      <c r="N370" s="191">
        <f t="shared" si="166"/>
        <v>2937250</v>
      </c>
      <c r="O370" s="191">
        <f t="shared" si="166"/>
        <v>2842500</v>
      </c>
      <c r="P370" s="191">
        <f t="shared" si="166"/>
        <v>2880400</v>
      </c>
      <c r="Q370" s="191">
        <f t="shared" si="166"/>
        <v>3373100</v>
      </c>
      <c r="R370" s="191">
        <f t="shared" si="166"/>
        <v>3581550</v>
      </c>
      <c r="S370" s="191">
        <f t="shared" si="166"/>
        <v>3790000</v>
      </c>
      <c r="T370" s="191">
        <f t="shared" si="166"/>
        <v>3896120</v>
      </c>
      <c r="U370" s="191">
        <f t="shared" si="166"/>
        <v>4339550</v>
      </c>
    </row>
    <row r="371" ht="15" spans="1:21">
      <c r="A371" s="182"/>
      <c r="B371" s="184" t="s">
        <v>335</v>
      </c>
      <c r="C371" s="62" t="s">
        <v>329</v>
      </c>
      <c r="D371" s="177" t="str">
        <f>C368</f>
        <v>External</v>
      </c>
      <c r="E371" s="62"/>
      <c r="F371" s="178"/>
      <c r="G371" s="167"/>
      <c r="H371" s="167"/>
      <c r="I371" s="167"/>
      <c r="J371" s="167"/>
      <c r="K371" s="90"/>
      <c r="L371" s="192"/>
      <c r="M371" s="143">
        <f ca="1" t="shared" ref="M371:U371" si="167">M377*M374</f>
        <v>0</v>
      </c>
      <c r="N371" s="143">
        <f ca="1" t="shared" si="167"/>
        <v>0</v>
      </c>
      <c r="O371" s="143">
        <f ca="1" t="shared" si="167"/>
        <v>0</v>
      </c>
      <c r="P371" s="143">
        <f ca="1" t="shared" si="167"/>
        <v>0</v>
      </c>
      <c r="Q371" s="143">
        <f ca="1" t="shared" si="167"/>
        <v>0</v>
      </c>
      <c r="R371" s="143">
        <f ca="1" t="shared" si="167"/>
        <v>220578</v>
      </c>
      <c r="S371" s="143">
        <f ca="1" t="shared" si="167"/>
        <v>804238</v>
      </c>
      <c r="T371" s="143">
        <f ca="1" t="shared" si="167"/>
        <v>1391688</v>
      </c>
      <c r="U371" s="143">
        <f ca="1" t="shared" si="167"/>
        <v>1960188</v>
      </c>
    </row>
    <row r="372" ht="15" spans="1:21">
      <c r="A372" s="182"/>
      <c r="B372" s="184" t="s">
        <v>336</v>
      </c>
      <c r="C372" s="62" t="s">
        <v>329</v>
      </c>
      <c r="D372" s="177" t="str">
        <f>C368</f>
        <v>External</v>
      </c>
      <c r="E372" s="62"/>
      <c r="F372" s="178"/>
      <c r="G372" s="167"/>
      <c r="H372" s="167"/>
      <c r="I372" s="167"/>
      <c r="J372" s="167"/>
      <c r="K372" s="90"/>
      <c r="L372" s="192"/>
      <c r="M372" s="143">
        <f t="shared" ref="M372:U372" si="168">M378*M374</f>
        <v>99260.1</v>
      </c>
      <c r="N372" s="143">
        <f ca="1" t="shared" si="168"/>
        <v>361907.1</v>
      </c>
      <c r="O372" s="143">
        <f ca="1" t="shared" si="168"/>
        <v>626259.6</v>
      </c>
      <c r="P372" s="143">
        <f ca="1" t="shared" si="168"/>
        <v>882084.6</v>
      </c>
      <c r="Q372" s="143">
        <f ca="1" t="shared" si="168"/>
        <v>1141320.6</v>
      </c>
      <c r="R372" s="143">
        <f ca="1" t="shared" si="168"/>
        <v>1444899.6</v>
      </c>
      <c r="S372" s="143">
        <f ca="1" t="shared" si="168"/>
        <v>1747387.08</v>
      </c>
      <c r="T372" s="143">
        <f ca="1" t="shared" si="168"/>
        <v>2016105.66</v>
      </c>
      <c r="U372" s="143">
        <f ca="1" t="shared" si="168"/>
        <v>2241504.54</v>
      </c>
    </row>
    <row r="373" ht="15" spans="1:21">
      <c r="A373" s="182"/>
      <c r="B373" s="184" t="s">
        <v>353</v>
      </c>
      <c r="C373" s="62" t="s">
        <v>329</v>
      </c>
      <c r="D373" s="177" t="str">
        <f>C368</f>
        <v>External</v>
      </c>
      <c r="E373" s="62"/>
      <c r="F373" s="178"/>
      <c r="G373" s="167"/>
      <c r="H373" s="167"/>
      <c r="I373" s="167"/>
      <c r="J373" s="167"/>
      <c r="K373" s="90"/>
      <c r="L373" s="143">
        <f t="shared" ref="L373:U373" si="169">L376*L374</f>
        <v>1102890</v>
      </c>
      <c r="M373" s="143">
        <f ca="1" t="shared" si="169"/>
        <v>4021190</v>
      </c>
      <c r="N373" s="143">
        <f ca="1" t="shared" si="169"/>
        <v>6958440</v>
      </c>
      <c r="O373" s="143">
        <f ca="1" t="shared" si="169"/>
        <v>9800940</v>
      </c>
      <c r="P373" s="143">
        <f ca="1" t="shared" si="169"/>
        <v>12681340</v>
      </c>
      <c r="Q373" s="143">
        <f ca="1" t="shared" si="169"/>
        <v>16054440</v>
      </c>
      <c r="R373" s="143">
        <f ca="1" t="shared" si="169"/>
        <v>19415412</v>
      </c>
      <c r="S373" s="143">
        <f ca="1" t="shared" si="169"/>
        <v>22401174</v>
      </c>
      <c r="T373" s="143">
        <f ca="1" t="shared" si="169"/>
        <v>24905606</v>
      </c>
      <c r="U373" s="143">
        <f ca="1" t="shared" si="169"/>
        <v>27284968</v>
      </c>
    </row>
    <row r="374" ht="15" spans="1:21">
      <c r="A374" s="182"/>
      <c r="B374" s="184" t="s">
        <v>333</v>
      </c>
      <c r="C374" s="103" t="str">
        <f>"LCU per unit of "&amp;D373</f>
        <v>LCU per unit of External</v>
      </c>
      <c r="D374" s="177" t="str">
        <f>C363</f>
        <v>USD</v>
      </c>
      <c r="E374" s="62"/>
      <c r="F374" s="178"/>
      <c r="G374" s="167"/>
      <c r="H374" s="167"/>
      <c r="I374" s="167"/>
      <c r="J374" s="167"/>
      <c r="K374" s="90"/>
      <c r="L374" s="143">
        <f t="shared" ref="L374:U374" si="170">INDEX($L$81:$U$85,MATCH($D374,$B$81:$B$85,0),MATCH(L$78,$L$78:$U$78,0))</f>
        <v>379</v>
      </c>
      <c r="M374" s="143">
        <f t="shared" si="170"/>
        <v>379</v>
      </c>
      <c r="N374" s="143">
        <f t="shared" si="170"/>
        <v>379</v>
      </c>
      <c r="O374" s="143">
        <f t="shared" si="170"/>
        <v>379</v>
      </c>
      <c r="P374" s="143">
        <f t="shared" si="170"/>
        <v>379</v>
      </c>
      <c r="Q374" s="143">
        <f t="shared" si="170"/>
        <v>379</v>
      </c>
      <c r="R374" s="143">
        <f t="shared" si="170"/>
        <v>379</v>
      </c>
      <c r="S374" s="143">
        <f t="shared" si="170"/>
        <v>379</v>
      </c>
      <c r="T374" s="143">
        <f t="shared" si="170"/>
        <v>379</v>
      </c>
      <c r="U374" s="143">
        <f t="shared" si="170"/>
        <v>379</v>
      </c>
    </row>
    <row r="375" ht="15" spans="1:21">
      <c r="A375" s="182"/>
      <c r="B375" s="184" t="s">
        <v>341</v>
      </c>
      <c r="C375" s="103" t="str">
        <f>"million "&amp;D374</f>
        <v>million USD</v>
      </c>
      <c r="D375" s="177" t="str">
        <f>D374</f>
        <v>USD</v>
      </c>
      <c r="E375" s="59"/>
      <c r="F375" s="189"/>
      <c r="G375" s="167"/>
      <c r="H375" s="167"/>
      <c r="I375" s="167"/>
      <c r="J375" s="167"/>
      <c r="K375" s="90"/>
      <c r="L375" s="190">
        <f t="shared" ref="L375:U375" si="171">L370/L374</f>
        <v>2910</v>
      </c>
      <c r="M375" s="190">
        <f t="shared" si="171"/>
        <v>7700</v>
      </c>
      <c r="N375" s="190">
        <f t="shared" si="171"/>
        <v>7750</v>
      </c>
      <c r="O375" s="190">
        <f t="shared" si="171"/>
        <v>7500</v>
      </c>
      <c r="P375" s="190">
        <f t="shared" si="171"/>
        <v>7600</v>
      </c>
      <c r="Q375" s="190">
        <f t="shared" si="171"/>
        <v>8900</v>
      </c>
      <c r="R375" s="190">
        <f t="shared" si="171"/>
        <v>9450</v>
      </c>
      <c r="S375" s="190">
        <f t="shared" si="171"/>
        <v>10000</v>
      </c>
      <c r="T375" s="190">
        <f t="shared" si="171"/>
        <v>10280</v>
      </c>
      <c r="U375" s="190">
        <f t="shared" si="171"/>
        <v>11450</v>
      </c>
    </row>
    <row r="376" ht="15" spans="1:21">
      <c r="A376" s="182"/>
      <c r="B376" s="184" t="s">
        <v>343</v>
      </c>
      <c r="C376" s="103" t="str">
        <f>"million "&amp;D375</f>
        <v>million USD</v>
      </c>
      <c r="D376" s="177" t="str">
        <f>D375</f>
        <v>USD</v>
      </c>
      <c r="E376" s="62"/>
      <c r="F376" s="189"/>
      <c r="G376" s="167"/>
      <c r="H376" s="167"/>
      <c r="I376" s="167"/>
      <c r="J376" s="167"/>
      <c r="K376" s="90"/>
      <c r="L376" s="143">
        <f>L375</f>
        <v>2910</v>
      </c>
      <c r="M376" s="143">
        <f ca="1" t="shared" ref="M376:U376" si="172">L376+M375-M377</f>
        <v>10610</v>
      </c>
      <c r="N376" s="143">
        <f ca="1" t="shared" si="172"/>
        <v>18360</v>
      </c>
      <c r="O376" s="143">
        <f ca="1" t="shared" si="172"/>
        <v>25860</v>
      </c>
      <c r="P376" s="143">
        <f ca="1" t="shared" si="172"/>
        <v>33460</v>
      </c>
      <c r="Q376" s="143">
        <f ca="1" t="shared" si="172"/>
        <v>42360</v>
      </c>
      <c r="R376" s="143">
        <f ca="1" t="shared" si="172"/>
        <v>51228</v>
      </c>
      <c r="S376" s="143">
        <f ca="1" t="shared" si="172"/>
        <v>59106</v>
      </c>
      <c r="T376" s="143">
        <f ca="1" t="shared" si="172"/>
        <v>65714</v>
      </c>
      <c r="U376" s="143">
        <f ca="1" t="shared" si="172"/>
        <v>71992</v>
      </c>
    </row>
    <row r="377" ht="15" spans="1:21">
      <c r="A377" s="182"/>
      <c r="B377" s="184" t="s">
        <v>328</v>
      </c>
      <c r="C377" s="103" t="str">
        <f>"million "&amp;D376</f>
        <v>million USD</v>
      </c>
      <c r="D377" s="177" t="str">
        <f>D376</f>
        <v>USD</v>
      </c>
      <c r="E377" s="62"/>
      <c r="F377" s="189"/>
      <c r="G377" s="167"/>
      <c r="H377" s="167"/>
      <c r="I377" s="167"/>
      <c r="J377" s="167"/>
      <c r="K377" s="90"/>
      <c r="L377" s="192"/>
      <c r="M377" s="143">
        <f ca="1" t="shared" ref="M377:U377" si="173">IF(M$241&gt;$C364-1,SUM(OFFSET($L375,0,M$241-$C364,1,$C364-$C365))/($C364-$C365),IF(M$241&lt;$C365+1,0,SUM(OFFSET($L375,0,0,1,M$241-$C365))/($C364-$C365)))</f>
        <v>0</v>
      </c>
      <c r="N377" s="143">
        <f ca="1" t="shared" si="173"/>
        <v>0</v>
      </c>
      <c r="O377" s="143">
        <f ca="1" t="shared" si="173"/>
        <v>0</v>
      </c>
      <c r="P377" s="143">
        <f ca="1" t="shared" si="173"/>
        <v>0</v>
      </c>
      <c r="Q377" s="143">
        <f ca="1" t="shared" si="173"/>
        <v>0</v>
      </c>
      <c r="R377" s="143">
        <f ca="1" t="shared" si="173"/>
        <v>582</v>
      </c>
      <c r="S377" s="143">
        <f ca="1" t="shared" si="173"/>
        <v>2122</v>
      </c>
      <c r="T377" s="143">
        <f ca="1" t="shared" si="173"/>
        <v>3672</v>
      </c>
      <c r="U377" s="143">
        <f ca="1" t="shared" si="173"/>
        <v>5172</v>
      </c>
    </row>
    <row r="378" ht="15" spans="1:21">
      <c r="A378" s="182"/>
      <c r="B378" s="184" t="s">
        <v>234</v>
      </c>
      <c r="C378" s="103" t="str">
        <f>"million "&amp;D377</f>
        <v>million USD</v>
      </c>
      <c r="D378" s="177" t="str">
        <f>D377</f>
        <v>USD</v>
      </c>
      <c r="E378" s="62"/>
      <c r="F378" s="189"/>
      <c r="G378" s="167"/>
      <c r="H378" s="167"/>
      <c r="I378" s="167"/>
      <c r="J378" s="167"/>
      <c r="K378" s="90"/>
      <c r="L378" s="192"/>
      <c r="M378" s="143">
        <f t="shared" ref="M378:U378" si="174">L376*$C366</f>
        <v>261.9</v>
      </c>
      <c r="N378" s="143">
        <f ca="1" t="shared" si="174"/>
        <v>954.9</v>
      </c>
      <c r="O378" s="143">
        <f ca="1" t="shared" si="174"/>
        <v>1652.4</v>
      </c>
      <c r="P378" s="143">
        <f ca="1" t="shared" si="174"/>
        <v>2327.4</v>
      </c>
      <c r="Q378" s="143">
        <f ca="1" t="shared" si="174"/>
        <v>3011.4</v>
      </c>
      <c r="R378" s="143">
        <f ca="1" t="shared" si="174"/>
        <v>3812.4</v>
      </c>
      <c r="S378" s="143">
        <f ca="1" t="shared" si="174"/>
        <v>4610.52</v>
      </c>
      <c r="T378" s="143">
        <f ca="1" t="shared" si="174"/>
        <v>5319.54</v>
      </c>
      <c r="U378" s="143">
        <f ca="1" t="shared" si="174"/>
        <v>5914.26</v>
      </c>
    </row>
    <row r="379" ht="15" spans="1:21">
      <c r="A379" s="182"/>
      <c r="B379" s="183" t="s">
        <v>304</v>
      </c>
      <c r="C379" s="103"/>
      <c r="D379" s="51"/>
      <c r="E379" s="116"/>
      <c r="F379" s="167"/>
      <c r="G379" s="167"/>
      <c r="H379" s="167"/>
      <c r="I379" s="167"/>
      <c r="J379" s="167"/>
      <c r="K379" s="90"/>
      <c r="L379" s="143"/>
      <c r="M379" s="143"/>
      <c r="N379" s="143"/>
      <c r="O379" s="143"/>
      <c r="P379" s="143"/>
      <c r="Q379" s="143"/>
      <c r="R379" s="143"/>
      <c r="S379" s="143"/>
      <c r="T379" s="143"/>
      <c r="U379" s="143"/>
    </row>
    <row r="380" ht="15" spans="1:21">
      <c r="A380" s="182"/>
      <c r="B380" s="184" t="s">
        <v>37</v>
      </c>
      <c r="C380" s="185" t="str">
        <f>IF(C385="Domestic","LCU","USD")</f>
        <v>USD</v>
      </c>
      <c r="D380" s="47"/>
      <c r="E380" s="47"/>
      <c r="F380" s="48"/>
      <c r="G380" s="48"/>
      <c r="H380" s="48"/>
      <c r="I380" s="48"/>
      <c r="J380" s="48"/>
      <c r="K380" s="89"/>
      <c r="L380" s="89"/>
      <c r="M380" s="89"/>
      <c r="N380" s="89"/>
      <c r="O380" s="89"/>
      <c r="P380" s="89"/>
      <c r="Q380" s="89"/>
      <c r="R380" s="89"/>
      <c r="S380" s="89"/>
      <c r="T380" s="89"/>
      <c r="U380" s="89"/>
    </row>
    <row r="381" ht="15" spans="1:21">
      <c r="A381" s="182"/>
      <c r="B381" s="184" t="s">
        <v>345</v>
      </c>
      <c r="C381" s="186">
        <f>SUMIF($E$63:$E$72,$B379,H$63:H$72)</f>
        <v>15</v>
      </c>
      <c r="D381" s="47"/>
      <c r="E381" s="47"/>
      <c r="F381" s="48"/>
      <c r="G381" s="48"/>
      <c r="H381" s="48"/>
      <c r="I381" s="48"/>
      <c r="J381" s="48"/>
      <c r="K381" s="89"/>
      <c r="L381" s="89"/>
      <c r="M381" s="89"/>
      <c r="N381" s="89"/>
      <c r="O381" s="89"/>
      <c r="P381" s="89"/>
      <c r="Q381" s="89"/>
      <c r="R381" s="89"/>
      <c r="S381" s="89"/>
      <c r="T381" s="89"/>
      <c r="U381" s="89"/>
    </row>
    <row r="382" ht="15" spans="1:21">
      <c r="A382" s="182"/>
      <c r="B382" s="184" t="s">
        <v>346</v>
      </c>
      <c r="C382" s="187">
        <f>SUMIF($E$63:$E$72,$B379,I$63:I$72)</f>
        <v>5</v>
      </c>
      <c r="D382" s="47"/>
      <c r="E382" s="47"/>
      <c r="F382" s="48"/>
      <c r="G382" s="48"/>
      <c r="H382" s="48"/>
      <c r="I382" s="48"/>
      <c r="J382" s="48"/>
      <c r="K382" s="89"/>
      <c r="L382" s="89"/>
      <c r="M382" s="89"/>
      <c r="N382" s="89"/>
      <c r="O382" s="89"/>
      <c r="P382" s="89"/>
      <c r="Q382" s="89"/>
      <c r="R382" s="89"/>
      <c r="S382" s="89"/>
      <c r="T382" s="89"/>
      <c r="U382" s="89"/>
    </row>
    <row r="383" ht="15" spans="1:21">
      <c r="A383" s="182"/>
      <c r="B383" s="184" t="s">
        <v>347</v>
      </c>
      <c r="C383" s="188">
        <f>SUMIF($E$63:$E$72,$B379,G$63:G$72)</f>
        <v>0.09</v>
      </c>
      <c r="D383" s="47"/>
      <c r="E383" s="47"/>
      <c r="F383" s="48"/>
      <c r="G383" s="48"/>
      <c r="H383" s="48"/>
      <c r="I383" s="48"/>
      <c r="J383" s="48"/>
      <c r="K383" s="89"/>
      <c r="L383" s="89"/>
      <c r="M383" s="89"/>
      <c r="N383" s="89"/>
      <c r="O383" s="89"/>
      <c r="P383" s="89"/>
      <c r="Q383" s="89"/>
      <c r="R383" s="89"/>
      <c r="S383" s="89"/>
      <c r="T383" s="89"/>
      <c r="U383" s="89"/>
    </row>
    <row r="384" ht="15" spans="1:21">
      <c r="A384" s="182"/>
      <c r="B384" s="184" t="s">
        <v>348</v>
      </c>
      <c r="C384" s="177" t="s">
        <v>349</v>
      </c>
      <c r="D384" s="47"/>
      <c r="E384" s="47"/>
      <c r="F384" s="48"/>
      <c r="G384" s="48"/>
      <c r="H384" s="48"/>
      <c r="I384" s="48"/>
      <c r="J384" s="48"/>
      <c r="K384" s="89"/>
      <c r="L384" s="89"/>
      <c r="M384" s="89"/>
      <c r="N384" s="89"/>
      <c r="O384" s="89"/>
      <c r="P384" s="89"/>
      <c r="Q384" s="89"/>
      <c r="R384" s="89"/>
      <c r="S384" s="89"/>
      <c r="T384" s="89"/>
      <c r="U384" s="89"/>
    </row>
    <row r="385" ht="15" spans="1:21">
      <c r="A385" s="182"/>
      <c r="B385" s="184" t="str">
        <f>"Classified as External or Domestic?"</f>
        <v>Classified as External or Domestic?</v>
      </c>
      <c r="C385" s="187" t="str">
        <f>VLOOKUP(B379,$E$63:$I$72,2,FALSE)</f>
        <v>External</v>
      </c>
      <c r="D385" s="47"/>
      <c r="E385" s="47"/>
      <c r="F385" s="48"/>
      <c r="G385" s="48"/>
      <c r="H385" s="48"/>
      <c r="I385" s="48"/>
      <c r="J385" s="48"/>
      <c r="K385" s="89"/>
      <c r="L385" s="89"/>
      <c r="M385" s="89"/>
      <c r="N385" s="89"/>
      <c r="O385" s="89"/>
      <c r="P385" s="89"/>
      <c r="Q385" s="89"/>
      <c r="R385" s="89"/>
      <c r="S385" s="89"/>
      <c r="T385" s="89"/>
      <c r="U385" s="89"/>
    </row>
    <row r="386" ht="15" spans="1:21">
      <c r="A386" s="182"/>
      <c r="B386" s="184" t="s">
        <v>350</v>
      </c>
      <c r="C386" s="47" t="s">
        <v>351</v>
      </c>
      <c r="D386" s="47"/>
      <c r="E386" s="47"/>
      <c r="F386" s="48"/>
      <c r="G386" s="48"/>
      <c r="H386" s="48"/>
      <c r="I386" s="48"/>
      <c r="J386" s="48"/>
      <c r="K386" s="89"/>
      <c r="L386" s="190">
        <f>L387/L$101*100</f>
        <v>0</v>
      </c>
      <c r="M386" s="190">
        <f ca="1" t="shared" ref="M386:U386" si="175">M387/M$101*100</f>
        <v>0</v>
      </c>
      <c r="N386" s="190">
        <f ca="1" t="shared" si="175"/>
        <v>0</v>
      </c>
      <c r="O386" s="190">
        <f ca="1" t="shared" si="175"/>
        <v>0</v>
      </c>
      <c r="P386" s="190">
        <f ca="1" t="shared" si="175"/>
        <v>0</v>
      </c>
      <c r="Q386" s="190">
        <f ca="1" t="shared" si="175"/>
        <v>0</v>
      </c>
      <c r="R386" s="190">
        <f ca="1" t="shared" si="175"/>
        <v>0</v>
      </c>
      <c r="S386" s="190">
        <f ca="1" t="shared" si="175"/>
        <v>0</v>
      </c>
      <c r="T386" s="190">
        <f ca="1" t="shared" si="175"/>
        <v>0</v>
      </c>
      <c r="U386" s="190">
        <f ca="1" t="shared" si="175"/>
        <v>0</v>
      </c>
    </row>
    <row r="387" ht="15" spans="1:21">
      <c r="A387" s="182"/>
      <c r="B387" s="184" t="s">
        <v>352</v>
      </c>
      <c r="C387" s="62" t="s">
        <v>329</v>
      </c>
      <c r="D387" s="177" t="str">
        <f>C385</f>
        <v>External</v>
      </c>
      <c r="E387" s="62"/>
      <c r="F387" s="178"/>
      <c r="G387" s="167"/>
      <c r="H387" s="167"/>
      <c r="I387" s="167"/>
      <c r="J387" s="167"/>
      <c r="K387" s="90"/>
      <c r="L387" s="191">
        <f>SUMIF($E$63:$E$72,$B379,L$63:L$72)*L391</f>
        <v>0</v>
      </c>
      <c r="M387" s="191">
        <f t="shared" ref="M387:U387" si="176">SUMIF($E$63:$E$72,$B379,M$63:M$72)*M391</f>
        <v>0</v>
      </c>
      <c r="N387" s="191">
        <f t="shared" si="176"/>
        <v>0</v>
      </c>
      <c r="O387" s="191">
        <f t="shared" si="176"/>
        <v>0</v>
      </c>
      <c r="P387" s="191">
        <f t="shared" si="176"/>
        <v>0</v>
      </c>
      <c r="Q387" s="191">
        <f t="shared" si="176"/>
        <v>0</v>
      </c>
      <c r="R387" s="191">
        <f t="shared" si="176"/>
        <v>0</v>
      </c>
      <c r="S387" s="191">
        <f t="shared" si="176"/>
        <v>0</v>
      </c>
      <c r="T387" s="191">
        <f t="shared" si="176"/>
        <v>0</v>
      </c>
      <c r="U387" s="191">
        <f t="shared" si="176"/>
        <v>0</v>
      </c>
    </row>
    <row r="388" ht="15" spans="1:21">
      <c r="A388" s="182"/>
      <c r="B388" s="184" t="s">
        <v>335</v>
      </c>
      <c r="C388" s="62" t="s">
        <v>329</v>
      </c>
      <c r="D388" s="177" t="str">
        <f>C385</f>
        <v>External</v>
      </c>
      <c r="E388" s="62"/>
      <c r="F388" s="178"/>
      <c r="G388" s="167"/>
      <c r="H388" s="167"/>
      <c r="I388" s="167"/>
      <c r="J388" s="167"/>
      <c r="K388" s="90"/>
      <c r="L388" s="192"/>
      <c r="M388" s="143">
        <f ca="1" t="shared" ref="M388:U388" si="177">M394*M391</f>
        <v>0</v>
      </c>
      <c r="N388" s="143">
        <f ca="1" t="shared" si="177"/>
        <v>0</v>
      </c>
      <c r="O388" s="143">
        <f ca="1" t="shared" si="177"/>
        <v>0</v>
      </c>
      <c r="P388" s="143">
        <f ca="1" t="shared" si="177"/>
        <v>0</v>
      </c>
      <c r="Q388" s="143">
        <f ca="1" t="shared" si="177"/>
        <v>0</v>
      </c>
      <c r="R388" s="143">
        <f ca="1" t="shared" si="177"/>
        <v>0</v>
      </c>
      <c r="S388" s="143">
        <f ca="1" t="shared" si="177"/>
        <v>0</v>
      </c>
      <c r="T388" s="143">
        <f ca="1" t="shared" si="177"/>
        <v>0</v>
      </c>
      <c r="U388" s="143">
        <f ca="1" t="shared" si="177"/>
        <v>0</v>
      </c>
    </row>
    <row r="389" ht="15" spans="1:21">
      <c r="A389" s="182"/>
      <c r="B389" s="184" t="s">
        <v>336</v>
      </c>
      <c r="C389" s="62" t="s">
        <v>329</v>
      </c>
      <c r="D389" s="177" t="str">
        <f>C385</f>
        <v>External</v>
      </c>
      <c r="E389" s="62"/>
      <c r="F389" s="178"/>
      <c r="G389" s="167"/>
      <c r="H389" s="167"/>
      <c r="I389" s="167"/>
      <c r="J389" s="167"/>
      <c r="K389" s="90"/>
      <c r="L389" s="192"/>
      <c r="M389" s="143">
        <f t="shared" ref="M389:U389" si="178">M395*M391</f>
        <v>0</v>
      </c>
      <c r="N389" s="143">
        <f ca="1" t="shared" si="178"/>
        <v>0</v>
      </c>
      <c r="O389" s="143">
        <f ca="1" t="shared" si="178"/>
        <v>0</v>
      </c>
      <c r="P389" s="143">
        <f ca="1" t="shared" si="178"/>
        <v>0</v>
      </c>
      <c r="Q389" s="143">
        <f ca="1" t="shared" si="178"/>
        <v>0</v>
      </c>
      <c r="R389" s="143">
        <f ca="1" t="shared" si="178"/>
        <v>0</v>
      </c>
      <c r="S389" s="143">
        <f ca="1" t="shared" si="178"/>
        <v>0</v>
      </c>
      <c r="T389" s="143">
        <f ca="1" t="shared" si="178"/>
        <v>0</v>
      </c>
      <c r="U389" s="143">
        <f ca="1" t="shared" si="178"/>
        <v>0</v>
      </c>
    </row>
    <row r="390" ht="15" spans="1:21">
      <c r="A390" s="182"/>
      <c r="B390" s="184" t="s">
        <v>353</v>
      </c>
      <c r="C390" s="62" t="s">
        <v>329</v>
      </c>
      <c r="D390" s="177" t="str">
        <f>C385</f>
        <v>External</v>
      </c>
      <c r="E390" s="62"/>
      <c r="F390" s="178"/>
      <c r="G390" s="167"/>
      <c r="H390" s="167"/>
      <c r="I390" s="167"/>
      <c r="J390" s="167"/>
      <c r="K390" s="90"/>
      <c r="L390" s="143">
        <f t="shared" ref="L390:U390" si="179">L393*L391</f>
        <v>0</v>
      </c>
      <c r="M390" s="143">
        <f ca="1" t="shared" si="179"/>
        <v>0</v>
      </c>
      <c r="N390" s="143">
        <f ca="1" t="shared" si="179"/>
        <v>0</v>
      </c>
      <c r="O390" s="143">
        <f ca="1" t="shared" si="179"/>
        <v>0</v>
      </c>
      <c r="P390" s="143">
        <f ca="1" t="shared" si="179"/>
        <v>0</v>
      </c>
      <c r="Q390" s="143">
        <f ca="1" t="shared" si="179"/>
        <v>0</v>
      </c>
      <c r="R390" s="143">
        <f ca="1" t="shared" si="179"/>
        <v>0</v>
      </c>
      <c r="S390" s="143">
        <f ca="1" t="shared" si="179"/>
        <v>0</v>
      </c>
      <c r="T390" s="143">
        <f ca="1" t="shared" si="179"/>
        <v>0</v>
      </c>
      <c r="U390" s="143">
        <f ca="1" t="shared" si="179"/>
        <v>0</v>
      </c>
    </row>
    <row r="391" ht="15" spans="1:21">
      <c r="A391" s="182"/>
      <c r="B391" s="184" t="s">
        <v>333</v>
      </c>
      <c r="C391" s="103" t="str">
        <f>"LCU per unit of "&amp;D390</f>
        <v>LCU per unit of External</v>
      </c>
      <c r="D391" s="177" t="str">
        <f>C380</f>
        <v>USD</v>
      </c>
      <c r="E391" s="62"/>
      <c r="F391" s="178"/>
      <c r="G391" s="167"/>
      <c r="H391" s="167"/>
      <c r="I391" s="167"/>
      <c r="J391" s="167"/>
      <c r="K391" s="90"/>
      <c r="L391" s="143">
        <f t="shared" ref="L391:U391" si="180">INDEX($L$81:$U$85,MATCH($D391,$B$81:$B$85,0),MATCH(L$78,$L$78:$U$78,0))</f>
        <v>379</v>
      </c>
      <c r="M391" s="143">
        <f t="shared" si="180"/>
        <v>379</v>
      </c>
      <c r="N391" s="143">
        <f t="shared" si="180"/>
        <v>379</v>
      </c>
      <c r="O391" s="143">
        <f t="shared" si="180"/>
        <v>379</v>
      </c>
      <c r="P391" s="143">
        <f t="shared" si="180"/>
        <v>379</v>
      </c>
      <c r="Q391" s="143">
        <f t="shared" si="180"/>
        <v>379</v>
      </c>
      <c r="R391" s="143">
        <f t="shared" si="180"/>
        <v>379</v>
      </c>
      <c r="S391" s="143">
        <f t="shared" si="180"/>
        <v>379</v>
      </c>
      <c r="T391" s="143">
        <f t="shared" si="180"/>
        <v>379</v>
      </c>
      <c r="U391" s="143">
        <f t="shared" si="180"/>
        <v>379</v>
      </c>
    </row>
    <row r="392" ht="15" spans="1:21">
      <c r="A392" s="182"/>
      <c r="B392" s="184" t="s">
        <v>341</v>
      </c>
      <c r="C392" s="103" t="str">
        <f>"million "&amp;D391</f>
        <v>million USD</v>
      </c>
      <c r="D392" s="177" t="str">
        <f>D391</f>
        <v>USD</v>
      </c>
      <c r="E392" s="59"/>
      <c r="F392" s="189"/>
      <c r="G392" s="167"/>
      <c r="H392" s="167"/>
      <c r="I392" s="167"/>
      <c r="J392" s="167"/>
      <c r="K392" s="90"/>
      <c r="L392" s="190">
        <f t="shared" ref="L392:U392" si="181">L387/L391</f>
        <v>0</v>
      </c>
      <c r="M392" s="190">
        <f t="shared" si="181"/>
        <v>0</v>
      </c>
      <c r="N392" s="190">
        <f t="shared" si="181"/>
        <v>0</v>
      </c>
      <c r="O392" s="190">
        <f t="shared" si="181"/>
        <v>0</v>
      </c>
      <c r="P392" s="190">
        <f t="shared" si="181"/>
        <v>0</v>
      </c>
      <c r="Q392" s="190">
        <f t="shared" si="181"/>
        <v>0</v>
      </c>
      <c r="R392" s="190">
        <f t="shared" si="181"/>
        <v>0</v>
      </c>
      <c r="S392" s="190">
        <f t="shared" si="181"/>
        <v>0</v>
      </c>
      <c r="T392" s="190">
        <f t="shared" si="181"/>
        <v>0</v>
      </c>
      <c r="U392" s="190">
        <f t="shared" si="181"/>
        <v>0</v>
      </c>
    </row>
    <row r="393" ht="15" spans="1:21">
      <c r="A393" s="182"/>
      <c r="B393" s="184" t="s">
        <v>343</v>
      </c>
      <c r="C393" s="103" t="str">
        <f>"million "&amp;D392</f>
        <v>million USD</v>
      </c>
      <c r="D393" s="177" t="str">
        <f>D392</f>
        <v>USD</v>
      </c>
      <c r="E393" s="62"/>
      <c r="F393" s="189"/>
      <c r="G393" s="167"/>
      <c r="H393" s="167"/>
      <c r="I393" s="167"/>
      <c r="J393" s="167"/>
      <c r="K393" s="90"/>
      <c r="L393" s="143">
        <f>L392</f>
        <v>0</v>
      </c>
      <c r="M393" s="143">
        <f ca="1" t="shared" ref="M393:U393" si="182">L393+M392-M394</f>
        <v>0</v>
      </c>
      <c r="N393" s="143">
        <f ca="1" t="shared" si="182"/>
        <v>0</v>
      </c>
      <c r="O393" s="143">
        <f ca="1" t="shared" si="182"/>
        <v>0</v>
      </c>
      <c r="P393" s="143">
        <f ca="1" t="shared" si="182"/>
        <v>0</v>
      </c>
      <c r="Q393" s="143">
        <f ca="1" t="shared" si="182"/>
        <v>0</v>
      </c>
      <c r="R393" s="143">
        <f ca="1" t="shared" si="182"/>
        <v>0</v>
      </c>
      <c r="S393" s="143">
        <f ca="1" t="shared" si="182"/>
        <v>0</v>
      </c>
      <c r="T393" s="143">
        <f ca="1" t="shared" si="182"/>
        <v>0</v>
      </c>
      <c r="U393" s="143">
        <f ca="1" t="shared" si="182"/>
        <v>0</v>
      </c>
    </row>
    <row r="394" ht="15" spans="1:21">
      <c r="A394" s="182"/>
      <c r="B394" s="184" t="s">
        <v>328</v>
      </c>
      <c r="C394" s="103" t="str">
        <f>"million "&amp;D393</f>
        <v>million USD</v>
      </c>
      <c r="D394" s="177" t="str">
        <f>D393</f>
        <v>USD</v>
      </c>
      <c r="E394" s="62"/>
      <c r="F394" s="189"/>
      <c r="G394" s="167"/>
      <c r="H394" s="167"/>
      <c r="I394" s="167"/>
      <c r="J394" s="167"/>
      <c r="K394" s="90"/>
      <c r="L394" s="192"/>
      <c r="M394" s="143">
        <f ca="1" t="shared" ref="M394:U394" si="183">IF(M$241&gt;$C381-1,SUM(OFFSET($L392,0,M$241-$C381,1,$C381-$C382))/($C381-$C382),IF(M$241&lt;$C382+1,0,SUM(OFFSET($L392,0,0,1,M$241-$C382))/($C381-$C382)))</f>
        <v>0</v>
      </c>
      <c r="N394" s="143">
        <f ca="1" t="shared" si="183"/>
        <v>0</v>
      </c>
      <c r="O394" s="143">
        <f ca="1" t="shared" si="183"/>
        <v>0</v>
      </c>
      <c r="P394" s="143">
        <f ca="1" t="shared" si="183"/>
        <v>0</v>
      </c>
      <c r="Q394" s="143">
        <f ca="1" t="shared" si="183"/>
        <v>0</v>
      </c>
      <c r="R394" s="143">
        <f ca="1" t="shared" si="183"/>
        <v>0</v>
      </c>
      <c r="S394" s="143">
        <f ca="1" t="shared" si="183"/>
        <v>0</v>
      </c>
      <c r="T394" s="143">
        <f ca="1" t="shared" si="183"/>
        <v>0</v>
      </c>
      <c r="U394" s="143">
        <f ca="1" t="shared" si="183"/>
        <v>0</v>
      </c>
    </row>
    <row r="395" ht="15" spans="1:21">
      <c r="A395" s="182"/>
      <c r="B395" s="184" t="s">
        <v>234</v>
      </c>
      <c r="C395" s="103" t="str">
        <f>"million "&amp;D394</f>
        <v>million USD</v>
      </c>
      <c r="D395" s="177" t="str">
        <f>D394</f>
        <v>USD</v>
      </c>
      <c r="E395" s="62"/>
      <c r="F395" s="189"/>
      <c r="G395" s="167"/>
      <c r="H395" s="167"/>
      <c r="I395" s="167"/>
      <c r="J395" s="167"/>
      <c r="K395" s="90"/>
      <c r="L395" s="192"/>
      <c r="M395" s="143">
        <f t="shared" ref="M395:U395" si="184">L393*$C383</f>
        <v>0</v>
      </c>
      <c r="N395" s="143">
        <f ca="1" t="shared" si="184"/>
        <v>0</v>
      </c>
      <c r="O395" s="143">
        <f ca="1" t="shared" si="184"/>
        <v>0</v>
      </c>
      <c r="P395" s="143">
        <f ca="1" t="shared" si="184"/>
        <v>0</v>
      </c>
      <c r="Q395" s="143">
        <f ca="1" t="shared" si="184"/>
        <v>0</v>
      </c>
      <c r="R395" s="143">
        <f ca="1" t="shared" si="184"/>
        <v>0</v>
      </c>
      <c r="S395" s="143">
        <f ca="1" t="shared" si="184"/>
        <v>0</v>
      </c>
      <c r="T395" s="143">
        <f ca="1" t="shared" si="184"/>
        <v>0</v>
      </c>
      <c r="U395" s="143">
        <f ca="1" t="shared" si="184"/>
        <v>0</v>
      </c>
    </row>
    <row r="396" ht="15" spans="1:21">
      <c r="A396" s="182"/>
      <c r="B396" s="183" t="s">
        <v>305</v>
      </c>
      <c r="C396" s="103"/>
      <c r="D396" s="51"/>
      <c r="E396" s="116"/>
      <c r="F396" s="167"/>
      <c r="G396" s="167"/>
      <c r="H396" s="167"/>
      <c r="I396" s="167"/>
      <c r="J396" s="167"/>
      <c r="K396" s="90"/>
      <c r="L396" s="143"/>
      <c r="M396" s="143"/>
      <c r="N396" s="143"/>
      <c r="O396" s="143"/>
      <c r="P396" s="143"/>
      <c r="Q396" s="143"/>
      <c r="R396" s="143"/>
      <c r="S396" s="143"/>
      <c r="T396" s="143"/>
      <c r="U396" s="143"/>
    </row>
    <row r="397" ht="15" spans="1:21">
      <c r="A397" s="182"/>
      <c r="B397" s="184" t="s">
        <v>37</v>
      </c>
      <c r="C397" s="185" t="str">
        <f>IF(C402="Domestic","LCU","USD")</f>
        <v>USD</v>
      </c>
      <c r="D397" s="47"/>
      <c r="E397" s="47"/>
      <c r="F397" s="48"/>
      <c r="G397" s="48"/>
      <c r="H397" s="48"/>
      <c r="I397" s="48"/>
      <c r="J397" s="48"/>
      <c r="K397" s="89"/>
      <c r="L397" s="89"/>
      <c r="M397" s="89"/>
      <c r="N397" s="89"/>
      <c r="O397" s="89"/>
      <c r="P397" s="89"/>
      <c r="Q397" s="89"/>
      <c r="R397" s="89"/>
      <c r="S397" s="89"/>
      <c r="T397" s="89"/>
      <c r="U397" s="89"/>
    </row>
    <row r="398" ht="15" spans="1:21">
      <c r="A398" s="182"/>
      <c r="B398" s="184" t="s">
        <v>345</v>
      </c>
      <c r="C398" s="186">
        <f>SUMIF($E$63:$E$72,$B396,H$63:H$72)</f>
        <v>7</v>
      </c>
      <c r="D398" s="47"/>
      <c r="E398" s="47"/>
      <c r="F398" s="48"/>
      <c r="G398" s="48"/>
      <c r="H398" s="48"/>
      <c r="I398" s="48"/>
      <c r="J398" s="48"/>
      <c r="K398" s="89"/>
      <c r="L398" s="89"/>
      <c r="M398" s="89"/>
      <c r="N398" s="89"/>
      <c r="O398" s="89"/>
      <c r="P398" s="89"/>
      <c r="Q398" s="89"/>
      <c r="R398" s="89"/>
      <c r="S398" s="89"/>
      <c r="T398" s="89"/>
      <c r="U398" s="89"/>
    </row>
    <row r="399" ht="15" spans="1:21">
      <c r="A399" s="182"/>
      <c r="B399" s="184" t="s">
        <v>346</v>
      </c>
      <c r="C399" s="187">
        <f>SUMIF($E$63:$E$72,$B396,I$63:I$72)</f>
        <v>10</v>
      </c>
      <c r="D399" s="47"/>
      <c r="E399" s="47"/>
      <c r="F399" s="48"/>
      <c r="G399" s="48"/>
      <c r="H399" s="48"/>
      <c r="I399" s="48"/>
      <c r="J399" s="48"/>
      <c r="K399" s="89"/>
      <c r="L399" s="89"/>
      <c r="M399" s="89"/>
      <c r="N399" s="89"/>
      <c r="O399" s="89"/>
      <c r="P399" s="89"/>
      <c r="Q399" s="89"/>
      <c r="R399" s="89"/>
      <c r="S399" s="89"/>
      <c r="T399" s="89"/>
      <c r="U399" s="89"/>
    </row>
    <row r="400" ht="15" spans="1:21">
      <c r="A400" s="182"/>
      <c r="B400" s="184" t="s">
        <v>347</v>
      </c>
      <c r="C400" s="188">
        <f>SUMIF($E$63:$E$72,$B396,G$63:G$72)</f>
        <v>0.09</v>
      </c>
      <c r="D400" s="47"/>
      <c r="E400" s="47"/>
      <c r="F400" s="48"/>
      <c r="G400" s="48"/>
      <c r="H400" s="48"/>
      <c r="I400" s="48"/>
      <c r="J400" s="48"/>
      <c r="K400" s="89"/>
      <c r="L400" s="89"/>
      <c r="M400" s="89"/>
      <c r="N400" s="89"/>
      <c r="O400" s="89"/>
      <c r="P400" s="89"/>
      <c r="Q400" s="89"/>
      <c r="R400" s="89"/>
      <c r="S400" s="89"/>
      <c r="T400" s="89"/>
      <c r="U400" s="89"/>
    </row>
    <row r="401" ht="15" spans="1:21">
      <c r="A401" s="182"/>
      <c r="B401" s="184" t="s">
        <v>348</v>
      </c>
      <c r="C401" s="177" t="s">
        <v>349</v>
      </c>
      <c r="D401" s="47"/>
      <c r="E401" s="47"/>
      <c r="F401" s="48"/>
      <c r="G401" s="48"/>
      <c r="H401" s="48"/>
      <c r="I401" s="48"/>
      <c r="J401" s="48"/>
      <c r="K401" s="89"/>
      <c r="L401" s="89"/>
      <c r="M401" s="89"/>
      <c r="N401" s="89"/>
      <c r="O401" s="89"/>
      <c r="P401" s="89"/>
      <c r="Q401" s="89"/>
      <c r="R401" s="89"/>
      <c r="S401" s="89"/>
      <c r="T401" s="89"/>
      <c r="U401" s="89"/>
    </row>
    <row r="402" ht="15" spans="1:21">
      <c r="A402" s="182"/>
      <c r="B402" s="184" t="str">
        <f>"Classified as External or Domestic?"</f>
        <v>Classified as External or Domestic?</v>
      </c>
      <c r="C402" s="187" t="str">
        <f>VLOOKUP(B396,$E$63:$I$72,2,FALSE)</f>
        <v>External</v>
      </c>
      <c r="D402" s="47"/>
      <c r="E402" s="47"/>
      <c r="F402" s="48"/>
      <c r="G402" s="48"/>
      <c r="H402" s="48"/>
      <c r="I402" s="48"/>
      <c r="J402" s="48"/>
      <c r="K402" s="89"/>
      <c r="L402" s="89"/>
      <c r="M402" s="89"/>
      <c r="N402" s="89"/>
      <c r="O402" s="89"/>
      <c r="P402" s="89"/>
      <c r="Q402" s="89"/>
      <c r="R402" s="89"/>
      <c r="S402" s="89"/>
      <c r="T402" s="89"/>
      <c r="U402" s="89"/>
    </row>
    <row r="403" ht="15" spans="1:21">
      <c r="A403" s="182"/>
      <c r="B403" s="184" t="s">
        <v>350</v>
      </c>
      <c r="C403" s="47" t="s">
        <v>351</v>
      </c>
      <c r="D403" s="47"/>
      <c r="E403" s="47"/>
      <c r="F403" s="48"/>
      <c r="G403" s="48"/>
      <c r="H403" s="48"/>
      <c r="I403" s="48"/>
      <c r="J403" s="48"/>
      <c r="K403" s="89"/>
      <c r="L403" s="190">
        <f>L404/L$101*100</f>
        <v>0</v>
      </c>
      <c r="M403" s="190">
        <f ca="1" t="shared" ref="M403:U403" si="185">M404/M$101*100</f>
        <v>0</v>
      </c>
      <c r="N403" s="190">
        <f ca="1" t="shared" si="185"/>
        <v>0</v>
      </c>
      <c r="O403" s="190">
        <f ca="1" t="shared" si="185"/>
        <v>0</v>
      </c>
      <c r="P403" s="190">
        <f ca="1" t="shared" si="185"/>
        <v>0</v>
      </c>
      <c r="Q403" s="190">
        <f ca="1" t="shared" si="185"/>
        <v>0</v>
      </c>
      <c r="R403" s="190">
        <f ca="1" t="shared" si="185"/>
        <v>0</v>
      </c>
      <c r="S403" s="190">
        <f ca="1" t="shared" si="185"/>
        <v>0</v>
      </c>
      <c r="T403" s="190">
        <f ca="1" t="shared" si="185"/>
        <v>0</v>
      </c>
      <c r="U403" s="190">
        <f ca="1" t="shared" si="185"/>
        <v>0</v>
      </c>
    </row>
    <row r="404" ht="15" spans="1:21">
      <c r="A404" s="182"/>
      <c r="B404" s="184" t="s">
        <v>352</v>
      </c>
      <c r="C404" s="62" t="s">
        <v>329</v>
      </c>
      <c r="D404" s="177" t="str">
        <f>C402</f>
        <v>External</v>
      </c>
      <c r="E404" s="62"/>
      <c r="F404" s="178"/>
      <c r="G404" s="167"/>
      <c r="H404" s="167"/>
      <c r="I404" s="167"/>
      <c r="J404" s="167"/>
      <c r="K404" s="90"/>
      <c r="L404" s="191">
        <f>SUMIF($E$63:$E$72,$B396,L$63:L$72)*L408</f>
        <v>0</v>
      </c>
      <c r="M404" s="191">
        <f t="shared" ref="M404:U404" si="186">SUMIF($E$63:$E$72,$B396,M$63:M$72)*M408</f>
        <v>0</v>
      </c>
      <c r="N404" s="191">
        <f t="shared" si="186"/>
        <v>0</v>
      </c>
      <c r="O404" s="191">
        <f t="shared" si="186"/>
        <v>0</v>
      </c>
      <c r="P404" s="191">
        <f t="shared" si="186"/>
        <v>0</v>
      </c>
      <c r="Q404" s="191">
        <f t="shared" si="186"/>
        <v>0</v>
      </c>
      <c r="R404" s="191">
        <f t="shared" si="186"/>
        <v>0</v>
      </c>
      <c r="S404" s="191">
        <f t="shared" si="186"/>
        <v>0</v>
      </c>
      <c r="T404" s="191">
        <f t="shared" si="186"/>
        <v>0</v>
      </c>
      <c r="U404" s="191">
        <f t="shared" si="186"/>
        <v>0</v>
      </c>
    </row>
    <row r="405" ht="15" spans="1:21">
      <c r="A405" s="182"/>
      <c r="B405" s="184" t="s">
        <v>335</v>
      </c>
      <c r="C405" s="62" t="s">
        <v>329</v>
      </c>
      <c r="D405" s="177" t="str">
        <f>C402</f>
        <v>External</v>
      </c>
      <c r="E405" s="62"/>
      <c r="F405" s="178"/>
      <c r="G405" s="167"/>
      <c r="H405" s="167"/>
      <c r="I405" s="167"/>
      <c r="J405" s="167"/>
      <c r="K405" s="90"/>
      <c r="L405" s="192"/>
      <c r="M405" s="143">
        <f ca="1" t="shared" ref="M405:U405" si="187">M411*M408</f>
        <v>0</v>
      </c>
      <c r="N405" s="143">
        <f ca="1" t="shared" si="187"/>
        <v>0</v>
      </c>
      <c r="O405" s="143">
        <f ca="1" t="shared" si="187"/>
        <v>0</v>
      </c>
      <c r="P405" s="143">
        <f ca="1" t="shared" si="187"/>
        <v>0</v>
      </c>
      <c r="Q405" s="143">
        <f ca="1" t="shared" si="187"/>
        <v>0</v>
      </c>
      <c r="R405" s="143">
        <f ca="1" t="shared" si="187"/>
        <v>0</v>
      </c>
      <c r="S405" s="143">
        <f ca="1" t="shared" si="187"/>
        <v>0</v>
      </c>
      <c r="T405" s="143">
        <f ca="1" t="shared" si="187"/>
        <v>0</v>
      </c>
      <c r="U405" s="143">
        <f ca="1" t="shared" si="187"/>
        <v>0</v>
      </c>
    </row>
    <row r="406" ht="15" spans="1:21">
      <c r="A406" s="182"/>
      <c r="B406" s="184" t="s">
        <v>336</v>
      </c>
      <c r="C406" s="62" t="s">
        <v>329</v>
      </c>
      <c r="D406" s="177" t="str">
        <f>C402</f>
        <v>External</v>
      </c>
      <c r="E406" s="62"/>
      <c r="F406" s="178"/>
      <c r="G406" s="167"/>
      <c r="H406" s="167"/>
      <c r="I406" s="167"/>
      <c r="J406" s="167"/>
      <c r="K406" s="90"/>
      <c r="L406" s="192"/>
      <c r="M406" s="143">
        <f t="shared" ref="M406:U406" si="188">M412*M408</f>
        <v>0</v>
      </c>
      <c r="N406" s="143">
        <f ca="1" t="shared" si="188"/>
        <v>0</v>
      </c>
      <c r="O406" s="143">
        <f ca="1" t="shared" si="188"/>
        <v>0</v>
      </c>
      <c r="P406" s="143">
        <f ca="1" t="shared" si="188"/>
        <v>0</v>
      </c>
      <c r="Q406" s="143">
        <f ca="1" t="shared" si="188"/>
        <v>0</v>
      </c>
      <c r="R406" s="143">
        <f ca="1" t="shared" si="188"/>
        <v>0</v>
      </c>
      <c r="S406" s="143">
        <f ca="1" t="shared" si="188"/>
        <v>0</v>
      </c>
      <c r="T406" s="143">
        <f ca="1" t="shared" si="188"/>
        <v>0</v>
      </c>
      <c r="U406" s="143">
        <f ca="1" t="shared" si="188"/>
        <v>0</v>
      </c>
    </row>
    <row r="407" ht="15" spans="1:21">
      <c r="A407" s="182"/>
      <c r="B407" s="184" t="s">
        <v>353</v>
      </c>
      <c r="C407" s="62" t="s">
        <v>329</v>
      </c>
      <c r="D407" s="177" t="str">
        <f>C402</f>
        <v>External</v>
      </c>
      <c r="E407" s="62"/>
      <c r="F407" s="178"/>
      <c r="G407" s="167"/>
      <c r="H407" s="167"/>
      <c r="I407" s="167"/>
      <c r="J407" s="167"/>
      <c r="K407" s="90"/>
      <c r="L407" s="143">
        <f t="shared" ref="L407:U407" si="189">L410*L408</f>
        <v>0</v>
      </c>
      <c r="M407" s="143">
        <f ca="1" t="shared" si="189"/>
        <v>0</v>
      </c>
      <c r="N407" s="143">
        <f ca="1" t="shared" si="189"/>
        <v>0</v>
      </c>
      <c r="O407" s="143">
        <f ca="1" t="shared" si="189"/>
        <v>0</v>
      </c>
      <c r="P407" s="143">
        <f ca="1" t="shared" si="189"/>
        <v>0</v>
      </c>
      <c r="Q407" s="143">
        <f ca="1" t="shared" si="189"/>
        <v>0</v>
      </c>
      <c r="R407" s="143">
        <f ca="1" t="shared" si="189"/>
        <v>0</v>
      </c>
      <c r="S407" s="143">
        <f ca="1" t="shared" si="189"/>
        <v>0</v>
      </c>
      <c r="T407" s="143">
        <f ca="1" t="shared" si="189"/>
        <v>0</v>
      </c>
      <c r="U407" s="143">
        <f ca="1" t="shared" si="189"/>
        <v>0</v>
      </c>
    </row>
    <row r="408" ht="15" spans="1:21">
      <c r="A408" s="182"/>
      <c r="B408" s="184" t="s">
        <v>333</v>
      </c>
      <c r="C408" s="103" t="str">
        <f>"LCU per unit of "&amp;D407</f>
        <v>LCU per unit of External</v>
      </c>
      <c r="D408" s="177" t="str">
        <f>C397</f>
        <v>USD</v>
      </c>
      <c r="E408" s="62"/>
      <c r="F408" s="178"/>
      <c r="G408" s="167"/>
      <c r="H408" s="167"/>
      <c r="I408" s="167"/>
      <c r="J408" s="167"/>
      <c r="K408" s="90"/>
      <c r="L408" s="143">
        <f t="shared" ref="L408:U408" si="190">INDEX($L$81:$U$85,MATCH($D408,$B$81:$B$85,0),MATCH(L$78,$L$78:$U$78,0))</f>
        <v>379</v>
      </c>
      <c r="M408" s="143">
        <f t="shared" si="190"/>
        <v>379</v>
      </c>
      <c r="N408" s="143">
        <f t="shared" si="190"/>
        <v>379</v>
      </c>
      <c r="O408" s="143">
        <f t="shared" si="190"/>
        <v>379</v>
      </c>
      <c r="P408" s="143">
        <f t="shared" si="190"/>
        <v>379</v>
      </c>
      <c r="Q408" s="143">
        <f t="shared" si="190"/>
        <v>379</v>
      </c>
      <c r="R408" s="143">
        <f t="shared" si="190"/>
        <v>379</v>
      </c>
      <c r="S408" s="143">
        <f t="shared" si="190"/>
        <v>379</v>
      </c>
      <c r="T408" s="143">
        <f t="shared" si="190"/>
        <v>379</v>
      </c>
      <c r="U408" s="143">
        <f t="shared" si="190"/>
        <v>379</v>
      </c>
    </row>
    <row r="409" ht="15" spans="1:21">
      <c r="A409" s="182"/>
      <c r="B409" s="184" t="s">
        <v>341</v>
      </c>
      <c r="C409" s="103" t="str">
        <f>"million "&amp;D408</f>
        <v>million USD</v>
      </c>
      <c r="D409" s="177" t="str">
        <f>D408</f>
        <v>USD</v>
      </c>
      <c r="E409" s="59"/>
      <c r="F409" s="189"/>
      <c r="G409" s="167"/>
      <c r="H409" s="167"/>
      <c r="I409" s="167"/>
      <c r="J409" s="167"/>
      <c r="K409" s="90"/>
      <c r="L409" s="190">
        <f t="shared" ref="L409:U409" si="191">L404/L408</f>
        <v>0</v>
      </c>
      <c r="M409" s="190">
        <f t="shared" si="191"/>
        <v>0</v>
      </c>
      <c r="N409" s="190">
        <f t="shared" si="191"/>
        <v>0</v>
      </c>
      <c r="O409" s="190">
        <f t="shared" si="191"/>
        <v>0</v>
      </c>
      <c r="P409" s="190">
        <f t="shared" si="191"/>
        <v>0</v>
      </c>
      <c r="Q409" s="190">
        <f t="shared" si="191"/>
        <v>0</v>
      </c>
      <c r="R409" s="190">
        <f t="shared" si="191"/>
        <v>0</v>
      </c>
      <c r="S409" s="190">
        <f t="shared" si="191"/>
        <v>0</v>
      </c>
      <c r="T409" s="190">
        <f t="shared" si="191"/>
        <v>0</v>
      </c>
      <c r="U409" s="190">
        <f t="shared" si="191"/>
        <v>0</v>
      </c>
    </row>
    <row r="410" ht="15" spans="1:21">
      <c r="A410" s="182"/>
      <c r="B410" s="184" t="s">
        <v>343</v>
      </c>
      <c r="C410" s="103" t="str">
        <f>"million "&amp;D409</f>
        <v>million USD</v>
      </c>
      <c r="D410" s="177" t="str">
        <f>D409</f>
        <v>USD</v>
      </c>
      <c r="E410" s="62"/>
      <c r="F410" s="189"/>
      <c r="G410" s="167"/>
      <c r="H410" s="167"/>
      <c r="I410" s="167"/>
      <c r="J410" s="167"/>
      <c r="K410" s="90"/>
      <c r="L410" s="143">
        <f>L409</f>
        <v>0</v>
      </c>
      <c r="M410" s="143">
        <f ca="1" t="shared" ref="M410:U410" si="192">L410+M409-M411</f>
        <v>0</v>
      </c>
      <c r="N410" s="143">
        <f ca="1" t="shared" si="192"/>
        <v>0</v>
      </c>
      <c r="O410" s="143">
        <f ca="1" t="shared" si="192"/>
        <v>0</v>
      </c>
      <c r="P410" s="143">
        <f ca="1" t="shared" si="192"/>
        <v>0</v>
      </c>
      <c r="Q410" s="143">
        <f ca="1" t="shared" si="192"/>
        <v>0</v>
      </c>
      <c r="R410" s="143">
        <f ca="1" t="shared" si="192"/>
        <v>0</v>
      </c>
      <c r="S410" s="143">
        <f ca="1" t="shared" si="192"/>
        <v>0</v>
      </c>
      <c r="T410" s="143">
        <f ca="1" t="shared" si="192"/>
        <v>0</v>
      </c>
      <c r="U410" s="143">
        <f ca="1" t="shared" si="192"/>
        <v>0</v>
      </c>
    </row>
    <row r="411" ht="15" spans="1:21">
      <c r="A411" s="182"/>
      <c r="B411" s="184" t="s">
        <v>328</v>
      </c>
      <c r="C411" s="103" t="str">
        <f>"million "&amp;D410</f>
        <v>million USD</v>
      </c>
      <c r="D411" s="177" t="str">
        <f>D410</f>
        <v>USD</v>
      </c>
      <c r="E411" s="62"/>
      <c r="F411" s="189"/>
      <c r="G411" s="167"/>
      <c r="H411" s="167"/>
      <c r="I411" s="167"/>
      <c r="J411" s="167"/>
      <c r="K411" s="90"/>
      <c r="L411" s="192"/>
      <c r="M411" s="143">
        <f ca="1" t="shared" ref="M411:U411" si="193">IF(M$241&gt;$C398-1,SUM(OFFSET($L409,0,M$241-$C398,1,$C398-$C399))/($C398-$C399),IF(M$241&lt;$C399+1,0,SUM(OFFSET($L409,0,0,1,M$241-$C399))/($C398-$C399)))</f>
        <v>0</v>
      </c>
      <c r="N411" s="143">
        <f ca="1" t="shared" si="193"/>
        <v>0</v>
      </c>
      <c r="O411" s="143">
        <f ca="1" t="shared" si="193"/>
        <v>0</v>
      </c>
      <c r="P411" s="143">
        <f ca="1" t="shared" si="193"/>
        <v>0</v>
      </c>
      <c r="Q411" s="143">
        <f ca="1" t="shared" si="193"/>
        <v>0</v>
      </c>
      <c r="R411" s="143">
        <f ca="1" t="shared" si="193"/>
        <v>0</v>
      </c>
      <c r="S411" s="143">
        <f ca="1" t="shared" si="193"/>
        <v>0</v>
      </c>
      <c r="T411" s="143">
        <f ca="1" t="shared" si="193"/>
        <v>0</v>
      </c>
      <c r="U411" s="143">
        <f ca="1" t="shared" si="193"/>
        <v>0</v>
      </c>
    </row>
    <row r="412" ht="15" spans="1:21">
      <c r="A412" s="182"/>
      <c r="B412" s="184" t="s">
        <v>234</v>
      </c>
      <c r="C412" s="103" t="str">
        <f>"million "&amp;D411</f>
        <v>million USD</v>
      </c>
      <c r="D412" s="177" t="str">
        <f>D411</f>
        <v>USD</v>
      </c>
      <c r="E412" s="62"/>
      <c r="F412" s="189"/>
      <c r="G412" s="167"/>
      <c r="H412" s="167"/>
      <c r="I412" s="167"/>
      <c r="J412" s="167"/>
      <c r="K412" s="90"/>
      <c r="L412" s="192"/>
      <c r="M412" s="143">
        <f t="shared" ref="M412:U412" si="194">L410*$C400</f>
        <v>0</v>
      </c>
      <c r="N412" s="143">
        <f ca="1" t="shared" si="194"/>
        <v>0</v>
      </c>
      <c r="O412" s="143">
        <f ca="1" t="shared" si="194"/>
        <v>0</v>
      </c>
      <c r="P412" s="143">
        <f ca="1" t="shared" si="194"/>
        <v>0</v>
      </c>
      <c r="Q412" s="143">
        <f ca="1" t="shared" si="194"/>
        <v>0</v>
      </c>
      <c r="R412" s="143">
        <f ca="1" t="shared" si="194"/>
        <v>0</v>
      </c>
      <c r="S412" s="143">
        <f ca="1" t="shared" si="194"/>
        <v>0</v>
      </c>
      <c r="T412" s="143">
        <f ca="1" t="shared" si="194"/>
        <v>0</v>
      </c>
      <c r="U412" s="143">
        <f ca="1" t="shared" si="194"/>
        <v>0</v>
      </c>
    </row>
    <row r="413" ht="15" spans="1:21">
      <c r="A413" s="182"/>
      <c r="B413" s="183" t="s">
        <v>337</v>
      </c>
      <c r="C413" s="103"/>
      <c r="D413" s="51"/>
      <c r="E413" s="116"/>
      <c r="F413" s="167"/>
      <c r="G413" s="167"/>
      <c r="H413" s="167"/>
      <c r="I413" s="167"/>
      <c r="J413" s="167"/>
      <c r="K413" s="90"/>
      <c r="L413" s="143"/>
      <c r="M413" s="143"/>
      <c r="N413" s="143"/>
      <c r="O413" s="143"/>
      <c r="P413" s="143"/>
      <c r="Q413" s="143"/>
      <c r="R413" s="143"/>
      <c r="S413" s="143"/>
      <c r="T413" s="143"/>
      <c r="U413" s="143"/>
    </row>
    <row r="414" ht="15" spans="1:21">
      <c r="A414" s="182"/>
      <c r="B414" s="184" t="s">
        <v>37</v>
      </c>
      <c r="C414" s="193" t="s">
        <v>311</v>
      </c>
      <c r="D414" s="47"/>
      <c r="E414" s="47"/>
      <c r="F414" s="48"/>
      <c r="G414" s="48"/>
      <c r="H414" s="48"/>
      <c r="I414" s="48"/>
      <c r="J414" s="48"/>
      <c r="K414" s="89"/>
      <c r="L414" s="89"/>
      <c r="M414" s="89"/>
      <c r="N414" s="89"/>
      <c r="O414" s="89"/>
      <c r="P414" s="89"/>
      <c r="Q414" s="89"/>
      <c r="R414" s="89"/>
      <c r="S414" s="89"/>
      <c r="T414" s="89"/>
      <c r="U414" s="89"/>
    </row>
    <row r="415" ht="15" spans="1:21">
      <c r="A415" s="182"/>
      <c r="B415" s="184" t="s">
        <v>345</v>
      </c>
      <c r="C415" s="194">
        <v>1</v>
      </c>
      <c r="D415" s="47"/>
      <c r="E415" s="47"/>
      <c r="F415" s="48"/>
      <c r="G415" s="48"/>
      <c r="H415" s="48"/>
      <c r="I415" s="48"/>
      <c r="J415" s="48"/>
      <c r="K415" s="89"/>
      <c r="L415" s="89"/>
      <c r="M415" s="89"/>
      <c r="N415" s="89"/>
      <c r="O415" s="89"/>
      <c r="P415" s="89"/>
      <c r="Q415" s="89"/>
      <c r="R415" s="89"/>
      <c r="S415" s="89"/>
      <c r="T415" s="89"/>
      <c r="U415" s="89"/>
    </row>
    <row r="416" ht="15" spans="1:21">
      <c r="A416" s="182"/>
      <c r="B416" s="184" t="s">
        <v>346</v>
      </c>
      <c r="C416" s="195">
        <v>0</v>
      </c>
      <c r="D416" s="47"/>
      <c r="E416" s="47"/>
      <c r="F416" s="48"/>
      <c r="G416" s="48"/>
      <c r="H416" s="48"/>
      <c r="I416" s="48"/>
      <c r="J416" s="48"/>
      <c r="K416" s="89"/>
      <c r="L416" s="89"/>
      <c r="M416" s="89"/>
      <c r="N416" s="89"/>
      <c r="O416" s="89"/>
      <c r="P416" s="89"/>
      <c r="Q416" s="89"/>
      <c r="R416" s="89"/>
      <c r="S416" s="89"/>
      <c r="T416" s="89"/>
      <c r="U416" s="89"/>
    </row>
    <row r="417" ht="15" spans="1:21">
      <c r="A417" s="182"/>
      <c r="B417" s="184" t="s">
        <v>347</v>
      </c>
      <c r="C417" s="196">
        <v>0</v>
      </c>
      <c r="D417" s="47"/>
      <c r="E417" s="47"/>
      <c r="F417" s="48"/>
      <c r="G417" s="48"/>
      <c r="H417" s="48"/>
      <c r="I417" s="48"/>
      <c r="J417" s="48"/>
      <c r="K417" s="89"/>
      <c r="L417" s="89"/>
      <c r="M417" s="89"/>
      <c r="N417" s="89"/>
      <c r="O417" s="89"/>
      <c r="P417" s="89"/>
      <c r="Q417" s="89"/>
      <c r="R417" s="89"/>
      <c r="S417" s="89"/>
      <c r="T417" s="89"/>
      <c r="U417" s="89"/>
    </row>
    <row r="418" ht="15" spans="1:21">
      <c r="A418" s="182"/>
      <c r="B418" s="184" t="s">
        <v>348</v>
      </c>
      <c r="C418" s="177"/>
      <c r="D418" s="47"/>
      <c r="E418" s="47"/>
      <c r="F418" s="48"/>
      <c r="G418" s="48"/>
      <c r="H418" s="48"/>
      <c r="I418" s="48"/>
      <c r="J418" s="48"/>
      <c r="K418" s="89"/>
      <c r="L418" s="89"/>
      <c r="M418" s="89"/>
      <c r="N418" s="89"/>
      <c r="O418" s="89"/>
      <c r="P418" s="89"/>
      <c r="Q418" s="89"/>
      <c r="R418" s="89"/>
      <c r="S418" s="89"/>
      <c r="T418" s="89"/>
      <c r="U418" s="89"/>
    </row>
    <row r="419" ht="15" spans="1:21">
      <c r="A419" s="182"/>
      <c r="B419" s="184" t="str">
        <f>"Classified as External or Domestic?"</f>
        <v>Classified as External or Domestic?</v>
      </c>
      <c r="C419" s="195" t="s">
        <v>163</v>
      </c>
      <c r="D419" s="47"/>
      <c r="E419" s="47"/>
      <c r="F419" s="48"/>
      <c r="G419" s="48"/>
      <c r="H419" s="48"/>
      <c r="I419" s="48"/>
      <c r="J419" s="48"/>
      <c r="K419" s="89"/>
      <c r="L419" s="89"/>
      <c r="M419" s="89"/>
      <c r="N419" s="89"/>
      <c r="O419" s="89"/>
      <c r="P419" s="89"/>
      <c r="Q419" s="89"/>
      <c r="R419" s="89"/>
      <c r="S419" s="89"/>
      <c r="T419" s="89"/>
      <c r="U419" s="89"/>
    </row>
    <row r="420" ht="15" spans="1:21">
      <c r="A420" s="182"/>
      <c r="B420" s="184" t="s">
        <v>350</v>
      </c>
      <c r="C420" s="47" t="s">
        <v>351</v>
      </c>
      <c r="D420" s="47"/>
      <c r="E420" s="47"/>
      <c r="F420" s="48"/>
      <c r="G420" s="48"/>
      <c r="H420" s="48"/>
      <c r="I420" s="48"/>
      <c r="J420" s="48"/>
      <c r="K420" s="89"/>
      <c r="L420" s="190">
        <f>L421/L$101*100</f>
        <v>0</v>
      </c>
      <c r="M420" s="190">
        <f ca="1" t="shared" ref="M420:U420" si="195">M421/M$101*100</f>
        <v>0</v>
      </c>
      <c r="N420" s="190">
        <f ca="1" t="shared" si="195"/>
        <v>0</v>
      </c>
      <c r="O420" s="190">
        <f ca="1" t="shared" si="195"/>
        <v>0</v>
      </c>
      <c r="P420" s="190">
        <f ca="1" t="shared" si="195"/>
        <v>0</v>
      </c>
      <c r="Q420" s="190">
        <f ca="1" t="shared" si="195"/>
        <v>0</v>
      </c>
      <c r="R420" s="190">
        <f ca="1" t="shared" si="195"/>
        <v>0</v>
      </c>
      <c r="S420" s="190">
        <f ca="1" t="shared" si="195"/>
        <v>0</v>
      </c>
      <c r="T420" s="190">
        <f ca="1" t="shared" si="195"/>
        <v>0</v>
      </c>
      <c r="U420" s="190">
        <f ca="1" t="shared" si="195"/>
        <v>0</v>
      </c>
    </row>
    <row r="421" ht="15" spans="1:21">
      <c r="A421" s="182"/>
      <c r="B421" s="184" t="s">
        <v>352</v>
      </c>
      <c r="C421" s="62" t="s">
        <v>329</v>
      </c>
      <c r="D421" s="177" t="str">
        <f>C419</f>
        <v>Domestic</v>
      </c>
      <c r="E421" s="62"/>
      <c r="F421" s="178"/>
      <c r="G421" s="167"/>
      <c r="H421" s="167"/>
      <c r="I421" s="167"/>
      <c r="J421" s="167"/>
      <c r="K421" s="90"/>
      <c r="L421" s="191">
        <f>SUMIF($E$63:$E$72,$B413,L$63:L$72)*L425</f>
        <v>0</v>
      </c>
      <c r="M421" s="191">
        <f t="shared" ref="M421:U421" si="196">SUMIF($E$63:$E$72,$B413,M$63:M$72)*M425</f>
        <v>0</v>
      </c>
      <c r="N421" s="191">
        <f t="shared" si="196"/>
        <v>0</v>
      </c>
      <c r="O421" s="191">
        <f t="shared" si="196"/>
        <v>0</v>
      </c>
      <c r="P421" s="191">
        <f t="shared" si="196"/>
        <v>0</v>
      </c>
      <c r="Q421" s="191">
        <f t="shared" si="196"/>
        <v>0</v>
      </c>
      <c r="R421" s="191">
        <f t="shared" si="196"/>
        <v>0</v>
      </c>
      <c r="S421" s="191">
        <f t="shared" si="196"/>
        <v>0</v>
      </c>
      <c r="T421" s="191">
        <f t="shared" si="196"/>
        <v>0</v>
      </c>
      <c r="U421" s="191">
        <f t="shared" si="196"/>
        <v>0</v>
      </c>
    </row>
    <row r="422" ht="15" spans="1:21">
      <c r="A422" s="182"/>
      <c r="B422" s="184" t="s">
        <v>335</v>
      </c>
      <c r="C422" s="62" t="s">
        <v>329</v>
      </c>
      <c r="D422" s="177" t="str">
        <f>C419</f>
        <v>Domestic</v>
      </c>
      <c r="E422" s="62"/>
      <c r="F422" s="178"/>
      <c r="G422" s="167"/>
      <c r="H422" s="167"/>
      <c r="I422" s="167"/>
      <c r="J422" s="167"/>
      <c r="K422" s="90"/>
      <c r="L422" s="192"/>
      <c r="M422" s="143">
        <f ca="1" t="shared" ref="M422:U422" si="197">M428*M425</f>
        <v>0</v>
      </c>
      <c r="N422" s="143">
        <f ca="1" t="shared" si="197"/>
        <v>0</v>
      </c>
      <c r="O422" s="143">
        <f ca="1" t="shared" si="197"/>
        <v>0</v>
      </c>
      <c r="P422" s="143">
        <f ca="1" t="shared" si="197"/>
        <v>0</v>
      </c>
      <c r="Q422" s="143">
        <f ca="1" t="shared" si="197"/>
        <v>0</v>
      </c>
      <c r="R422" s="143">
        <f ca="1" t="shared" si="197"/>
        <v>0</v>
      </c>
      <c r="S422" s="143">
        <f ca="1" t="shared" si="197"/>
        <v>0</v>
      </c>
      <c r="T422" s="143">
        <f ca="1" t="shared" si="197"/>
        <v>0</v>
      </c>
      <c r="U422" s="143">
        <f ca="1" t="shared" si="197"/>
        <v>0</v>
      </c>
    </row>
    <row r="423" ht="15" spans="1:21">
      <c r="A423" s="182"/>
      <c r="B423" s="184" t="s">
        <v>336</v>
      </c>
      <c r="C423" s="62" t="s">
        <v>329</v>
      </c>
      <c r="D423" s="177" t="str">
        <f>C419</f>
        <v>Domestic</v>
      </c>
      <c r="E423" s="62"/>
      <c r="F423" s="178"/>
      <c r="G423" s="167"/>
      <c r="H423" s="167"/>
      <c r="I423" s="167"/>
      <c r="J423" s="167"/>
      <c r="K423" s="90"/>
      <c r="L423" s="192"/>
      <c r="M423" s="143">
        <f t="shared" ref="M423:U423" si="198">M429*M425</f>
        <v>0</v>
      </c>
      <c r="N423" s="143">
        <f ca="1" t="shared" si="198"/>
        <v>0</v>
      </c>
      <c r="O423" s="143">
        <f ca="1" t="shared" si="198"/>
        <v>0</v>
      </c>
      <c r="P423" s="143">
        <f ca="1" t="shared" si="198"/>
        <v>0</v>
      </c>
      <c r="Q423" s="143">
        <f ca="1" t="shared" si="198"/>
        <v>0</v>
      </c>
      <c r="R423" s="143">
        <f ca="1" t="shared" si="198"/>
        <v>0</v>
      </c>
      <c r="S423" s="143">
        <f ca="1" t="shared" si="198"/>
        <v>0</v>
      </c>
      <c r="T423" s="143">
        <f ca="1" t="shared" si="198"/>
        <v>0</v>
      </c>
      <c r="U423" s="143">
        <f ca="1" t="shared" si="198"/>
        <v>0</v>
      </c>
    </row>
    <row r="424" ht="15" spans="1:21">
      <c r="A424" s="182"/>
      <c r="B424" s="184" t="s">
        <v>353</v>
      </c>
      <c r="C424" s="62" t="s">
        <v>329</v>
      </c>
      <c r="D424" s="177" t="str">
        <f>C419</f>
        <v>Domestic</v>
      </c>
      <c r="E424" s="62"/>
      <c r="F424" s="178"/>
      <c r="G424" s="167"/>
      <c r="H424" s="167"/>
      <c r="I424" s="167"/>
      <c r="J424" s="167"/>
      <c r="K424" s="90"/>
      <c r="L424" s="143">
        <f t="shared" ref="L424:U424" si="199">L427*L425</f>
        <v>0</v>
      </c>
      <c r="M424" s="143">
        <f ca="1" t="shared" si="199"/>
        <v>0</v>
      </c>
      <c r="N424" s="143">
        <f ca="1" t="shared" si="199"/>
        <v>0</v>
      </c>
      <c r="O424" s="143">
        <f ca="1" t="shared" si="199"/>
        <v>0</v>
      </c>
      <c r="P424" s="143">
        <f ca="1" t="shared" si="199"/>
        <v>0</v>
      </c>
      <c r="Q424" s="143">
        <f ca="1" t="shared" si="199"/>
        <v>0</v>
      </c>
      <c r="R424" s="143">
        <f ca="1" t="shared" si="199"/>
        <v>0</v>
      </c>
      <c r="S424" s="143">
        <f ca="1" t="shared" si="199"/>
        <v>0</v>
      </c>
      <c r="T424" s="143">
        <f ca="1" t="shared" si="199"/>
        <v>0</v>
      </c>
      <c r="U424" s="143">
        <f ca="1" t="shared" si="199"/>
        <v>0</v>
      </c>
    </row>
    <row r="425" ht="15" spans="1:21">
      <c r="A425" s="182"/>
      <c r="B425" s="184" t="s">
        <v>333</v>
      </c>
      <c r="C425" s="103" t="str">
        <f>"LCU per unit of "&amp;D424</f>
        <v>LCU per unit of Domestic</v>
      </c>
      <c r="D425" s="177" t="str">
        <f>C414</f>
        <v>LCU</v>
      </c>
      <c r="E425" s="62"/>
      <c r="F425" s="178"/>
      <c r="G425" s="167"/>
      <c r="H425" s="167"/>
      <c r="I425" s="167"/>
      <c r="J425" s="167"/>
      <c r="K425" s="90"/>
      <c r="L425" s="143">
        <f t="shared" ref="L425:U425" si="200">INDEX($L$81:$U$85,MATCH($D425,$B$81:$B$85,0),MATCH(L$78,$L$78:$U$78,0))</f>
        <v>1</v>
      </c>
      <c r="M425" s="143">
        <f t="shared" si="200"/>
        <v>1</v>
      </c>
      <c r="N425" s="143">
        <f t="shared" si="200"/>
        <v>1</v>
      </c>
      <c r="O425" s="143">
        <f t="shared" si="200"/>
        <v>1</v>
      </c>
      <c r="P425" s="143">
        <f t="shared" si="200"/>
        <v>1</v>
      </c>
      <c r="Q425" s="143">
        <f t="shared" si="200"/>
        <v>1</v>
      </c>
      <c r="R425" s="143">
        <f t="shared" si="200"/>
        <v>1</v>
      </c>
      <c r="S425" s="143">
        <f t="shared" si="200"/>
        <v>1</v>
      </c>
      <c r="T425" s="143">
        <f t="shared" si="200"/>
        <v>1</v>
      </c>
      <c r="U425" s="143">
        <f t="shared" si="200"/>
        <v>1</v>
      </c>
    </row>
    <row r="426" ht="15" spans="1:21">
      <c r="A426" s="182"/>
      <c r="B426" s="184" t="s">
        <v>341</v>
      </c>
      <c r="C426" s="103" t="str">
        <f>"million "&amp;D425</f>
        <v>million LCU</v>
      </c>
      <c r="D426" s="177" t="str">
        <f>D425</f>
        <v>LCU</v>
      </c>
      <c r="E426" s="59"/>
      <c r="F426" s="189"/>
      <c r="G426" s="167"/>
      <c r="H426" s="167"/>
      <c r="I426" s="167"/>
      <c r="J426" s="167"/>
      <c r="K426" s="90"/>
      <c r="L426" s="190">
        <f t="shared" ref="L426:U426" si="201">L421/L425</f>
        <v>0</v>
      </c>
      <c r="M426" s="190">
        <f t="shared" si="201"/>
        <v>0</v>
      </c>
      <c r="N426" s="190">
        <f t="shared" si="201"/>
        <v>0</v>
      </c>
      <c r="O426" s="190">
        <f t="shared" si="201"/>
        <v>0</v>
      </c>
      <c r="P426" s="190">
        <f t="shared" si="201"/>
        <v>0</v>
      </c>
      <c r="Q426" s="190">
        <f t="shared" si="201"/>
        <v>0</v>
      </c>
      <c r="R426" s="190">
        <f t="shared" si="201"/>
        <v>0</v>
      </c>
      <c r="S426" s="190">
        <f t="shared" si="201"/>
        <v>0</v>
      </c>
      <c r="T426" s="190">
        <f t="shared" si="201"/>
        <v>0</v>
      </c>
      <c r="U426" s="190">
        <f t="shared" si="201"/>
        <v>0</v>
      </c>
    </row>
    <row r="427" ht="15" spans="1:21">
      <c r="A427" s="182"/>
      <c r="B427" s="184" t="s">
        <v>343</v>
      </c>
      <c r="C427" s="103" t="str">
        <f>"million "&amp;D426</f>
        <v>million LCU</v>
      </c>
      <c r="D427" s="177" t="str">
        <f>D426</f>
        <v>LCU</v>
      </c>
      <c r="E427" s="62"/>
      <c r="F427" s="189"/>
      <c r="G427" s="167"/>
      <c r="H427" s="167"/>
      <c r="I427" s="167"/>
      <c r="J427" s="167"/>
      <c r="K427" s="90"/>
      <c r="L427" s="143">
        <f>L426</f>
        <v>0</v>
      </c>
      <c r="M427" s="143">
        <f ca="1" t="shared" ref="M427:U427" si="202">L427+M426-M428</f>
        <v>0</v>
      </c>
      <c r="N427" s="143">
        <f ca="1" t="shared" si="202"/>
        <v>0</v>
      </c>
      <c r="O427" s="143">
        <f ca="1" t="shared" si="202"/>
        <v>0</v>
      </c>
      <c r="P427" s="143">
        <f ca="1" t="shared" si="202"/>
        <v>0</v>
      </c>
      <c r="Q427" s="143">
        <f ca="1" t="shared" si="202"/>
        <v>0</v>
      </c>
      <c r="R427" s="143">
        <f ca="1" t="shared" si="202"/>
        <v>0</v>
      </c>
      <c r="S427" s="143">
        <f ca="1" t="shared" si="202"/>
        <v>0</v>
      </c>
      <c r="T427" s="143">
        <f ca="1" t="shared" si="202"/>
        <v>0</v>
      </c>
      <c r="U427" s="143">
        <f ca="1" t="shared" si="202"/>
        <v>0</v>
      </c>
    </row>
    <row r="428" ht="15" spans="1:21">
      <c r="A428" s="182"/>
      <c r="B428" s="184" t="s">
        <v>328</v>
      </c>
      <c r="C428" s="103" t="str">
        <f>"million "&amp;D427</f>
        <v>million LCU</v>
      </c>
      <c r="D428" s="177" t="str">
        <f>D427</f>
        <v>LCU</v>
      </c>
      <c r="E428" s="62"/>
      <c r="F428" s="189"/>
      <c r="G428" s="167"/>
      <c r="H428" s="167"/>
      <c r="I428" s="167"/>
      <c r="J428" s="167"/>
      <c r="K428" s="90"/>
      <c r="L428" s="192"/>
      <c r="M428" s="143">
        <f ca="1" t="shared" ref="M428:U428" si="203">IF(M$241&gt;$C415-1,SUM(OFFSET($L426,0,M$241-$C415,1,$C415-$C416))/($C415-$C416),IF(M$241&lt;$C416+1,0,SUM(OFFSET($L426,0,0,1,M$241-$C416))/($C415-$C416)))</f>
        <v>0</v>
      </c>
      <c r="N428" s="143">
        <f ca="1" t="shared" si="203"/>
        <v>0</v>
      </c>
      <c r="O428" s="143">
        <f ca="1" t="shared" si="203"/>
        <v>0</v>
      </c>
      <c r="P428" s="143">
        <f ca="1" t="shared" si="203"/>
        <v>0</v>
      </c>
      <c r="Q428" s="143">
        <f ca="1" t="shared" si="203"/>
        <v>0</v>
      </c>
      <c r="R428" s="143">
        <f ca="1" t="shared" si="203"/>
        <v>0</v>
      </c>
      <c r="S428" s="143">
        <f ca="1" t="shared" si="203"/>
        <v>0</v>
      </c>
      <c r="T428" s="143">
        <f ca="1" t="shared" si="203"/>
        <v>0</v>
      </c>
      <c r="U428" s="143">
        <f ca="1" t="shared" si="203"/>
        <v>0</v>
      </c>
    </row>
    <row r="429" ht="15" spans="1:21">
      <c r="A429" s="182"/>
      <c r="B429" s="184" t="s">
        <v>234</v>
      </c>
      <c r="C429" s="103" t="str">
        <f>"million "&amp;D428</f>
        <v>million LCU</v>
      </c>
      <c r="D429" s="177" t="str">
        <f>D428</f>
        <v>LCU</v>
      </c>
      <c r="E429" s="62"/>
      <c r="F429" s="189"/>
      <c r="G429" s="167"/>
      <c r="H429" s="167"/>
      <c r="I429" s="167"/>
      <c r="J429" s="167"/>
      <c r="K429" s="90"/>
      <c r="L429" s="192"/>
      <c r="M429" s="143">
        <f t="shared" ref="M429:U429" si="204">L427*$C417</f>
        <v>0</v>
      </c>
      <c r="N429" s="143">
        <f ca="1" t="shared" si="204"/>
        <v>0</v>
      </c>
      <c r="O429" s="143">
        <f ca="1" t="shared" si="204"/>
        <v>0</v>
      </c>
      <c r="P429" s="143">
        <f ca="1" t="shared" si="204"/>
        <v>0</v>
      </c>
      <c r="Q429" s="143">
        <f ca="1" t="shared" si="204"/>
        <v>0</v>
      </c>
      <c r="R429" s="143">
        <f ca="1" t="shared" si="204"/>
        <v>0</v>
      </c>
      <c r="S429" s="143">
        <f ca="1" t="shared" si="204"/>
        <v>0</v>
      </c>
      <c r="T429" s="143">
        <f ca="1" t="shared" si="204"/>
        <v>0</v>
      </c>
      <c r="U429" s="143">
        <f ca="1" t="shared" si="204"/>
        <v>0</v>
      </c>
    </row>
    <row r="430" ht="15" spans="1:21">
      <c r="A430" s="182"/>
      <c r="B430" s="183" t="s">
        <v>338</v>
      </c>
      <c r="C430" s="103"/>
      <c r="D430" s="51"/>
      <c r="E430" s="116"/>
      <c r="F430" s="167"/>
      <c r="G430" s="167"/>
      <c r="H430" s="167"/>
      <c r="I430" s="167"/>
      <c r="J430" s="167"/>
      <c r="K430" s="90"/>
      <c r="L430" s="143"/>
      <c r="M430" s="143"/>
      <c r="N430" s="143"/>
      <c r="O430" s="143"/>
      <c r="P430" s="143"/>
      <c r="Q430" s="143"/>
      <c r="R430" s="143"/>
      <c r="S430" s="143"/>
      <c r="T430" s="143"/>
      <c r="U430" s="143"/>
    </row>
    <row r="431" ht="15" spans="1:21">
      <c r="A431" s="182"/>
      <c r="B431" s="184" t="s">
        <v>37</v>
      </c>
      <c r="C431" s="193" t="s">
        <v>311</v>
      </c>
      <c r="D431" s="47"/>
      <c r="E431" s="47"/>
      <c r="F431" s="48"/>
      <c r="G431" s="48"/>
      <c r="H431" s="48"/>
      <c r="I431" s="48"/>
      <c r="J431" s="48"/>
      <c r="K431" s="89"/>
      <c r="L431" s="89"/>
      <c r="M431" s="89"/>
      <c r="N431" s="89"/>
      <c r="O431" s="89"/>
      <c r="P431" s="89"/>
      <c r="Q431" s="89"/>
      <c r="R431" s="89"/>
      <c r="S431" s="89"/>
      <c r="T431" s="89"/>
      <c r="U431" s="89"/>
    </row>
    <row r="432" ht="15" spans="1:21">
      <c r="A432" s="182"/>
      <c r="B432" s="184" t="s">
        <v>345</v>
      </c>
      <c r="C432" s="194">
        <v>1</v>
      </c>
      <c r="D432" s="47"/>
      <c r="E432" s="47"/>
      <c r="F432" s="48"/>
      <c r="G432" s="48"/>
      <c r="H432" s="48"/>
      <c r="I432" s="48"/>
      <c r="J432" s="48"/>
      <c r="K432" s="89"/>
      <c r="L432" s="89"/>
      <c r="M432" s="89"/>
      <c r="N432" s="89"/>
      <c r="O432" s="89"/>
      <c r="P432" s="89"/>
      <c r="Q432" s="89"/>
      <c r="R432" s="89"/>
      <c r="S432" s="89"/>
      <c r="T432" s="89"/>
      <c r="U432" s="89"/>
    </row>
    <row r="433" ht="15" spans="1:21">
      <c r="A433" s="182"/>
      <c r="B433" s="184" t="s">
        <v>346</v>
      </c>
      <c r="C433" s="195">
        <v>0</v>
      </c>
      <c r="D433" s="47"/>
      <c r="E433" s="47"/>
      <c r="F433" s="48"/>
      <c r="G433" s="48"/>
      <c r="H433" s="48"/>
      <c r="I433" s="48"/>
      <c r="J433" s="48"/>
      <c r="K433" s="89"/>
      <c r="L433" s="89"/>
      <c r="M433" s="89"/>
      <c r="N433" s="89"/>
      <c r="O433" s="89"/>
      <c r="P433" s="89"/>
      <c r="Q433" s="89"/>
      <c r="R433" s="89"/>
      <c r="S433" s="89"/>
      <c r="T433" s="89"/>
      <c r="U433" s="89"/>
    </row>
    <row r="434" ht="15" spans="1:21">
      <c r="A434" s="182"/>
      <c r="B434" s="184" t="s">
        <v>347</v>
      </c>
      <c r="C434" s="196">
        <v>0</v>
      </c>
      <c r="D434" s="47"/>
      <c r="E434" s="47"/>
      <c r="F434" s="48"/>
      <c r="G434" s="48"/>
      <c r="H434" s="48"/>
      <c r="I434" s="48"/>
      <c r="J434" s="48"/>
      <c r="K434" s="89"/>
      <c r="L434" s="89"/>
      <c r="M434" s="89"/>
      <c r="N434" s="89"/>
      <c r="O434" s="89"/>
      <c r="P434" s="89"/>
      <c r="Q434" s="89"/>
      <c r="R434" s="89"/>
      <c r="S434" s="89"/>
      <c r="T434" s="89"/>
      <c r="U434" s="89"/>
    </row>
    <row r="435" ht="15" spans="1:21">
      <c r="A435" s="182"/>
      <c r="B435" s="184" t="s">
        <v>348</v>
      </c>
      <c r="C435" s="177"/>
      <c r="D435" s="47"/>
      <c r="E435" s="47"/>
      <c r="F435" s="48"/>
      <c r="G435" s="48"/>
      <c r="H435" s="48"/>
      <c r="I435" s="48"/>
      <c r="J435" s="48"/>
      <c r="K435" s="89"/>
      <c r="L435" s="89"/>
      <c r="M435" s="89"/>
      <c r="N435" s="89"/>
      <c r="O435" s="89"/>
      <c r="P435" s="89"/>
      <c r="Q435" s="89"/>
      <c r="R435" s="89"/>
      <c r="S435" s="89"/>
      <c r="T435" s="89"/>
      <c r="U435" s="89"/>
    </row>
    <row r="436" ht="15" spans="1:21">
      <c r="A436" s="182"/>
      <c r="B436" s="184" t="str">
        <f>"Classified as External or Domestic?"</f>
        <v>Classified as External or Domestic?</v>
      </c>
      <c r="C436" s="195" t="s">
        <v>163</v>
      </c>
      <c r="D436" s="47"/>
      <c r="E436" s="47"/>
      <c r="F436" s="48"/>
      <c r="G436" s="48"/>
      <c r="H436" s="48"/>
      <c r="I436" s="48"/>
      <c r="J436" s="48"/>
      <c r="K436" s="89"/>
      <c r="L436" s="89"/>
      <c r="M436" s="89"/>
      <c r="N436" s="89"/>
      <c r="O436" s="89"/>
      <c r="P436" s="89"/>
      <c r="Q436" s="89"/>
      <c r="R436" s="89"/>
      <c r="S436" s="89"/>
      <c r="T436" s="89"/>
      <c r="U436" s="89"/>
    </row>
    <row r="437" ht="15" spans="1:21">
      <c r="A437" s="182"/>
      <c r="B437" s="184" t="s">
        <v>350</v>
      </c>
      <c r="C437" s="47" t="s">
        <v>351</v>
      </c>
      <c r="D437" s="47"/>
      <c r="E437" s="47"/>
      <c r="F437" s="48"/>
      <c r="G437" s="48"/>
      <c r="H437" s="48"/>
      <c r="I437" s="48"/>
      <c r="J437" s="48"/>
      <c r="K437" s="89"/>
      <c r="L437" s="190">
        <f>L438/L$101*100</f>
        <v>0</v>
      </c>
      <c r="M437" s="190">
        <f ca="1" t="shared" ref="M437:U437" si="205">M438/M$101*100</f>
        <v>0</v>
      </c>
      <c r="N437" s="190">
        <f ca="1" t="shared" si="205"/>
        <v>0</v>
      </c>
      <c r="O437" s="190">
        <f ca="1" t="shared" si="205"/>
        <v>0</v>
      </c>
      <c r="P437" s="190">
        <f ca="1" t="shared" si="205"/>
        <v>0</v>
      </c>
      <c r="Q437" s="190">
        <f ca="1" t="shared" si="205"/>
        <v>0</v>
      </c>
      <c r="R437" s="190">
        <f ca="1" t="shared" si="205"/>
        <v>0</v>
      </c>
      <c r="S437" s="190">
        <f ca="1" t="shared" si="205"/>
        <v>0</v>
      </c>
      <c r="T437" s="190">
        <f ca="1" t="shared" si="205"/>
        <v>0</v>
      </c>
      <c r="U437" s="190">
        <f ca="1" t="shared" si="205"/>
        <v>0</v>
      </c>
    </row>
    <row r="438" ht="15" spans="1:21">
      <c r="A438" s="182"/>
      <c r="B438" s="184" t="s">
        <v>352</v>
      </c>
      <c r="C438" s="62" t="s">
        <v>329</v>
      </c>
      <c r="D438" s="177" t="str">
        <f>C436</f>
        <v>Domestic</v>
      </c>
      <c r="E438" s="62"/>
      <c r="F438" s="178"/>
      <c r="G438" s="167"/>
      <c r="H438" s="167"/>
      <c r="I438" s="167"/>
      <c r="J438" s="167"/>
      <c r="K438" s="90"/>
      <c r="L438" s="191">
        <f>SUMIF($E$63:$E$72,$B430,L$63:L$72)*L442</f>
        <v>0</v>
      </c>
      <c r="M438" s="191">
        <f t="shared" ref="M438:U438" si="206">SUMIF($E$63:$E$72,$B430,M$63:M$72)*M442</f>
        <v>0</v>
      </c>
      <c r="N438" s="191">
        <f t="shared" si="206"/>
        <v>0</v>
      </c>
      <c r="O438" s="191">
        <f t="shared" si="206"/>
        <v>0</v>
      </c>
      <c r="P438" s="191">
        <f t="shared" si="206"/>
        <v>0</v>
      </c>
      <c r="Q438" s="191">
        <f t="shared" si="206"/>
        <v>0</v>
      </c>
      <c r="R438" s="191">
        <f t="shared" si="206"/>
        <v>0</v>
      </c>
      <c r="S438" s="191">
        <f t="shared" si="206"/>
        <v>0</v>
      </c>
      <c r="T438" s="191">
        <f t="shared" si="206"/>
        <v>0</v>
      </c>
      <c r="U438" s="191">
        <f t="shared" si="206"/>
        <v>0</v>
      </c>
    </row>
    <row r="439" ht="15" spans="1:21">
      <c r="A439" s="182"/>
      <c r="B439" s="184" t="s">
        <v>335</v>
      </c>
      <c r="C439" s="62" t="s">
        <v>329</v>
      </c>
      <c r="D439" s="177" t="str">
        <f>C436</f>
        <v>Domestic</v>
      </c>
      <c r="E439" s="62"/>
      <c r="F439" s="178"/>
      <c r="G439" s="167"/>
      <c r="H439" s="167"/>
      <c r="I439" s="167"/>
      <c r="J439" s="167"/>
      <c r="K439" s="90"/>
      <c r="L439" s="192"/>
      <c r="M439" s="143">
        <f ca="1" t="shared" ref="M439:U439" si="207">M445*M442</f>
        <v>0</v>
      </c>
      <c r="N439" s="143">
        <f ca="1" t="shared" si="207"/>
        <v>0</v>
      </c>
      <c r="O439" s="143">
        <f ca="1" t="shared" si="207"/>
        <v>0</v>
      </c>
      <c r="P439" s="143">
        <f ca="1" t="shared" si="207"/>
        <v>0</v>
      </c>
      <c r="Q439" s="143">
        <f ca="1" t="shared" si="207"/>
        <v>0</v>
      </c>
      <c r="R439" s="143">
        <f ca="1" t="shared" si="207"/>
        <v>0</v>
      </c>
      <c r="S439" s="143">
        <f ca="1" t="shared" si="207"/>
        <v>0</v>
      </c>
      <c r="T439" s="143">
        <f ca="1" t="shared" si="207"/>
        <v>0</v>
      </c>
      <c r="U439" s="143">
        <f ca="1" t="shared" si="207"/>
        <v>0</v>
      </c>
    </row>
    <row r="440" ht="15" spans="1:21">
      <c r="A440" s="182"/>
      <c r="B440" s="184" t="s">
        <v>336</v>
      </c>
      <c r="C440" s="62" t="s">
        <v>329</v>
      </c>
      <c r="D440" s="177" t="str">
        <f>C436</f>
        <v>Domestic</v>
      </c>
      <c r="E440" s="62"/>
      <c r="F440" s="178"/>
      <c r="G440" s="167"/>
      <c r="H440" s="167"/>
      <c r="I440" s="167"/>
      <c r="J440" s="167"/>
      <c r="K440" s="90"/>
      <c r="L440" s="192"/>
      <c r="M440" s="143">
        <f t="shared" ref="M440:U440" si="208">M446*M442</f>
        <v>0</v>
      </c>
      <c r="N440" s="143">
        <f ca="1" t="shared" si="208"/>
        <v>0</v>
      </c>
      <c r="O440" s="143">
        <f ca="1" t="shared" si="208"/>
        <v>0</v>
      </c>
      <c r="P440" s="143">
        <f ca="1" t="shared" si="208"/>
        <v>0</v>
      </c>
      <c r="Q440" s="143">
        <f ca="1" t="shared" si="208"/>
        <v>0</v>
      </c>
      <c r="R440" s="143">
        <f ca="1" t="shared" si="208"/>
        <v>0</v>
      </c>
      <c r="S440" s="143">
        <f ca="1" t="shared" si="208"/>
        <v>0</v>
      </c>
      <c r="T440" s="143">
        <f ca="1" t="shared" si="208"/>
        <v>0</v>
      </c>
      <c r="U440" s="143">
        <f ca="1" t="shared" si="208"/>
        <v>0</v>
      </c>
    </row>
    <row r="441" ht="15" spans="1:21">
      <c r="A441" s="182"/>
      <c r="B441" s="184" t="s">
        <v>353</v>
      </c>
      <c r="C441" s="62" t="s">
        <v>329</v>
      </c>
      <c r="D441" s="177" t="str">
        <f>C436</f>
        <v>Domestic</v>
      </c>
      <c r="E441" s="62"/>
      <c r="F441" s="178"/>
      <c r="G441" s="167"/>
      <c r="H441" s="167"/>
      <c r="I441" s="167"/>
      <c r="J441" s="167"/>
      <c r="K441" s="90"/>
      <c r="L441" s="143">
        <f t="shared" ref="L441:U441" si="209">L444*L442</f>
        <v>0</v>
      </c>
      <c r="M441" s="143">
        <f ca="1" t="shared" si="209"/>
        <v>0</v>
      </c>
      <c r="N441" s="143">
        <f ca="1" t="shared" si="209"/>
        <v>0</v>
      </c>
      <c r="O441" s="143">
        <f ca="1" t="shared" si="209"/>
        <v>0</v>
      </c>
      <c r="P441" s="143">
        <f ca="1" t="shared" si="209"/>
        <v>0</v>
      </c>
      <c r="Q441" s="143">
        <f ca="1" t="shared" si="209"/>
        <v>0</v>
      </c>
      <c r="R441" s="143">
        <f ca="1" t="shared" si="209"/>
        <v>0</v>
      </c>
      <c r="S441" s="143">
        <f ca="1" t="shared" si="209"/>
        <v>0</v>
      </c>
      <c r="T441" s="143">
        <f ca="1" t="shared" si="209"/>
        <v>0</v>
      </c>
      <c r="U441" s="143">
        <f ca="1" t="shared" si="209"/>
        <v>0</v>
      </c>
    </row>
    <row r="442" ht="15" spans="1:21">
      <c r="A442" s="182"/>
      <c r="B442" s="184" t="s">
        <v>333</v>
      </c>
      <c r="C442" s="103" t="str">
        <f>"LCU per unit of "&amp;D441</f>
        <v>LCU per unit of Domestic</v>
      </c>
      <c r="D442" s="177" t="str">
        <f>C431</f>
        <v>LCU</v>
      </c>
      <c r="E442" s="62"/>
      <c r="F442" s="178"/>
      <c r="G442" s="167"/>
      <c r="H442" s="167"/>
      <c r="I442" s="167"/>
      <c r="J442" s="167"/>
      <c r="K442" s="90"/>
      <c r="L442" s="143">
        <f t="shared" ref="L442:U442" si="210">INDEX($L$81:$U$85,MATCH($D442,$B$81:$B$85,0),MATCH(L$78,$L$78:$U$78,0))</f>
        <v>1</v>
      </c>
      <c r="M442" s="143">
        <f t="shared" si="210"/>
        <v>1</v>
      </c>
      <c r="N442" s="143">
        <f t="shared" si="210"/>
        <v>1</v>
      </c>
      <c r="O442" s="143">
        <f t="shared" si="210"/>
        <v>1</v>
      </c>
      <c r="P442" s="143">
        <f t="shared" si="210"/>
        <v>1</v>
      </c>
      <c r="Q442" s="143">
        <f t="shared" si="210"/>
        <v>1</v>
      </c>
      <c r="R442" s="143">
        <f t="shared" si="210"/>
        <v>1</v>
      </c>
      <c r="S442" s="143">
        <f t="shared" si="210"/>
        <v>1</v>
      </c>
      <c r="T442" s="143">
        <f t="shared" si="210"/>
        <v>1</v>
      </c>
      <c r="U442" s="143">
        <f t="shared" si="210"/>
        <v>1</v>
      </c>
    </row>
    <row r="443" ht="15" spans="1:21">
      <c r="A443" s="182"/>
      <c r="B443" s="184" t="s">
        <v>341</v>
      </c>
      <c r="C443" s="103" t="str">
        <f>"million "&amp;D442</f>
        <v>million LCU</v>
      </c>
      <c r="D443" s="177" t="str">
        <f>D442</f>
        <v>LCU</v>
      </c>
      <c r="E443" s="59"/>
      <c r="F443" s="189"/>
      <c r="G443" s="167"/>
      <c r="H443" s="167"/>
      <c r="I443" s="167"/>
      <c r="J443" s="167"/>
      <c r="K443" s="90"/>
      <c r="L443" s="190">
        <f t="shared" ref="L443:U443" si="211">L438/L442</f>
        <v>0</v>
      </c>
      <c r="M443" s="190">
        <f t="shared" si="211"/>
        <v>0</v>
      </c>
      <c r="N443" s="190">
        <f t="shared" si="211"/>
        <v>0</v>
      </c>
      <c r="O443" s="190">
        <f t="shared" si="211"/>
        <v>0</v>
      </c>
      <c r="P443" s="190">
        <f t="shared" si="211"/>
        <v>0</v>
      </c>
      <c r="Q443" s="190">
        <f t="shared" si="211"/>
        <v>0</v>
      </c>
      <c r="R443" s="190">
        <f t="shared" si="211"/>
        <v>0</v>
      </c>
      <c r="S443" s="190">
        <f t="shared" si="211"/>
        <v>0</v>
      </c>
      <c r="T443" s="190">
        <f t="shared" si="211"/>
        <v>0</v>
      </c>
      <c r="U443" s="190">
        <f t="shared" si="211"/>
        <v>0</v>
      </c>
    </row>
    <row r="444" ht="15" spans="1:21">
      <c r="A444" s="182"/>
      <c r="B444" s="184" t="s">
        <v>343</v>
      </c>
      <c r="C444" s="103" t="str">
        <f>"million "&amp;D443</f>
        <v>million LCU</v>
      </c>
      <c r="D444" s="177" t="str">
        <f>D443</f>
        <v>LCU</v>
      </c>
      <c r="E444" s="62"/>
      <c r="F444" s="189"/>
      <c r="G444" s="167"/>
      <c r="H444" s="167"/>
      <c r="I444" s="167"/>
      <c r="J444" s="167"/>
      <c r="K444" s="90"/>
      <c r="L444" s="143">
        <f>L443</f>
        <v>0</v>
      </c>
      <c r="M444" s="143">
        <f ca="1" t="shared" ref="M444:U444" si="212">L444+M443-M445</f>
        <v>0</v>
      </c>
      <c r="N444" s="143">
        <f ca="1" t="shared" si="212"/>
        <v>0</v>
      </c>
      <c r="O444" s="143">
        <f ca="1" t="shared" si="212"/>
        <v>0</v>
      </c>
      <c r="P444" s="143">
        <f ca="1" t="shared" si="212"/>
        <v>0</v>
      </c>
      <c r="Q444" s="143">
        <f ca="1" t="shared" si="212"/>
        <v>0</v>
      </c>
      <c r="R444" s="143">
        <f ca="1" t="shared" si="212"/>
        <v>0</v>
      </c>
      <c r="S444" s="143">
        <f ca="1" t="shared" si="212"/>
        <v>0</v>
      </c>
      <c r="T444" s="143">
        <f ca="1" t="shared" si="212"/>
        <v>0</v>
      </c>
      <c r="U444" s="143">
        <f ca="1" t="shared" si="212"/>
        <v>0</v>
      </c>
    </row>
    <row r="445" ht="15" spans="1:21">
      <c r="A445" s="182"/>
      <c r="B445" s="184" t="s">
        <v>328</v>
      </c>
      <c r="C445" s="103" t="str">
        <f>"million "&amp;D444</f>
        <v>million LCU</v>
      </c>
      <c r="D445" s="177" t="str">
        <f>D444</f>
        <v>LCU</v>
      </c>
      <c r="E445" s="62"/>
      <c r="F445" s="189"/>
      <c r="G445" s="167"/>
      <c r="H445" s="167"/>
      <c r="I445" s="167"/>
      <c r="J445" s="167"/>
      <c r="K445" s="90"/>
      <c r="L445" s="192"/>
      <c r="M445" s="143">
        <f ca="1" t="shared" ref="M445:U445" si="213">IF(M$241&gt;$C432-1,SUM(OFFSET($L443,0,M$241-$C432,1,$C432-$C433))/($C432-$C433),IF(M$241&lt;$C433+1,0,SUM(OFFSET($L443,0,0,1,M$241-$C433))/($C432-$C433)))</f>
        <v>0</v>
      </c>
      <c r="N445" s="143">
        <f ca="1" t="shared" si="213"/>
        <v>0</v>
      </c>
      <c r="O445" s="143">
        <f ca="1" t="shared" si="213"/>
        <v>0</v>
      </c>
      <c r="P445" s="143">
        <f ca="1" t="shared" si="213"/>
        <v>0</v>
      </c>
      <c r="Q445" s="143">
        <f ca="1" t="shared" si="213"/>
        <v>0</v>
      </c>
      <c r="R445" s="143">
        <f ca="1" t="shared" si="213"/>
        <v>0</v>
      </c>
      <c r="S445" s="143">
        <f ca="1" t="shared" si="213"/>
        <v>0</v>
      </c>
      <c r="T445" s="143">
        <f ca="1" t="shared" si="213"/>
        <v>0</v>
      </c>
      <c r="U445" s="143">
        <f ca="1" t="shared" si="213"/>
        <v>0</v>
      </c>
    </row>
    <row r="446" ht="15" spans="1:21">
      <c r="A446" s="182"/>
      <c r="B446" s="184" t="s">
        <v>234</v>
      </c>
      <c r="C446" s="103" t="str">
        <f>"million "&amp;D445</f>
        <v>million LCU</v>
      </c>
      <c r="D446" s="177" t="str">
        <f>D445</f>
        <v>LCU</v>
      </c>
      <c r="E446" s="62"/>
      <c r="F446" s="189"/>
      <c r="G446" s="167"/>
      <c r="H446" s="167"/>
      <c r="I446" s="167"/>
      <c r="J446" s="167"/>
      <c r="K446" s="90"/>
      <c r="L446" s="192"/>
      <c r="M446" s="143">
        <f t="shared" ref="M446:U446" si="214">L444*$C434</f>
        <v>0</v>
      </c>
      <c r="N446" s="143">
        <f ca="1" t="shared" si="214"/>
        <v>0</v>
      </c>
      <c r="O446" s="143">
        <f ca="1" t="shared" si="214"/>
        <v>0</v>
      </c>
      <c r="P446" s="143">
        <f ca="1" t="shared" si="214"/>
        <v>0</v>
      </c>
      <c r="Q446" s="143">
        <f ca="1" t="shared" si="214"/>
        <v>0</v>
      </c>
      <c r="R446" s="143">
        <f ca="1" t="shared" si="214"/>
        <v>0</v>
      </c>
      <c r="S446" s="143">
        <f ca="1" t="shared" si="214"/>
        <v>0</v>
      </c>
      <c r="T446" s="143">
        <f ca="1" t="shared" si="214"/>
        <v>0</v>
      </c>
      <c r="U446" s="143">
        <f ca="1" t="shared" si="214"/>
        <v>0</v>
      </c>
    </row>
    <row r="447" ht="15" spans="1:21">
      <c r="A447" s="182"/>
      <c r="B447" s="183" t="s">
        <v>354</v>
      </c>
      <c r="C447" s="103"/>
      <c r="D447" s="51"/>
      <c r="E447" s="116"/>
      <c r="F447" s="167"/>
      <c r="G447" s="167"/>
      <c r="H447" s="167"/>
      <c r="I447" s="167"/>
      <c r="J447" s="167"/>
      <c r="K447" s="90"/>
      <c r="L447" s="143"/>
      <c r="M447" s="143"/>
      <c r="N447" s="143"/>
      <c r="O447" s="143"/>
      <c r="P447" s="143"/>
      <c r="Q447" s="143"/>
      <c r="R447" s="143"/>
      <c r="S447" s="143"/>
      <c r="T447" s="143"/>
      <c r="U447" s="143"/>
    </row>
    <row r="448" ht="15" spans="1:21">
      <c r="A448" s="182"/>
      <c r="B448" s="184" t="s">
        <v>37</v>
      </c>
      <c r="C448" s="193" t="s">
        <v>311</v>
      </c>
      <c r="D448" s="47"/>
      <c r="E448" s="47"/>
      <c r="F448" s="48"/>
      <c r="G448" s="48"/>
      <c r="H448" s="48"/>
      <c r="I448" s="48"/>
      <c r="J448" s="48"/>
      <c r="K448" s="89"/>
      <c r="L448" s="89"/>
      <c r="M448" s="89"/>
      <c r="N448" s="89"/>
      <c r="O448" s="89"/>
      <c r="P448" s="89"/>
      <c r="Q448" s="89"/>
      <c r="R448" s="89"/>
      <c r="S448" s="89"/>
      <c r="T448" s="89"/>
      <c r="U448" s="89"/>
    </row>
    <row r="449" ht="15" spans="1:21">
      <c r="A449" s="182"/>
      <c r="B449" s="184" t="s">
        <v>345</v>
      </c>
      <c r="C449" s="194">
        <v>1</v>
      </c>
      <c r="D449" s="47"/>
      <c r="E449" s="47"/>
      <c r="F449" s="48"/>
      <c r="G449" s="48"/>
      <c r="H449" s="48"/>
      <c r="I449" s="48"/>
      <c r="J449" s="48"/>
      <c r="K449" s="89"/>
      <c r="L449" s="89"/>
      <c r="M449" s="89"/>
      <c r="N449" s="89"/>
      <c r="O449" s="89"/>
      <c r="P449" s="89"/>
      <c r="Q449" s="89"/>
      <c r="R449" s="89"/>
      <c r="S449" s="89"/>
      <c r="T449" s="89"/>
      <c r="U449" s="89"/>
    </row>
    <row r="450" ht="15" spans="1:21">
      <c r="A450" s="182"/>
      <c r="B450" s="184" t="s">
        <v>346</v>
      </c>
      <c r="C450" s="195">
        <v>0</v>
      </c>
      <c r="D450" s="47"/>
      <c r="E450" s="47"/>
      <c r="F450" s="48"/>
      <c r="G450" s="48"/>
      <c r="H450" s="48"/>
      <c r="I450" s="48"/>
      <c r="J450" s="48"/>
      <c r="K450" s="89"/>
      <c r="L450" s="89"/>
      <c r="M450" s="89"/>
      <c r="N450" s="89"/>
      <c r="O450" s="89"/>
      <c r="P450" s="89"/>
      <c r="Q450" s="89"/>
      <c r="R450" s="89"/>
      <c r="S450" s="89"/>
      <c r="T450" s="89"/>
      <c r="U450" s="89"/>
    </row>
    <row r="451" ht="15" spans="1:21">
      <c r="A451" s="182"/>
      <c r="B451" s="184" t="s">
        <v>347</v>
      </c>
      <c r="C451" s="196">
        <v>0</v>
      </c>
      <c r="D451" s="47"/>
      <c r="E451" s="47"/>
      <c r="F451" s="48"/>
      <c r="G451" s="48"/>
      <c r="H451" s="48"/>
      <c r="I451" s="48"/>
      <c r="J451" s="48"/>
      <c r="K451" s="89"/>
      <c r="L451" s="89"/>
      <c r="M451" s="89"/>
      <c r="N451" s="89"/>
      <c r="O451" s="89"/>
      <c r="P451" s="89"/>
      <c r="Q451" s="89"/>
      <c r="R451" s="89"/>
      <c r="S451" s="89"/>
      <c r="T451" s="89"/>
      <c r="U451" s="89"/>
    </row>
    <row r="452" ht="15" spans="1:21">
      <c r="A452" s="182"/>
      <c r="B452" s="184" t="s">
        <v>348</v>
      </c>
      <c r="C452" s="177"/>
      <c r="D452" s="47"/>
      <c r="E452" s="47"/>
      <c r="F452" s="48"/>
      <c r="G452" s="48"/>
      <c r="H452" s="48"/>
      <c r="I452" s="48"/>
      <c r="J452" s="48"/>
      <c r="K452" s="89"/>
      <c r="L452" s="89"/>
      <c r="M452" s="89"/>
      <c r="N452" s="89"/>
      <c r="O452" s="89"/>
      <c r="P452" s="89"/>
      <c r="Q452" s="89"/>
      <c r="R452" s="89"/>
      <c r="S452" s="89"/>
      <c r="T452" s="89"/>
      <c r="U452" s="89"/>
    </row>
    <row r="453" ht="15" spans="1:21">
      <c r="A453" s="182"/>
      <c r="B453" s="184" t="str">
        <f>"Classified as External or Domestic?"</f>
        <v>Classified as External or Domestic?</v>
      </c>
      <c r="C453" s="195" t="s">
        <v>163</v>
      </c>
      <c r="D453" s="47"/>
      <c r="E453" s="47"/>
      <c r="F453" s="48"/>
      <c r="G453" s="48"/>
      <c r="H453" s="48"/>
      <c r="I453" s="48"/>
      <c r="J453" s="48"/>
      <c r="K453" s="89"/>
      <c r="L453" s="89"/>
      <c r="M453" s="89"/>
      <c r="N453" s="89"/>
      <c r="O453" s="89"/>
      <c r="P453" s="89"/>
      <c r="Q453" s="89"/>
      <c r="R453" s="89"/>
      <c r="S453" s="89"/>
      <c r="T453" s="89"/>
      <c r="U453" s="89"/>
    </row>
    <row r="454" ht="15" spans="1:21">
      <c r="A454" s="182"/>
      <c r="B454" s="184" t="s">
        <v>350</v>
      </c>
      <c r="C454" s="47" t="s">
        <v>351</v>
      </c>
      <c r="D454" s="47"/>
      <c r="E454" s="47"/>
      <c r="F454" s="48"/>
      <c r="G454" s="48"/>
      <c r="H454" s="48"/>
      <c r="I454" s="48"/>
      <c r="J454" s="48"/>
      <c r="K454" s="89"/>
      <c r="L454" s="190">
        <f>L455/L$101*100</f>
        <v>0</v>
      </c>
      <c r="M454" s="190">
        <f ca="1" t="shared" ref="M454:U454" si="215">M455/M$101*100</f>
        <v>0</v>
      </c>
      <c r="N454" s="190">
        <f ca="1" t="shared" si="215"/>
        <v>0</v>
      </c>
      <c r="O454" s="190">
        <f ca="1" t="shared" si="215"/>
        <v>0</v>
      </c>
      <c r="P454" s="190">
        <f ca="1" t="shared" si="215"/>
        <v>0</v>
      </c>
      <c r="Q454" s="190">
        <f ca="1" t="shared" si="215"/>
        <v>0</v>
      </c>
      <c r="R454" s="190">
        <f ca="1" t="shared" si="215"/>
        <v>0</v>
      </c>
      <c r="S454" s="190">
        <f ca="1" t="shared" si="215"/>
        <v>0</v>
      </c>
      <c r="T454" s="190">
        <f ca="1" t="shared" si="215"/>
        <v>0</v>
      </c>
      <c r="U454" s="190">
        <f ca="1" t="shared" si="215"/>
        <v>0</v>
      </c>
    </row>
    <row r="455" ht="15" spans="1:21">
      <c r="A455" s="182"/>
      <c r="B455" s="184" t="s">
        <v>352</v>
      </c>
      <c r="C455" s="62" t="s">
        <v>329</v>
      </c>
      <c r="D455" s="177" t="str">
        <f>C453</f>
        <v>Domestic</v>
      </c>
      <c r="E455" s="62"/>
      <c r="F455" s="178"/>
      <c r="G455" s="167"/>
      <c r="H455" s="167"/>
      <c r="I455" s="167"/>
      <c r="J455" s="167"/>
      <c r="K455" s="90"/>
      <c r="L455" s="191">
        <f>SUMIF($E$63:$E$72,$B447,L$63:L$72)*L459</f>
        <v>0</v>
      </c>
      <c r="M455" s="191">
        <f t="shared" ref="M455:U455" si="216">SUMIF($E$63:$E$72,$B447,M$63:M$72)*M459</f>
        <v>0</v>
      </c>
      <c r="N455" s="191">
        <f t="shared" si="216"/>
        <v>0</v>
      </c>
      <c r="O455" s="191">
        <f t="shared" si="216"/>
        <v>0</v>
      </c>
      <c r="P455" s="191">
        <f t="shared" si="216"/>
        <v>0</v>
      </c>
      <c r="Q455" s="191">
        <f t="shared" si="216"/>
        <v>0</v>
      </c>
      <c r="R455" s="191">
        <f t="shared" si="216"/>
        <v>0</v>
      </c>
      <c r="S455" s="191">
        <f t="shared" si="216"/>
        <v>0</v>
      </c>
      <c r="T455" s="191">
        <f t="shared" si="216"/>
        <v>0</v>
      </c>
      <c r="U455" s="191">
        <f t="shared" si="216"/>
        <v>0</v>
      </c>
    </row>
    <row r="456" ht="15" spans="1:21">
      <c r="A456" s="182"/>
      <c r="B456" s="184" t="s">
        <v>335</v>
      </c>
      <c r="C456" s="62" t="s">
        <v>329</v>
      </c>
      <c r="D456" s="177" t="str">
        <f>C453</f>
        <v>Domestic</v>
      </c>
      <c r="E456" s="62"/>
      <c r="F456" s="178"/>
      <c r="G456" s="167"/>
      <c r="H456" s="167"/>
      <c r="I456" s="167"/>
      <c r="J456" s="167"/>
      <c r="K456" s="90"/>
      <c r="L456" s="192"/>
      <c r="M456" s="143">
        <f ca="1" t="shared" ref="M456:U456" si="217">M462*M459</f>
        <v>0</v>
      </c>
      <c r="N456" s="143">
        <f ca="1" t="shared" si="217"/>
        <v>0</v>
      </c>
      <c r="O456" s="143">
        <f ca="1" t="shared" si="217"/>
        <v>0</v>
      </c>
      <c r="P456" s="143">
        <f ca="1" t="shared" si="217"/>
        <v>0</v>
      </c>
      <c r="Q456" s="143">
        <f ca="1" t="shared" si="217"/>
        <v>0</v>
      </c>
      <c r="R456" s="143">
        <f ca="1" t="shared" si="217"/>
        <v>0</v>
      </c>
      <c r="S456" s="143">
        <f ca="1" t="shared" si="217"/>
        <v>0</v>
      </c>
      <c r="T456" s="143">
        <f ca="1" t="shared" si="217"/>
        <v>0</v>
      </c>
      <c r="U456" s="143">
        <f ca="1" t="shared" si="217"/>
        <v>0</v>
      </c>
    </row>
    <row r="457" ht="15" spans="1:21">
      <c r="A457" s="182"/>
      <c r="B457" s="184" t="s">
        <v>336</v>
      </c>
      <c r="C457" s="62" t="s">
        <v>329</v>
      </c>
      <c r="D457" s="177" t="str">
        <f>C453</f>
        <v>Domestic</v>
      </c>
      <c r="E457" s="62"/>
      <c r="F457" s="178"/>
      <c r="G457" s="167"/>
      <c r="H457" s="167"/>
      <c r="I457" s="167"/>
      <c r="J457" s="167"/>
      <c r="K457" s="90"/>
      <c r="L457" s="192"/>
      <c r="M457" s="143">
        <f t="shared" ref="M457:U457" si="218">M463*M459</f>
        <v>0</v>
      </c>
      <c r="N457" s="143">
        <f ca="1" t="shared" si="218"/>
        <v>0</v>
      </c>
      <c r="O457" s="143">
        <f ca="1" t="shared" si="218"/>
        <v>0</v>
      </c>
      <c r="P457" s="143">
        <f ca="1" t="shared" si="218"/>
        <v>0</v>
      </c>
      <c r="Q457" s="143">
        <f ca="1" t="shared" si="218"/>
        <v>0</v>
      </c>
      <c r="R457" s="143">
        <f ca="1" t="shared" si="218"/>
        <v>0</v>
      </c>
      <c r="S457" s="143">
        <f ca="1" t="shared" si="218"/>
        <v>0</v>
      </c>
      <c r="T457" s="143">
        <f ca="1" t="shared" si="218"/>
        <v>0</v>
      </c>
      <c r="U457" s="143">
        <f ca="1" t="shared" si="218"/>
        <v>0</v>
      </c>
    </row>
    <row r="458" ht="15" spans="1:21">
      <c r="A458" s="182"/>
      <c r="B458" s="184" t="s">
        <v>353</v>
      </c>
      <c r="C458" s="62" t="s">
        <v>329</v>
      </c>
      <c r="D458" s="177" t="str">
        <f>C453</f>
        <v>Domestic</v>
      </c>
      <c r="E458" s="62"/>
      <c r="F458" s="178"/>
      <c r="G458" s="167"/>
      <c r="H458" s="167"/>
      <c r="I458" s="167"/>
      <c r="J458" s="167"/>
      <c r="K458" s="90"/>
      <c r="L458" s="143">
        <f t="shared" ref="L458:U458" si="219">L461*L459</f>
        <v>0</v>
      </c>
      <c r="M458" s="143">
        <f ca="1" t="shared" si="219"/>
        <v>0</v>
      </c>
      <c r="N458" s="143">
        <f ca="1" t="shared" si="219"/>
        <v>0</v>
      </c>
      <c r="O458" s="143">
        <f ca="1" t="shared" si="219"/>
        <v>0</v>
      </c>
      <c r="P458" s="143">
        <f ca="1" t="shared" si="219"/>
        <v>0</v>
      </c>
      <c r="Q458" s="143">
        <f ca="1" t="shared" si="219"/>
        <v>0</v>
      </c>
      <c r="R458" s="143">
        <f ca="1" t="shared" si="219"/>
        <v>0</v>
      </c>
      <c r="S458" s="143">
        <f ca="1" t="shared" si="219"/>
        <v>0</v>
      </c>
      <c r="T458" s="143">
        <f ca="1" t="shared" si="219"/>
        <v>0</v>
      </c>
      <c r="U458" s="143">
        <f ca="1" t="shared" si="219"/>
        <v>0</v>
      </c>
    </row>
    <row r="459" ht="15" spans="1:21">
      <c r="A459" s="182"/>
      <c r="B459" s="184" t="s">
        <v>333</v>
      </c>
      <c r="C459" s="103" t="str">
        <f>"LCU per unit of "&amp;D458</f>
        <v>LCU per unit of Domestic</v>
      </c>
      <c r="D459" s="177" t="str">
        <f>C448</f>
        <v>LCU</v>
      </c>
      <c r="E459" s="62"/>
      <c r="F459" s="178"/>
      <c r="G459" s="167"/>
      <c r="H459" s="167"/>
      <c r="I459" s="167"/>
      <c r="J459" s="167"/>
      <c r="K459" s="90"/>
      <c r="L459" s="143">
        <f t="shared" ref="L459:U459" si="220">INDEX($L$81:$U$85,MATCH($D459,$B$81:$B$85,0),MATCH(L$78,$L$78:$U$78,0))</f>
        <v>1</v>
      </c>
      <c r="M459" s="143">
        <f t="shared" si="220"/>
        <v>1</v>
      </c>
      <c r="N459" s="143">
        <f t="shared" si="220"/>
        <v>1</v>
      </c>
      <c r="O459" s="143">
        <f t="shared" si="220"/>
        <v>1</v>
      </c>
      <c r="P459" s="143">
        <f t="shared" si="220"/>
        <v>1</v>
      </c>
      <c r="Q459" s="143">
        <f t="shared" si="220"/>
        <v>1</v>
      </c>
      <c r="R459" s="143">
        <f t="shared" si="220"/>
        <v>1</v>
      </c>
      <c r="S459" s="143">
        <f t="shared" si="220"/>
        <v>1</v>
      </c>
      <c r="T459" s="143">
        <f t="shared" si="220"/>
        <v>1</v>
      </c>
      <c r="U459" s="143">
        <f t="shared" si="220"/>
        <v>1</v>
      </c>
    </row>
    <row r="460" ht="15" spans="1:21">
      <c r="A460" s="182"/>
      <c r="B460" s="184" t="s">
        <v>341</v>
      </c>
      <c r="C460" s="103" t="str">
        <f>"million "&amp;D459</f>
        <v>million LCU</v>
      </c>
      <c r="D460" s="177" t="str">
        <f>D459</f>
        <v>LCU</v>
      </c>
      <c r="E460" s="59"/>
      <c r="F460" s="189"/>
      <c r="G460" s="167"/>
      <c r="H460" s="167"/>
      <c r="I460" s="167"/>
      <c r="J460" s="167"/>
      <c r="K460" s="90"/>
      <c r="L460" s="190">
        <f t="shared" ref="L460:U460" si="221">L455/L459</f>
        <v>0</v>
      </c>
      <c r="M460" s="190">
        <f t="shared" si="221"/>
        <v>0</v>
      </c>
      <c r="N460" s="190">
        <f t="shared" si="221"/>
        <v>0</v>
      </c>
      <c r="O460" s="190">
        <f t="shared" si="221"/>
        <v>0</v>
      </c>
      <c r="P460" s="190">
        <f t="shared" si="221"/>
        <v>0</v>
      </c>
      <c r="Q460" s="190">
        <f t="shared" si="221"/>
        <v>0</v>
      </c>
      <c r="R460" s="190">
        <f t="shared" si="221"/>
        <v>0</v>
      </c>
      <c r="S460" s="190">
        <f t="shared" si="221"/>
        <v>0</v>
      </c>
      <c r="T460" s="190">
        <f t="shared" si="221"/>
        <v>0</v>
      </c>
      <c r="U460" s="190">
        <f t="shared" si="221"/>
        <v>0</v>
      </c>
    </row>
    <row r="461" ht="15" spans="1:21">
      <c r="A461" s="182"/>
      <c r="B461" s="184" t="s">
        <v>343</v>
      </c>
      <c r="C461" s="103" t="str">
        <f>"million "&amp;D460</f>
        <v>million LCU</v>
      </c>
      <c r="D461" s="177" t="str">
        <f>D460</f>
        <v>LCU</v>
      </c>
      <c r="E461" s="62"/>
      <c r="F461" s="189"/>
      <c r="G461" s="167"/>
      <c r="H461" s="167"/>
      <c r="I461" s="167"/>
      <c r="J461" s="167"/>
      <c r="K461" s="90"/>
      <c r="L461" s="143">
        <f>L460</f>
        <v>0</v>
      </c>
      <c r="M461" s="143">
        <f ca="1" t="shared" ref="M461:U461" si="222">L461+M460-M462</f>
        <v>0</v>
      </c>
      <c r="N461" s="143">
        <f ca="1" t="shared" si="222"/>
        <v>0</v>
      </c>
      <c r="O461" s="143">
        <f ca="1" t="shared" si="222"/>
        <v>0</v>
      </c>
      <c r="P461" s="143">
        <f ca="1" t="shared" si="222"/>
        <v>0</v>
      </c>
      <c r="Q461" s="143">
        <f ca="1" t="shared" si="222"/>
        <v>0</v>
      </c>
      <c r="R461" s="143">
        <f ca="1" t="shared" si="222"/>
        <v>0</v>
      </c>
      <c r="S461" s="143">
        <f ca="1" t="shared" si="222"/>
        <v>0</v>
      </c>
      <c r="T461" s="143">
        <f ca="1" t="shared" si="222"/>
        <v>0</v>
      </c>
      <c r="U461" s="143">
        <f ca="1" t="shared" si="222"/>
        <v>0</v>
      </c>
    </row>
    <row r="462" ht="15" spans="1:21">
      <c r="A462" s="182"/>
      <c r="B462" s="184" t="s">
        <v>328</v>
      </c>
      <c r="C462" s="103" t="str">
        <f>"million "&amp;D461</f>
        <v>million LCU</v>
      </c>
      <c r="D462" s="177" t="str">
        <f>D461</f>
        <v>LCU</v>
      </c>
      <c r="E462" s="62"/>
      <c r="F462" s="189"/>
      <c r="G462" s="167"/>
      <c r="H462" s="167"/>
      <c r="I462" s="167"/>
      <c r="J462" s="167"/>
      <c r="K462" s="90"/>
      <c r="L462" s="192"/>
      <c r="M462" s="143">
        <f ca="1" t="shared" ref="M462:U462" si="223">IF(M$241&gt;$C449-1,SUM(OFFSET($L460,0,M$241-$C449,1,$C449-$C450))/($C449-$C450),IF(M$241&lt;$C450+1,0,SUM(OFFSET($L460,0,0,1,M$241-$C450))/($C449-$C450)))</f>
        <v>0</v>
      </c>
      <c r="N462" s="143">
        <f ca="1" t="shared" si="223"/>
        <v>0</v>
      </c>
      <c r="O462" s="143">
        <f ca="1" t="shared" si="223"/>
        <v>0</v>
      </c>
      <c r="P462" s="143">
        <f ca="1" t="shared" si="223"/>
        <v>0</v>
      </c>
      <c r="Q462" s="143">
        <f ca="1" t="shared" si="223"/>
        <v>0</v>
      </c>
      <c r="R462" s="143">
        <f ca="1" t="shared" si="223"/>
        <v>0</v>
      </c>
      <c r="S462" s="143">
        <f ca="1" t="shared" si="223"/>
        <v>0</v>
      </c>
      <c r="T462" s="143">
        <f ca="1" t="shared" si="223"/>
        <v>0</v>
      </c>
      <c r="U462" s="143">
        <f ca="1" t="shared" si="223"/>
        <v>0</v>
      </c>
    </row>
    <row r="463" ht="15" spans="1:21">
      <c r="A463" s="182"/>
      <c r="B463" s="184" t="s">
        <v>234</v>
      </c>
      <c r="C463" s="103" t="str">
        <f>"million "&amp;D462</f>
        <v>million LCU</v>
      </c>
      <c r="D463" s="177" t="str">
        <f>D462</f>
        <v>LCU</v>
      </c>
      <c r="E463" s="62"/>
      <c r="F463" s="189"/>
      <c r="G463" s="167"/>
      <c r="H463" s="167"/>
      <c r="I463" s="167"/>
      <c r="J463" s="167"/>
      <c r="K463" s="90"/>
      <c r="L463" s="192"/>
      <c r="M463" s="143">
        <f t="shared" ref="M463:U463" si="224">L461*$C451</f>
        <v>0</v>
      </c>
      <c r="N463" s="143">
        <f ca="1" t="shared" si="224"/>
        <v>0</v>
      </c>
      <c r="O463" s="143">
        <f ca="1" t="shared" si="224"/>
        <v>0</v>
      </c>
      <c r="P463" s="143">
        <f ca="1" t="shared" si="224"/>
        <v>0</v>
      </c>
      <c r="Q463" s="143">
        <f ca="1" t="shared" si="224"/>
        <v>0</v>
      </c>
      <c r="R463" s="143">
        <f ca="1" t="shared" si="224"/>
        <v>0</v>
      </c>
      <c r="S463" s="143">
        <f ca="1" t="shared" si="224"/>
        <v>0</v>
      </c>
      <c r="T463" s="143">
        <f ca="1" t="shared" si="224"/>
        <v>0</v>
      </c>
      <c r="U463" s="143">
        <f ca="1" t="shared" si="224"/>
        <v>0</v>
      </c>
    </row>
    <row r="464" ht="15" spans="1:21">
      <c r="A464" s="182"/>
      <c r="B464" s="183" t="s">
        <v>355</v>
      </c>
      <c r="C464" s="103"/>
      <c r="D464" s="51"/>
      <c r="E464" s="116"/>
      <c r="F464" s="167"/>
      <c r="G464" s="167"/>
      <c r="H464" s="167"/>
      <c r="I464" s="167"/>
      <c r="J464" s="167"/>
      <c r="K464" s="90"/>
      <c r="L464" s="143"/>
      <c r="M464" s="143"/>
      <c r="N464" s="143"/>
      <c r="O464" s="143"/>
      <c r="P464" s="143"/>
      <c r="Q464" s="143"/>
      <c r="R464" s="143"/>
      <c r="S464" s="143"/>
      <c r="T464" s="143"/>
      <c r="U464" s="143"/>
    </row>
    <row r="465" ht="15" spans="1:21">
      <c r="A465" s="182"/>
      <c r="B465" s="184" t="s">
        <v>37</v>
      </c>
      <c r="C465" s="193" t="s">
        <v>311</v>
      </c>
      <c r="D465" s="47"/>
      <c r="E465" s="47"/>
      <c r="F465" s="48"/>
      <c r="G465" s="48"/>
      <c r="H465" s="48"/>
      <c r="I465" s="48"/>
      <c r="J465" s="48"/>
      <c r="K465" s="89"/>
      <c r="L465" s="89"/>
      <c r="M465" s="89"/>
      <c r="N465" s="89"/>
      <c r="O465" s="89"/>
      <c r="P465" s="89"/>
      <c r="Q465" s="89"/>
      <c r="R465" s="89"/>
      <c r="S465" s="89"/>
      <c r="T465" s="89"/>
      <c r="U465" s="89"/>
    </row>
    <row r="466" ht="15" spans="1:21">
      <c r="A466" s="182"/>
      <c r="B466" s="184" t="s">
        <v>345</v>
      </c>
      <c r="C466" s="194">
        <v>1</v>
      </c>
      <c r="D466" s="47"/>
      <c r="E466" s="47"/>
      <c r="F466" s="48"/>
      <c r="G466" s="48"/>
      <c r="H466" s="48"/>
      <c r="I466" s="48"/>
      <c r="J466" s="48"/>
      <c r="K466" s="89"/>
      <c r="L466" s="89"/>
      <c r="M466" s="89"/>
      <c r="N466" s="89"/>
      <c r="O466" s="89"/>
      <c r="P466" s="89"/>
      <c r="Q466" s="89"/>
      <c r="R466" s="89"/>
      <c r="S466" s="89"/>
      <c r="T466" s="89"/>
      <c r="U466" s="89"/>
    </row>
    <row r="467" ht="15" spans="1:21">
      <c r="A467" s="182"/>
      <c r="B467" s="184" t="s">
        <v>346</v>
      </c>
      <c r="C467" s="195">
        <v>0</v>
      </c>
      <c r="D467" s="47"/>
      <c r="E467" s="47"/>
      <c r="F467" s="48"/>
      <c r="G467" s="48"/>
      <c r="H467" s="48"/>
      <c r="I467" s="48"/>
      <c r="J467" s="48"/>
      <c r="K467" s="89"/>
      <c r="L467" s="89"/>
      <c r="M467" s="89"/>
      <c r="N467" s="89"/>
      <c r="O467" s="89"/>
      <c r="P467" s="89"/>
      <c r="Q467" s="89"/>
      <c r="R467" s="89"/>
      <c r="S467" s="89"/>
      <c r="T467" s="89"/>
      <c r="U467" s="89"/>
    </row>
    <row r="468" ht="15" spans="1:21">
      <c r="A468" s="182"/>
      <c r="B468" s="184" t="s">
        <v>347</v>
      </c>
      <c r="C468" s="196">
        <v>0</v>
      </c>
      <c r="D468" s="47"/>
      <c r="E468" s="47"/>
      <c r="F468" s="48"/>
      <c r="G468" s="48"/>
      <c r="H468" s="48"/>
      <c r="I468" s="48"/>
      <c r="J468" s="48"/>
      <c r="K468" s="89"/>
      <c r="L468" s="89"/>
      <c r="M468" s="89"/>
      <c r="N468" s="89"/>
      <c r="O468" s="89"/>
      <c r="P468" s="89"/>
      <c r="Q468" s="89"/>
      <c r="R468" s="89"/>
      <c r="S468" s="89"/>
      <c r="T468" s="89"/>
      <c r="U468" s="89"/>
    </row>
    <row r="469" ht="15" spans="1:21">
      <c r="A469" s="182"/>
      <c r="B469" s="184" t="s">
        <v>348</v>
      </c>
      <c r="C469" s="177"/>
      <c r="D469" s="47"/>
      <c r="E469" s="47"/>
      <c r="F469" s="48"/>
      <c r="G469" s="48"/>
      <c r="H469" s="48"/>
      <c r="I469" s="48"/>
      <c r="J469" s="48"/>
      <c r="K469" s="89"/>
      <c r="L469" s="89"/>
      <c r="M469" s="89"/>
      <c r="N469" s="89"/>
      <c r="O469" s="89"/>
      <c r="P469" s="89"/>
      <c r="Q469" s="89"/>
      <c r="R469" s="89"/>
      <c r="S469" s="89"/>
      <c r="T469" s="89"/>
      <c r="U469" s="89"/>
    </row>
    <row r="470" ht="15" spans="1:21">
      <c r="A470" s="182"/>
      <c r="B470" s="184" t="str">
        <f>"Classified as External or Domestic?"</f>
        <v>Classified as External or Domestic?</v>
      </c>
      <c r="C470" s="195" t="s">
        <v>163</v>
      </c>
      <c r="D470" s="47"/>
      <c r="E470" s="47"/>
      <c r="F470" s="48"/>
      <c r="G470" s="48"/>
      <c r="H470" s="48"/>
      <c r="I470" s="48"/>
      <c r="J470" s="48"/>
      <c r="K470" s="89"/>
      <c r="L470" s="89"/>
      <c r="M470" s="89"/>
      <c r="N470" s="89"/>
      <c r="O470" s="89"/>
      <c r="P470" s="89"/>
      <c r="Q470" s="89"/>
      <c r="R470" s="89"/>
      <c r="S470" s="89"/>
      <c r="T470" s="89"/>
      <c r="U470" s="89"/>
    </row>
    <row r="471" ht="15" spans="1:21">
      <c r="A471" s="182"/>
      <c r="B471" s="184" t="s">
        <v>350</v>
      </c>
      <c r="C471" s="47" t="s">
        <v>351</v>
      </c>
      <c r="D471" s="47"/>
      <c r="E471" s="47"/>
      <c r="F471" s="48"/>
      <c r="G471" s="48"/>
      <c r="H471" s="48"/>
      <c r="I471" s="48"/>
      <c r="J471" s="48"/>
      <c r="K471" s="89"/>
      <c r="L471" s="190">
        <f>L472/L$101*100</f>
        <v>0</v>
      </c>
      <c r="M471" s="190">
        <f ca="1" t="shared" ref="M471:U471" si="225">M472/M$101*100</f>
        <v>0</v>
      </c>
      <c r="N471" s="190">
        <f ca="1" t="shared" si="225"/>
        <v>0</v>
      </c>
      <c r="O471" s="190">
        <f ca="1" t="shared" si="225"/>
        <v>0</v>
      </c>
      <c r="P471" s="190">
        <f ca="1" t="shared" si="225"/>
        <v>0</v>
      </c>
      <c r="Q471" s="190">
        <f ca="1" t="shared" si="225"/>
        <v>0</v>
      </c>
      <c r="R471" s="190">
        <f ca="1" t="shared" si="225"/>
        <v>0</v>
      </c>
      <c r="S471" s="190">
        <f ca="1" t="shared" si="225"/>
        <v>0</v>
      </c>
      <c r="T471" s="190">
        <f ca="1" t="shared" si="225"/>
        <v>0</v>
      </c>
      <c r="U471" s="190">
        <f ca="1" t="shared" si="225"/>
        <v>0</v>
      </c>
    </row>
    <row r="472" ht="15" spans="1:21">
      <c r="A472" s="182"/>
      <c r="B472" s="184" t="s">
        <v>352</v>
      </c>
      <c r="C472" s="62" t="s">
        <v>329</v>
      </c>
      <c r="D472" s="177" t="str">
        <f>C470</f>
        <v>Domestic</v>
      </c>
      <c r="E472" s="62"/>
      <c r="F472" s="178"/>
      <c r="G472" s="167"/>
      <c r="H472" s="167"/>
      <c r="I472" s="167"/>
      <c r="J472" s="167"/>
      <c r="K472" s="90"/>
      <c r="L472" s="191">
        <f>SUMIF($E$63:$E$72,$B464,L$63:L$72)*L476</f>
        <v>0</v>
      </c>
      <c r="M472" s="191">
        <f t="shared" ref="M472:U472" si="226">SUMIF($E$63:$E$72,$B464,M$63:M$72)*M476</f>
        <v>0</v>
      </c>
      <c r="N472" s="191">
        <f t="shared" si="226"/>
        <v>0</v>
      </c>
      <c r="O472" s="191">
        <f t="shared" si="226"/>
        <v>0</v>
      </c>
      <c r="P472" s="191">
        <f t="shared" si="226"/>
        <v>0</v>
      </c>
      <c r="Q472" s="191">
        <f t="shared" si="226"/>
        <v>0</v>
      </c>
      <c r="R472" s="191">
        <f t="shared" si="226"/>
        <v>0</v>
      </c>
      <c r="S472" s="191">
        <f t="shared" si="226"/>
        <v>0</v>
      </c>
      <c r="T472" s="191">
        <f t="shared" si="226"/>
        <v>0</v>
      </c>
      <c r="U472" s="191">
        <f t="shared" si="226"/>
        <v>0</v>
      </c>
    </row>
    <row r="473" ht="15" spans="1:21">
      <c r="A473" s="182"/>
      <c r="B473" s="184" t="s">
        <v>335</v>
      </c>
      <c r="C473" s="62" t="s">
        <v>329</v>
      </c>
      <c r="D473" s="177" t="str">
        <f>C470</f>
        <v>Domestic</v>
      </c>
      <c r="E473" s="62"/>
      <c r="F473" s="178"/>
      <c r="G473" s="167"/>
      <c r="H473" s="167"/>
      <c r="I473" s="167"/>
      <c r="J473" s="167"/>
      <c r="K473" s="90"/>
      <c r="L473" s="192"/>
      <c r="M473" s="143">
        <f ca="1" t="shared" ref="M473:U473" si="227">M479*M476</f>
        <v>0</v>
      </c>
      <c r="N473" s="143">
        <f ca="1" t="shared" si="227"/>
        <v>0</v>
      </c>
      <c r="O473" s="143">
        <f ca="1" t="shared" si="227"/>
        <v>0</v>
      </c>
      <c r="P473" s="143">
        <f ca="1" t="shared" si="227"/>
        <v>0</v>
      </c>
      <c r="Q473" s="143">
        <f ca="1" t="shared" si="227"/>
        <v>0</v>
      </c>
      <c r="R473" s="143">
        <f ca="1" t="shared" si="227"/>
        <v>0</v>
      </c>
      <c r="S473" s="143">
        <f ca="1" t="shared" si="227"/>
        <v>0</v>
      </c>
      <c r="T473" s="143">
        <f ca="1" t="shared" si="227"/>
        <v>0</v>
      </c>
      <c r="U473" s="143">
        <f ca="1" t="shared" si="227"/>
        <v>0</v>
      </c>
    </row>
    <row r="474" ht="15" spans="1:21">
      <c r="A474" s="182"/>
      <c r="B474" s="184" t="s">
        <v>336</v>
      </c>
      <c r="C474" s="62" t="s">
        <v>329</v>
      </c>
      <c r="D474" s="177" t="str">
        <f>C470</f>
        <v>Domestic</v>
      </c>
      <c r="E474" s="62"/>
      <c r="F474" s="178"/>
      <c r="G474" s="167"/>
      <c r="H474" s="167"/>
      <c r="I474" s="167"/>
      <c r="J474" s="167"/>
      <c r="K474" s="90"/>
      <c r="L474" s="192"/>
      <c r="M474" s="143">
        <f t="shared" ref="M474:U474" si="228">M480*M476</f>
        <v>0</v>
      </c>
      <c r="N474" s="143">
        <f ca="1" t="shared" si="228"/>
        <v>0</v>
      </c>
      <c r="O474" s="143">
        <f ca="1" t="shared" si="228"/>
        <v>0</v>
      </c>
      <c r="P474" s="143">
        <f ca="1" t="shared" si="228"/>
        <v>0</v>
      </c>
      <c r="Q474" s="143">
        <f ca="1" t="shared" si="228"/>
        <v>0</v>
      </c>
      <c r="R474" s="143">
        <f ca="1" t="shared" si="228"/>
        <v>0</v>
      </c>
      <c r="S474" s="143">
        <f ca="1" t="shared" si="228"/>
        <v>0</v>
      </c>
      <c r="T474" s="143">
        <f ca="1" t="shared" si="228"/>
        <v>0</v>
      </c>
      <c r="U474" s="143">
        <f ca="1" t="shared" si="228"/>
        <v>0</v>
      </c>
    </row>
    <row r="475" ht="15" spans="1:21">
      <c r="A475" s="182"/>
      <c r="B475" s="184" t="s">
        <v>353</v>
      </c>
      <c r="C475" s="62" t="s">
        <v>329</v>
      </c>
      <c r="D475" s="177" t="str">
        <f>C470</f>
        <v>Domestic</v>
      </c>
      <c r="E475" s="62"/>
      <c r="F475" s="178"/>
      <c r="G475" s="167"/>
      <c r="H475" s="167"/>
      <c r="I475" s="167"/>
      <c r="J475" s="167"/>
      <c r="K475" s="90"/>
      <c r="L475" s="143">
        <f t="shared" ref="L475:U475" si="229">L478*L476</f>
        <v>0</v>
      </c>
      <c r="M475" s="143">
        <f ca="1" t="shared" si="229"/>
        <v>0</v>
      </c>
      <c r="N475" s="143">
        <f ca="1" t="shared" si="229"/>
        <v>0</v>
      </c>
      <c r="O475" s="143">
        <f ca="1" t="shared" si="229"/>
        <v>0</v>
      </c>
      <c r="P475" s="143">
        <f ca="1" t="shared" si="229"/>
        <v>0</v>
      </c>
      <c r="Q475" s="143">
        <f ca="1" t="shared" si="229"/>
        <v>0</v>
      </c>
      <c r="R475" s="143">
        <f ca="1" t="shared" si="229"/>
        <v>0</v>
      </c>
      <c r="S475" s="143">
        <f ca="1" t="shared" si="229"/>
        <v>0</v>
      </c>
      <c r="T475" s="143">
        <f ca="1" t="shared" si="229"/>
        <v>0</v>
      </c>
      <c r="U475" s="143">
        <f ca="1" t="shared" si="229"/>
        <v>0</v>
      </c>
    </row>
    <row r="476" ht="15" spans="1:21">
      <c r="A476" s="182"/>
      <c r="B476" s="184" t="s">
        <v>333</v>
      </c>
      <c r="C476" s="103" t="str">
        <f>"LCU per unit of "&amp;D475</f>
        <v>LCU per unit of Domestic</v>
      </c>
      <c r="D476" s="177" t="str">
        <f>C465</f>
        <v>LCU</v>
      </c>
      <c r="E476" s="62"/>
      <c r="F476" s="178"/>
      <c r="G476" s="167"/>
      <c r="H476" s="167"/>
      <c r="I476" s="167"/>
      <c r="J476" s="167"/>
      <c r="K476" s="90"/>
      <c r="L476" s="143">
        <f t="shared" ref="L476:U476" si="230">INDEX($L$81:$U$85,MATCH($D476,$B$81:$B$85,0),MATCH(L$78,$L$78:$U$78,0))</f>
        <v>1</v>
      </c>
      <c r="M476" s="143">
        <f t="shared" si="230"/>
        <v>1</v>
      </c>
      <c r="N476" s="143">
        <f t="shared" si="230"/>
        <v>1</v>
      </c>
      <c r="O476" s="143">
        <f t="shared" si="230"/>
        <v>1</v>
      </c>
      <c r="P476" s="143">
        <f t="shared" si="230"/>
        <v>1</v>
      </c>
      <c r="Q476" s="143">
        <f t="shared" si="230"/>
        <v>1</v>
      </c>
      <c r="R476" s="143">
        <f t="shared" si="230"/>
        <v>1</v>
      </c>
      <c r="S476" s="143">
        <f t="shared" si="230"/>
        <v>1</v>
      </c>
      <c r="T476" s="143">
        <f t="shared" si="230"/>
        <v>1</v>
      </c>
      <c r="U476" s="143">
        <f t="shared" si="230"/>
        <v>1</v>
      </c>
    </row>
    <row r="477" ht="15" spans="1:21">
      <c r="A477" s="182"/>
      <c r="B477" s="184" t="s">
        <v>341</v>
      </c>
      <c r="C477" s="103" t="str">
        <f>"million "&amp;D476</f>
        <v>million LCU</v>
      </c>
      <c r="D477" s="177" t="str">
        <f>D476</f>
        <v>LCU</v>
      </c>
      <c r="E477" s="59"/>
      <c r="F477" s="189"/>
      <c r="G477" s="167"/>
      <c r="H477" s="167"/>
      <c r="I477" s="167"/>
      <c r="J477" s="167"/>
      <c r="K477" s="90"/>
      <c r="L477" s="190">
        <f t="shared" ref="L477:U477" si="231">L472/L476</f>
        <v>0</v>
      </c>
      <c r="M477" s="190">
        <f t="shared" si="231"/>
        <v>0</v>
      </c>
      <c r="N477" s="190">
        <f t="shared" si="231"/>
        <v>0</v>
      </c>
      <c r="O477" s="190">
        <f t="shared" si="231"/>
        <v>0</v>
      </c>
      <c r="P477" s="190">
        <f t="shared" si="231"/>
        <v>0</v>
      </c>
      <c r="Q477" s="190">
        <f t="shared" si="231"/>
        <v>0</v>
      </c>
      <c r="R477" s="190">
        <f t="shared" si="231"/>
        <v>0</v>
      </c>
      <c r="S477" s="190">
        <f t="shared" si="231"/>
        <v>0</v>
      </c>
      <c r="T477" s="190">
        <f t="shared" si="231"/>
        <v>0</v>
      </c>
      <c r="U477" s="190">
        <f t="shared" si="231"/>
        <v>0</v>
      </c>
    </row>
    <row r="478" ht="15" spans="1:21">
      <c r="A478" s="182"/>
      <c r="B478" s="184" t="s">
        <v>343</v>
      </c>
      <c r="C478" s="103" t="str">
        <f>"million "&amp;D477</f>
        <v>million LCU</v>
      </c>
      <c r="D478" s="177" t="str">
        <f>D477</f>
        <v>LCU</v>
      </c>
      <c r="E478" s="62"/>
      <c r="F478" s="189"/>
      <c r="G478" s="167"/>
      <c r="H478" s="167"/>
      <c r="I478" s="167"/>
      <c r="J478" s="167"/>
      <c r="K478" s="90"/>
      <c r="L478" s="143">
        <f>L477</f>
        <v>0</v>
      </c>
      <c r="M478" s="143">
        <f ca="1" t="shared" ref="M478:U478" si="232">L478+M477-M479</f>
        <v>0</v>
      </c>
      <c r="N478" s="143">
        <f ca="1" t="shared" si="232"/>
        <v>0</v>
      </c>
      <c r="O478" s="143">
        <f ca="1" t="shared" si="232"/>
        <v>0</v>
      </c>
      <c r="P478" s="143">
        <f ca="1" t="shared" si="232"/>
        <v>0</v>
      </c>
      <c r="Q478" s="143">
        <f ca="1" t="shared" si="232"/>
        <v>0</v>
      </c>
      <c r="R478" s="143">
        <f ca="1" t="shared" si="232"/>
        <v>0</v>
      </c>
      <c r="S478" s="143">
        <f ca="1" t="shared" si="232"/>
        <v>0</v>
      </c>
      <c r="T478" s="143">
        <f ca="1" t="shared" si="232"/>
        <v>0</v>
      </c>
      <c r="U478" s="143">
        <f ca="1" t="shared" si="232"/>
        <v>0</v>
      </c>
    </row>
    <row r="479" ht="15" spans="1:21">
      <c r="A479" s="182"/>
      <c r="B479" s="184" t="s">
        <v>328</v>
      </c>
      <c r="C479" s="103" t="str">
        <f>"million "&amp;D478</f>
        <v>million LCU</v>
      </c>
      <c r="D479" s="177" t="str">
        <f>D478</f>
        <v>LCU</v>
      </c>
      <c r="E479" s="62"/>
      <c r="F479" s="189"/>
      <c r="G479" s="167"/>
      <c r="H479" s="167"/>
      <c r="I479" s="167"/>
      <c r="J479" s="167"/>
      <c r="K479" s="90"/>
      <c r="L479" s="192"/>
      <c r="M479" s="143">
        <f ca="1" t="shared" ref="M479:U479" si="233">IF(M$241&gt;$C466-1,SUM(OFFSET($L477,0,M$241-$C466,1,$C466-$C467))/($C466-$C467),IF(M$241&lt;$C467+1,0,SUM(OFFSET($L477,0,0,1,M$241-$C467))/($C466-$C467)))</f>
        <v>0</v>
      </c>
      <c r="N479" s="143">
        <f ca="1" t="shared" si="233"/>
        <v>0</v>
      </c>
      <c r="O479" s="143">
        <f ca="1" t="shared" si="233"/>
        <v>0</v>
      </c>
      <c r="P479" s="143">
        <f ca="1" t="shared" si="233"/>
        <v>0</v>
      </c>
      <c r="Q479" s="143">
        <f ca="1" t="shared" si="233"/>
        <v>0</v>
      </c>
      <c r="R479" s="143">
        <f ca="1" t="shared" si="233"/>
        <v>0</v>
      </c>
      <c r="S479" s="143">
        <f ca="1" t="shared" si="233"/>
        <v>0</v>
      </c>
      <c r="T479" s="143">
        <f ca="1" t="shared" si="233"/>
        <v>0</v>
      </c>
      <c r="U479" s="143">
        <f ca="1" t="shared" si="233"/>
        <v>0</v>
      </c>
    </row>
    <row r="480" ht="15" spans="1:21">
      <c r="A480" s="182"/>
      <c r="B480" s="184" t="s">
        <v>234</v>
      </c>
      <c r="C480" s="103" t="str">
        <f>"million "&amp;D479</f>
        <v>million LCU</v>
      </c>
      <c r="D480" s="177" t="str">
        <f>D479</f>
        <v>LCU</v>
      </c>
      <c r="E480" s="62"/>
      <c r="F480" s="189"/>
      <c r="G480" s="167"/>
      <c r="H480" s="167"/>
      <c r="I480" s="167"/>
      <c r="J480" s="167"/>
      <c r="K480" s="90"/>
      <c r="L480" s="192"/>
      <c r="M480" s="143">
        <f t="shared" ref="M480:U480" si="234">L478*$C468</f>
        <v>0</v>
      </c>
      <c r="N480" s="143">
        <f ca="1" t="shared" si="234"/>
        <v>0</v>
      </c>
      <c r="O480" s="143">
        <f ca="1" t="shared" si="234"/>
        <v>0</v>
      </c>
      <c r="P480" s="143">
        <f ca="1" t="shared" si="234"/>
        <v>0</v>
      </c>
      <c r="Q480" s="143">
        <f ca="1" t="shared" si="234"/>
        <v>0</v>
      </c>
      <c r="R480" s="143">
        <f ca="1" t="shared" si="234"/>
        <v>0</v>
      </c>
      <c r="S480" s="143">
        <f ca="1" t="shared" si="234"/>
        <v>0</v>
      </c>
      <c r="T480" s="143">
        <f ca="1" t="shared" si="234"/>
        <v>0</v>
      </c>
      <c r="U480" s="143">
        <f ca="1" t="shared" si="234"/>
        <v>0</v>
      </c>
    </row>
    <row r="481" ht="15" spans="1:21">
      <c r="A481" s="182"/>
      <c r="B481" s="183" t="s">
        <v>356</v>
      </c>
      <c r="C481" s="103"/>
      <c r="D481" s="51"/>
      <c r="E481" s="116"/>
      <c r="F481" s="167"/>
      <c r="G481" s="167"/>
      <c r="H481" s="167"/>
      <c r="I481" s="167"/>
      <c r="J481" s="167"/>
      <c r="K481" s="90"/>
      <c r="L481" s="143"/>
      <c r="M481" s="143"/>
      <c r="N481" s="143"/>
      <c r="O481" s="143"/>
      <c r="P481" s="143"/>
      <c r="Q481" s="143"/>
      <c r="R481" s="143"/>
      <c r="S481" s="143"/>
      <c r="T481" s="143"/>
      <c r="U481" s="143"/>
    </row>
    <row r="482" ht="15" spans="1:21">
      <c r="A482" s="182"/>
      <c r="B482" s="184" t="s">
        <v>37</v>
      </c>
      <c r="C482" s="193" t="s">
        <v>311</v>
      </c>
      <c r="D482" s="47"/>
      <c r="E482" s="47"/>
      <c r="F482" s="48"/>
      <c r="G482" s="48"/>
      <c r="H482" s="48"/>
      <c r="I482" s="48"/>
      <c r="J482" s="48"/>
      <c r="K482" s="89"/>
      <c r="L482" s="89"/>
      <c r="M482" s="89"/>
      <c r="N482" s="89"/>
      <c r="O482" s="89"/>
      <c r="P482" s="89"/>
      <c r="Q482" s="89"/>
      <c r="R482" s="89"/>
      <c r="S482" s="89"/>
      <c r="T482" s="89"/>
      <c r="U482" s="89"/>
    </row>
    <row r="483" ht="15" spans="1:21">
      <c r="A483" s="182"/>
      <c r="B483" s="184" t="s">
        <v>345</v>
      </c>
      <c r="C483" s="194">
        <v>1</v>
      </c>
      <c r="D483" s="47"/>
      <c r="E483" s="47"/>
      <c r="F483" s="48"/>
      <c r="G483" s="48"/>
      <c r="H483" s="48"/>
      <c r="I483" s="48"/>
      <c r="J483" s="48"/>
      <c r="K483" s="89"/>
      <c r="L483" s="89"/>
      <c r="M483" s="89"/>
      <c r="N483" s="89"/>
      <c r="O483" s="89"/>
      <c r="P483" s="89"/>
      <c r="Q483" s="89"/>
      <c r="R483" s="89"/>
      <c r="S483" s="89"/>
      <c r="T483" s="89"/>
      <c r="U483" s="89"/>
    </row>
    <row r="484" ht="15" spans="1:21">
      <c r="A484" s="182"/>
      <c r="B484" s="184" t="s">
        <v>346</v>
      </c>
      <c r="C484" s="195">
        <v>0</v>
      </c>
      <c r="D484" s="47"/>
      <c r="E484" s="47"/>
      <c r="F484" s="48"/>
      <c r="G484" s="48"/>
      <c r="H484" s="48"/>
      <c r="I484" s="48"/>
      <c r="J484" s="48"/>
      <c r="K484" s="89"/>
      <c r="L484" s="89"/>
      <c r="M484" s="89"/>
      <c r="N484" s="89"/>
      <c r="O484" s="89"/>
      <c r="P484" s="89"/>
      <c r="Q484" s="89"/>
      <c r="R484" s="89"/>
      <c r="S484" s="89"/>
      <c r="T484" s="89"/>
      <c r="U484" s="89"/>
    </row>
    <row r="485" ht="15" spans="1:21">
      <c r="A485" s="182"/>
      <c r="B485" s="184" t="s">
        <v>347</v>
      </c>
      <c r="C485" s="196">
        <v>0</v>
      </c>
      <c r="D485" s="47"/>
      <c r="E485" s="47"/>
      <c r="F485" s="48"/>
      <c r="G485" s="48"/>
      <c r="H485" s="48"/>
      <c r="I485" s="48"/>
      <c r="J485" s="48"/>
      <c r="K485" s="89"/>
      <c r="L485" s="89"/>
      <c r="M485" s="89"/>
      <c r="N485" s="89"/>
      <c r="O485" s="89"/>
      <c r="P485" s="89"/>
      <c r="Q485" s="89"/>
      <c r="R485" s="89"/>
      <c r="S485" s="89"/>
      <c r="T485" s="89"/>
      <c r="U485" s="89"/>
    </row>
    <row r="486" ht="15" spans="1:21">
      <c r="A486" s="182"/>
      <c r="B486" s="184" t="s">
        <v>348</v>
      </c>
      <c r="C486" s="177"/>
      <c r="D486" s="47"/>
      <c r="E486" s="47"/>
      <c r="F486" s="48"/>
      <c r="G486" s="48"/>
      <c r="H486" s="48"/>
      <c r="I486" s="48"/>
      <c r="J486" s="48"/>
      <c r="K486" s="89"/>
      <c r="L486" s="89"/>
      <c r="M486" s="89"/>
      <c r="N486" s="89"/>
      <c r="O486" s="89"/>
      <c r="P486" s="89"/>
      <c r="Q486" s="89"/>
      <c r="R486" s="89"/>
      <c r="S486" s="89"/>
      <c r="T486" s="89"/>
      <c r="U486" s="89"/>
    </row>
    <row r="487" ht="15" spans="1:21">
      <c r="A487" s="182"/>
      <c r="B487" s="184" t="str">
        <f>"Classified as External or Domestic?"</f>
        <v>Classified as External or Domestic?</v>
      </c>
      <c r="C487" s="195" t="s">
        <v>163</v>
      </c>
      <c r="D487" s="47"/>
      <c r="E487" s="47"/>
      <c r="F487" s="48"/>
      <c r="G487" s="48"/>
      <c r="H487" s="48"/>
      <c r="I487" s="48"/>
      <c r="J487" s="48"/>
      <c r="K487" s="89"/>
      <c r="L487" s="89"/>
      <c r="M487" s="89"/>
      <c r="N487" s="89"/>
      <c r="O487" s="89"/>
      <c r="P487" s="89"/>
      <c r="Q487" s="89"/>
      <c r="R487" s="89"/>
      <c r="S487" s="89"/>
      <c r="T487" s="89"/>
      <c r="U487" s="89"/>
    </row>
    <row r="488" ht="15" spans="1:21">
      <c r="A488" s="182"/>
      <c r="B488" s="184" t="s">
        <v>350</v>
      </c>
      <c r="C488" s="47" t="s">
        <v>351</v>
      </c>
      <c r="D488" s="47"/>
      <c r="E488" s="47"/>
      <c r="F488" s="48"/>
      <c r="G488" s="48"/>
      <c r="H488" s="48"/>
      <c r="I488" s="48"/>
      <c r="J488" s="48"/>
      <c r="K488" s="89"/>
      <c r="L488" s="190">
        <f>L489/L$101*100</f>
        <v>0</v>
      </c>
      <c r="M488" s="190">
        <f ca="1" t="shared" ref="M488:U488" si="235">M489/M$101*100</f>
        <v>0</v>
      </c>
      <c r="N488" s="190">
        <f ca="1" t="shared" si="235"/>
        <v>0</v>
      </c>
      <c r="O488" s="190">
        <f ca="1" t="shared" si="235"/>
        <v>0</v>
      </c>
      <c r="P488" s="190">
        <f ca="1" t="shared" si="235"/>
        <v>0</v>
      </c>
      <c r="Q488" s="190">
        <f ca="1" t="shared" si="235"/>
        <v>0</v>
      </c>
      <c r="R488" s="190">
        <f ca="1" t="shared" si="235"/>
        <v>0</v>
      </c>
      <c r="S488" s="190">
        <f ca="1" t="shared" si="235"/>
        <v>0</v>
      </c>
      <c r="T488" s="190">
        <f ca="1" t="shared" si="235"/>
        <v>0</v>
      </c>
      <c r="U488" s="190">
        <f ca="1" t="shared" si="235"/>
        <v>0</v>
      </c>
    </row>
    <row r="489" ht="15" spans="1:21">
      <c r="A489" s="182"/>
      <c r="B489" s="184" t="s">
        <v>352</v>
      </c>
      <c r="C489" s="62" t="s">
        <v>329</v>
      </c>
      <c r="D489" s="177" t="str">
        <f>C487</f>
        <v>Domestic</v>
      </c>
      <c r="E489" s="62"/>
      <c r="F489" s="178"/>
      <c r="G489" s="167"/>
      <c r="H489" s="167"/>
      <c r="I489" s="167"/>
      <c r="J489" s="167"/>
      <c r="K489" s="90"/>
      <c r="L489" s="191">
        <f>SUMIF($E$63:$E$72,$B481,L$63:L$72)*L493</f>
        <v>0</v>
      </c>
      <c r="M489" s="191">
        <f t="shared" ref="M489:U489" si="236">SUMIF($E$63:$E$72,$B481,M$63:M$72)*M493</f>
        <v>0</v>
      </c>
      <c r="N489" s="191">
        <f t="shared" si="236"/>
        <v>0</v>
      </c>
      <c r="O489" s="191">
        <f t="shared" si="236"/>
        <v>0</v>
      </c>
      <c r="P489" s="191">
        <f t="shared" si="236"/>
        <v>0</v>
      </c>
      <c r="Q489" s="191">
        <f t="shared" si="236"/>
        <v>0</v>
      </c>
      <c r="R489" s="191">
        <f t="shared" si="236"/>
        <v>0</v>
      </c>
      <c r="S489" s="191">
        <f t="shared" si="236"/>
        <v>0</v>
      </c>
      <c r="T489" s="191">
        <f t="shared" si="236"/>
        <v>0</v>
      </c>
      <c r="U489" s="191">
        <f t="shared" si="236"/>
        <v>0</v>
      </c>
    </row>
    <row r="490" ht="15" spans="1:21">
      <c r="A490" s="182"/>
      <c r="B490" s="184" t="s">
        <v>335</v>
      </c>
      <c r="C490" s="62" t="s">
        <v>329</v>
      </c>
      <c r="D490" s="177" t="str">
        <f>C487</f>
        <v>Domestic</v>
      </c>
      <c r="E490" s="62"/>
      <c r="F490" s="178"/>
      <c r="G490" s="167"/>
      <c r="H490" s="167"/>
      <c r="I490" s="167"/>
      <c r="J490" s="167"/>
      <c r="K490" s="90"/>
      <c r="L490" s="192"/>
      <c r="M490" s="143">
        <f ca="1" t="shared" ref="M490:U490" si="237">M496*M493</f>
        <v>0</v>
      </c>
      <c r="N490" s="143">
        <f ca="1" t="shared" si="237"/>
        <v>0</v>
      </c>
      <c r="O490" s="143">
        <f ca="1" t="shared" si="237"/>
        <v>0</v>
      </c>
      <c r="P490" s="143">
        <f ca="1" t="shared" si="237"/>
        <v>0</v>
      </c>
      <c r="Q490" s="143">
        <f ca="1" t="shared" si="237"/>
        <v>0</v>
      </c>
      <c r="R490" s="143">
        <f ca="1" t="shared" si="237"/>
        <v>0</v>
      </c>
      <c r="S490" s="143">
        <f ca="1" t="shared" si="237"/>
        <v>0</v>
      </c>
      <c r="T490" s="143">
        <f ca="1" t="shared" si="237"/>
        <v>0</v>
      </c>
      <c r="U490" s="143">
        <f ca="1" t="shared" si="237"/>
        <v>0</v>
      </c>
    </row>
    <row r="491" ht="15" spans="1:21">
      <c r="A491" s="182"/>
      <c r="B491" s="184" t="s">
        <v>336</v>
      </c>
      <c r="C491" s="62" t="s">
        <v>329</v>
      </c>
      <c r="D491" s="177" t="str">
        <f>C487</f>
        <v>Domestic</v>
      </c>
      <c r="E491" s="62"/>
      <c r="F491" s="178"/>
      <c r="G491" s="167"/>
      <c r="H491" s="167"/>
      <c r="I491" s="167"/>
      <c r="J491" s="167"/>
      <c r="K491" s="90"/>
      <c r="L491" s="192"/>
      <c r="M491" s="143">
        <f t="shared" ref="M491:U491" si="238">M497*M493</f>
        <v>0</v>
      </c>
      <c r="N491" s="143">
        <f ca="1" t="shared" si="238"/>
        <v>0</v>
      </c>
      <c r="O491" s="143">
        <f ca="1" t="shared" si="238"/>
        <v>0</v>
      </c>
      <c r="P491" s="143">
        <f ca="1" t="shared" si="238"/>
        <v>0</v>
      </c>
      <c r="Q491" s="143">
        <f ca="1" t="shared" si="238"/>
        <v>0</v>
      </c>
      <c r="R491" s="143">
        <f ca="1" t="shared" si="238"/>
        <v>0</v>
      </c>
      <c r="S491" s="143">
        <f ca="1" t="shared" si="238"/>
        <v>0</v>
      </c>
      <c r="T491" s="143">
        <f ca="1" t="shared" si="238"/>
        <v>0</v>
      </c>
      <c r="U491" s="143">
        <f ca="1" t="shared" si="238"/>
        <v>0</v>
      </c>
    </row>
    <row r="492" ht="15" spans="1:21">
      <c r="A492" s="182"/>
      <c r="B492" s="184" t="s">
        <v>353</v>
      </c>
      <c r="C492" s="62" t="s">
        <v>329</v>
      </c>
      <c r="D492" s="177" t="str">
        <f>C487</f>
        <v>Domestic</v>
      </c>
      <c r="E492" s="62"/>
      <c r="F492" s="178"/>
      <c r="G492" s="167"/>
      <c r="H492" s="167"/>
      <c r="I492" s="167"/>
      <c r="J492" s="167"/>
      <c r="K492" s="90"/>
      <c r="L492" s="143">
        <f t="shared" ref="L492:U492" si="239">L495*L493</f>
        <v>0</v>
      </c>
      <c r="M492" s="143">
        <f ca="1" t="shared" si="239"/>
        <v>0</v>
      </c>
      <c r="N492" s="143">
        <f ca="1" t="shared" si="239"/>
        <v>0</v>
      </c>
      <c r="O492" s="143">
        <f ca="1" t="shared" si="239"/>
        <v>0</v>
      </c>
      <c r="P492" s="143">
        <f ca="1" t="shared" si="239"/>
        <v>0</v>
      </c>
      <c r="Q492" s="143">
        <f ca="1" t="shared" si="239"/>
        <v>0</v>
      </c>
      <c r="R492" s="143">
        <f ca="1" t="shared" si="239"/>
        <v>0</v>
      </c>
      <c r="S492" s="143">
        <f ca="1" t="shared" si="239"/>
        <v>0</v>
      </c>
      <c r="T492" s="143">
        <f ca="1" t="shared" si="239"/>
        <v>0</v>
      </c>
      <c r="U492" s="143">
        <f ca="1" t="shared" si="239"/>
        <v>0</v>
      </c>
    </row>
    <row r="493" ht="15" spans="1:21">
      <c r="A493" s="182"/>
      <c r="B493" s="184" t="s">
        <v>333</v>
      </c>
      <c r="C493" s="103" t="str">
        <f>"LCU per unit of "&amp;D492</f>
        <v>LCU per unit of Domestic</v>
      </c>
      <c r="D493" s="177" t="str">
        <f>C482</f>
        <v>LCU</v>
      </c>
      <c r="E493" s="62"/>
      <c r="F493" s="178"/>
      <c r="G493" s="167"/>
      <c r="H493" s="167"/>
      <c r="I493" s="167"/>
      <c r="J493" s="167"/>
      <c r="K493" s="90"/>
      <c r="L493" s="143">
        <f t="shared" ref="L493:U493" si="240">INDEX($L$81:$U$85,MATCH($D493,$B$81:$B$85,0),MATCH(L$78,$L$78:$U$78,0))</f>
        <v>1</v>
      </c>
      <c r="M493" s="143">
        <f t="shared" si="240"/>
        <v>1</v>
      </c>
      <c r="N493" s="143">
        <f t="shared" si="240"/>
        <v>1</v>
      </c>
      <c r="O493" s="143">
        <f t="shared" si="240"/>
        <v>1</v>
      </c>
      <c r="P493" s="143">
        <f t="shared" si="240"/>
        <v>1</v>
      </c>
      <c r="Q493" s="143">
        <f t="shared" si="240"/>
        <v>1</v>
      </c>
      <c r="R493" s="143">
        <f t="shared" si="240"/>
        <v>1</v>
      </c>
      <c r="S493" s="143">
        <f t="shared" si="240"/>
        <v>1</v>
      </c>
      <c r="T493" s="143">
        <f t="shared" si="240"/>
        <v>1</v>
      </c>
      <c r="U493" s="143">
        <f t="shared" si="240"/>
        <v>1</v>
      </c>
    </row>
    <row r="494" ht="15" spans="1:21">
      <c r="A494" s="182"/>
      <c r="B494" s="184" t="s">
        <v>341</v>
      </c>
      <c r="C494" s="103" t="str">
        <f>"million "&amp;D493</f>
        <v>million LCU</v>
      </c>
      <c r="D494" s="177" t="str">
        <f>D493</f>
        <v>LCU</v>
      </c>
      <c r="E494" s="59"/>
      <c r="F494" s="189"/>
      <c r="G494" s="167"/>
      <c r="H494" s="167"/>
      <c r="I494" s="167"/>
      <c r="J494" s="167"/>
      <c r="K494" s="90"/>
      <c r="L494" s="190">
        <f t="shared" ref="L494:U494" si="241">L489/L493</f>
        <v>0</v>
      </c>
      <c r="M494" s="190">
        <f t="shared" si="241"/>
        <v>0</v>
      </c>
      <c r="N494" s="190">
        <f t="shared" si="241"/>
        <v>0</v>
      </c>
      <c r="O494" s="190">
        <f t="shared" si="241"/>
        <v>0</v>
      </c>
      <c r="P494" s="190">
        <f t="shared" si="241"/>
        <v>0</v>
      </c>
      <c r="Q494" s="190">
        <f t="shared" si="241"/>
        <v>0</v>
      </c>
      <c r="R494" s="190">
        <f t="shared" si="241"/>
        <v>0</v>
      </c>
      <c r="S494" s="190">
        <f t="shared" si="241"/>
        <v>0</v>
      </c>
      <c r="T494" s="190">
        <f t="shared" si="241"/>
        <v>0</v>
      </c>
      <c r="U494" s="190">
        <f t="shared" si="241"/>
        <v>0</v>
      </c>
    </row>
    <row r="495" ht="15" spans="1:21">
      <c r="A495" s="182"/>
      <c r="B495" s="184" t="s">
        <v>343</v>
      </c>
      <c r="C495" s="103" t="str">
        <f>"million "&amp;D494</f>
        <v>million LCU</v>
      </c>
      <c r="D495" s="177" t="str">
        <f>D494</f>
        <v>LCU</v>
      </c>
      <c r="E495" s="62"/>
      <c r="F495" s="189"/>
      <c r="G495" s="167"/>
      <c r="H495" s="167"/>
      <c r="I495" s="167"/>
      <c r="J495" s="167"/>
      <c r="K495" s="90"/>
      <c r="L495" s="143">
        <f>L494</f>
        <v>0</v>
      </c>
      <c r="M495" s="143">
        <f ca="1" t="shared" ref="M495:U495" si="242">L495+M494-M496</f>
        <v>0</v>
      </c>
      <c r="N495" s="143">
        <f ca="1" t="shared" si="242"/>
        <v>0</v>
      </c>
      <c r="O495" s="143">
        <f ca="1" t="shared" si="242"/>
        <v>0</v>
      </c>
      <c r="P495" s="143">
        <f ca="1" t="shared" si="242"/>
        <v>0</v>
      </c>
      <c r="Q495" s="143">
        <f ca="1" t="shared" si="242"/>
        <v>0</v>
      </c>
      <c r="R495" s="143">
        <f ca="1" t="shared" si="242"/>
        <v>0</v>
      </c>
      <c r="S495" s="143">
        <f ca="1" t="shared" si="242"/>
        <v>0</v>
      </c>
      <c r="T495" s="143">
        <f ca="1" t="shared" si="242"/>
        <v>0</v>
      </c>
      <c r="U495" s="143">
        <f ca="1" t="shared" si="242"/>
        <v>0</v>
      </c>
    </row>
    <row r="496" ht="15" spans="1:21">
      <c r="A496" s="182"/>
      <c r="B496" s="184" t="s">
        <v>328</v>
      </c>
      <c r="C496" s="103" t="str">
        <f>"million "&amp;D495</f>
        <v>million LCU</v>
      </c>
      <c r="D496" s="177" t="str">
        <f>D495</f>
        <v>LCU</v>
      </c>
      <c r="E496" s="62"/>
      <c r="F496" s="189"/>
      <c r="G496" s="167"/>
      <c r="H496" s="167"/>
      <c r="I496" s="167"/>
      <c r="J496" s="167"/>
      <c r="K496" s="90"/>
      <c r="L496" s="192"/>
      <c r="M496" s="143">
        <f ca="1" t="shared" ref="M496:U496" si="243">IF(M$241&gt;$C483-1,SUM(OFFSET($L494,0,M$241-$C483,1,$C483-$C484))/($C483-$C484),IF(M$241&lt;$C484+1,0,SUM(OFFSET($L494,0,0,1,M$241-$C484))/($C483-$C484)))</f>
        <v>0</v>
      </c>
      <c r="N496" s="143">
        <f ca="1" t="shared" si="243"/>
        <v>0</v>
      </c>
      <c r="O496" s="143">
        <f ca="1" t="shared" si="243"/>
        <v>0</v>
      </c>
      <c r="P496" s="143">
        <f ca="1" t="shared" si="243"/>
        <v>0</v>
      </c>
      <c r="Q496" s="143">
        <f ca="1" t="shared" si="243"/>
        <v>0</v>
      </c>
      <c r="R496" s="143">
        <f ca="1" t="shared" si="243"/>
        <v>0</v>
      </c>
      <c r="S496" s="143">
        <f ca="1" t="shared" si="243"/>
        <v>0</v>
      </c>
      <c r="T496" s="143">
        <f ca="1" t="shared" si="243"/>
        <v>0</v>
      </c>
      <c r="U496" s="143">
        <f ca="1" t="shared" si="243"/>
        <v>0</v>
      </c>
    </row>
    <row r="497" ht="15" spans="1:21">
      <c r="A497" s="182"/>
      <c r="B497" s="184" t="s">
        <v>234</v>
      </c>
      <c r="C497" s="103" t="str">
        <f>"million "&amp;D496</f>
        <v>million LCU</v>
      </c>
      <c r="D497" s="177" t="str">
        <f>D496</f>
        <v>LCU</v>
      </c>
      <c r="E497" s="62"/>
      <c r="F497" s="189"/>
      <c r="G497" s="167"/>
      <c r="H497" s="167"/>
      <c r="I497" s="167"/>
      <c r="J497" s="167"/>
      <c r="K497" s="90"/>
      <c r="L497" s="192"/>
      <c r="M497" s="143">
        <f t="shared" ref="M497:U497" si="244">L495*$C485</f>
        <v>0</v>
      </c>
      <c r="N497" s="143">
        <f ca="1" t="shared" si="244"/>
        <v>0</v>
      </c>
      <c r="O497" s="143">
        <f ca="1" t="shared" si="244"/>
        <v>0</v>
      </c>
      <c r="P497" s="143">
        <f ca="1" t="shared" si="244"/>
        <v>0</v>
      </c>
      <c r="Q497" s="143">
        <f ca="1" t="shared" si="244"/>
        <v>0</v>
      </c>
      <c r="R497" s="143">
        <f ca="1" t="shared" si="244"/>
        <v>0</v>
      </c>
      <c r="S497" s="143">
        <f ca="1" t="shared" si="244"/>
        <v>0</v>
      </c>
      <c r="T497" s="143">
        <f ca="1" t="shared" si="244"/>
        <v>0</v>
      </c>
      <c r="U497" s="143">
        <f ca="1" t="shared" si="244"/>
        <v>0</v>
      </c>
    </row>
    <row r="498" ht="15" spans="1:21">
      <c r="A498" s="182"/>
      <c r="B498" s="183" t="s">
        <v>357</v>
      </c>
      <c r="C498" s="103"/>
      <c r="D498" s="51"/>
      <c r="E498" s="116"/>
      <c r="F498" s="167"/>
      <c r="G498" s="167"/>
      <c r="H498" s="167"/>
      <c r="I498" s="167"/>
      <c r="J498" s="167"/>
      <c r="K498" s="90"/>
      <c r="L498" s="143"/>
      <c r="M498" s="143"/>
      <c r="N498" s="143"/>
      <c r="O498" s="143"/>
      <c r="P498" s="143"/>
      <c r="Q498" s="143"/>
      <c r="R498" s="143"/>
      <c r="S498" s="143"/>
      <c r="T498" s="143"/>
      <c r="U498" s="143"/>
    </row>
    <row r="499" ht="15" spans="1:21">
      <c r="A499" s="182"/>
      <c r="B499" s="184" t="s">
        <v>37</v>
      </c>
      <c r="C499" s="193" t="s">
        <v>311</v>
      </c>
      <c r="D499" s="47"/>
      <c r="E499" s="47"/>
      <c r="F499" s="48"/>
      <c r="G499" s="48"/>
      <c r="H499" s="48"/>
      <c r="I499" s="48"/>
      <c r="J499" s="48"/>
      <c r="K499" s="89"/>
      <c r="L499" s="89"/>
      <c r="M499" s="89"/>
      <c r="N499" s="89"/>
      <c r="O499" s="89"/>
      <c r="P499" s="89"/>
      <c r="Q499" s="89"/>
      <c r="R499" s="89"/>
      <c r="S499" s="89"/>
      <c r="T499" s="89"/>
      <c r="U499" s="89"/>
    </row>
    <row r="500" ht="15" spans="1:21">
      <c r="A500" s="182"/>
      <c r="B500" s="184" t="s">
        <v>345</v>
      </c>
      <c r="C500" s="194">
        <v>1</v>
      </c>
      <c r="D500" s="47"/>
      <c r="E500" s="47"/>
      <c r="F500" s="48"/>
      <c r="G500" s="48"/>
      <c r="H500" s="48"/>
      <c r="I500" s="48"/>
      <c r="J500" s="48"/>
      <c r="K500" s="89"/>
      <c r="L500" s="89"/>
      <c r="M500" s="89"/>
      <c r="N500" s="89"/>
      <c r="O500" s="89"/>
      <c r="P500" s="89"/>
      <c r="Q500" s="89"/>
      <c r="R500" s="89"/>
      <c r="S500" s="89"/>
      <c r="T500" s="89"/>
      <c r="U500" s="89"/>
    </row>
    <row r="501" ht="15" spans="1:21">
      <c r="A501" s="182"/>
      <c r="B501" s="184" t="s">
        <v>346</v>
      </c>
      <c r="C501" s="195">
        <v>0</v>
      </c>
      <c r="D501" s="47"/>
      <c r="E501" s="47"/>
      <c r="F501" s="48"/>
      <c r="G501" s="48"/>
      <c r="H501" s="48"/>
      <c r="I501" s="48"/>
      <c r="J501" s="48"/>
      <c r="K501" s="89"/>
      <c r="L501" s="89"/>
      <c r="M501" s="89"/>
      <c r="N501" s="89"/>
      <c r="O501" s="89"/>
      <c r="P501" s="89"/>
      <c r="Q501" s="89"/>
      <c r="R501" s="89"/>
      <c r="S501" s="89"/>
      <c r="T501" s="89"/>
      <c r="U501" s="89"/>
    </row>
    <row r="502" ht="15" spans="1:21">
      <c r="A502" s="182"/>
      <c r="B502" s="184" t="s">
        <v>347</v>
      </c>
      <c r="C502" s="196">
        <v>0</v>
      </c>
      <c r="D502" s="47"/>
      <c r="E502" s="47"/>
      <c r="F502" s="48"/>
      <c r="G502" s="48"/>
      <c r="H502" s="48"/>
      <c r="I502" s="48"/>
      <c r="J502" s="48"/>
      <c r="K502" s="89"/>
      <c r="L502" s="89"/>
      <c r="M502" s="89"/>
      <c r="N502" s="89"/>
      <c r="O502" s="89"/>
      <c r="P502" s="89"/>
      <c r="Q502" s="89"/>
      <c r="R502" s="89"/>
      <c r="S502" s="89"/>
      <c r="T502" s="89"/>
      <c r="U502" s="89"/>
    </row>
    <row r="503" ht="15" spans="1:21">
      <c r="A503" s="182"/>
      <c r="B503" s="184" t="s">
        <v>348</v>
      </c>
      <c r="C503" s="177"/>
      <c r="D503" s="47"/>
      <c r="E503" s="47"/>
      <c r="F503" s="48"/>
      <c r="G503" s="48"/>
      <c r="H503" s="48"/>
      <c r="I503" s="48"/>
      <c r="J503" s="48"/>
      <c r="K503" s="89"/>
      <c r="L503" s="89"/>
      <c r="M503" s="89"/>
      <c r="N503" s="89"/>
      <c r="O503" s="89"/>
      <c r="P503" s="89"/>
      <c r="Q503" s="89"/>
      <c r="R503" s="89"/>
      <c r="S503" s="89"/>
      <c r="T503" s="89"/>
      <c r="U503" s="89"/>
    </row>
    <row r="504" ht="15" spans="1:21">
      <c r="A504" s="182"/>
      <c r="B504" s="184" t="str">
        <f>"Classified as External or Domestic?"</f>
        <v>Classified as External or Domestic?</v>
      </c>
      <c r="C504" s="195" t="s">
        <v>163</v>
      </c>
      <c r="D504" s="47"/>
      <c r="E504" s="47"/>
      <c r="F504" s="48"/>
      <c r="G504" s="48"/>
      <c r="H504" s="48"/>
      <c r="I504" s="48"/>
      <c r="J504" s="48"/>
      <c r="K504" s="89"/>
      <c r="L504" s="89"/>
      <c r="M504" s="89"/>
      <c r="N504" s="89"/>
      <c r="O504" s="89"/>
      <c r="P504" s="89"/>
      <c r="Q504" s="89"/>
      <c r="R504" s="89"/>
      <c r="S504" s="89"/>
      <c r="T504" s="89"/>
      <c r="U504" s="89"/>
    </row>
    <row r="505" ht="15" spans="1:21">
      <c r="A505" s="182"/>
      <c r="B505" s="184" t="s">
        <v>350</v>
      </c>
      <c r="C505" s="47" t="s">
        <v>351</v>
      </c>
      <c r="D505" s="47"/>
      <c r="E505" s="47"/>
      <c r="F505" s="48"/>
      <c r="G505" s="48"/>
      <c r="H505" s="48"/>
      <c r="I505" s="48"/>
      <c r="J505" s="48"/>
      <c r="K505" s="89"/>
      <c r="L505" s="190">
        <f>L506/L$101*100</f>
        <v>0</v>
      </c>
      <c r="M505" s="190">
        <f ca="1" t="shared" ref="M505:U505" si="245">M506/M$101*100</f>
        <v>0</v>
      </c>
      <c r="N505" s="190">
        <f ca="1" t="shared" si="245"/>
        <v>0</v>
      </c>
      <c r="O505" s="190">
        <f ca="1" t="shared" si="245"/>
        <v>0</v>
      </c>
      <c r="P505" s="190">
        <f ca="1" t="shared" si="245"/>
        <v>0</v>
      </c>
      <c r="Q505" s="190">
        <f ca="1" t="shared" si="245"/>
        <v>0</v>
      </c>
      <c r="R505" s="190">
        <f ca="1" t="shared" si="245"/>
        <v>0</v>
      </c>
      <c r="S505" s="190">
        <f ca="1" t="shared" si="245"/>
        <v>0</v>
      </c>
      <c r="T505" s="190">
        <f ca="1" t="shared" si="245"/>
        <v>0</v>
      </c>
      <c r="U505" s="190">
        <f ca="1" t="shared" si="245"/>
        <v>0</v>
      </c>
    </row>
    <row r="506" ht="15" spans="1:21">
      <c r="A506" s="182"/>
      <c r="B506" s="184" t="s">
        <v>352</v>
      </c>
      <c r="C506" s="62" t="s">
        <v>329</v>
      </c>
      <c r="D506" s="177" t="str">
        <f>C504</f>
        <v>Domestic</v>
      </c>
      <c r="E506" s="62"/>
      <c r="F506" s="178"/>
      <c r="G506" s="167"/>
      <c r="H506" s="167"/>
      <c r="I506" s="167"/>
      <c r="J506" s="167"/>
      <c r="K506" s="90"/>
      <c r="L506" s="191">
        <f>SUMIF($E$63:$E$72,$B498,L$63:L$72)*L510</f>
        <v>0</v>
      </c>
      <c r="M506" s="191">
        <f t="shared" ref="M506:U506" si="246">SUMIF($E$63:$E$72,$B498,M$63:M$72)*M510</f>
        <v>0</v>
      </c>
      <c r="N506" s="191">
        <f t="shared" si="246"/>
        <v>0</v>
      </c>
      <c r="O506" s="191">
        <f t="shared" si="246"/>
        <v>0</v>
      </c>
      <c r="P506" s="191">
        <f t="shared" si="246"/>
        <v>0</v>
      </c>
      <c r="Q506" s="191">
        <f t="shared" si="246"/>
        <v>0</v>
      </c>
      <c r="R506" s="191">
        <f t="shared" si="246"/>
        <v>0</v>
      </c>
      <c r="S506" s="191">
        <f t="shared" si="246"/>
        <v>0</v>
      </c>
      <c r="T506" s="191">
        <f t="shared" si="246"/>
        <v>0</v>
      </c>
      <c r="U506" s="191">
        <f t="shared" si="246"/>
        <v>0</v>
      </c>
    </row>
    <row r="507" ht="15" spans="1:21">
      <c r="A507" s="182"/>
      <c r="B507" s="184" t="s">
        <v>335</v>
      </c>
      <c r="C507" s="62" t="s">
        <v>329</v>
      </c>
      <c r="D507" s="177" t="str">
        <f>C504</f>
        <v>Domestic</v>
      </c>
      <c r="E507" s="62"/>
      <c r="F507" s="178"/>
      <c r="G507" s="167"/>
      <c r="H507" s="167"/>
      <c r="I507" s="167"/>
      <c r="J507" s="167"/>
      <c r="K507" s="90"/>
      <c r="L507" s="192"/>
      <c r="M507" s="143">
        <f ca="1" t="shared" ref="M507:U507" si="247">M513*M510</f>
        <v>0</v>
      </c>
      <c r="N507" s="143">
        <f ca="1" t="shared" si="247"/>
        <v>0</v>
      </c>
      <c r="O507" s="143">
        <f ca="1" t="shared" si="247"/>
        <v>0</v>
      </c>
      <c r="P507" s="143">
        <f ca="1" t="shared" si="247"/>
        <v>0</v>
      </c>
      <c r="Q507" s="143">
        <f ca="1" t="shared" si="247"/>
        <v>0</v>
      </c>
      <c r="R507" s="143">
        <f ca="1" t="shared" si="247"/>
        <v>0</v>
      </c>
      <c r="S507" s="143">
        <f ca="1" t="shared" si="247"/>
        <v>0</v>
      </c>
      <c r="T507" s="143">
        <f ca="1" t="shared" si="247"/>
        <v>0</v>
      </c>
      <c r="U507" s="143">
        <f ca="1" t="shared" si="247"/>
        <v>0</v>
      </c>
    </row>
    <row r="508" ht="15" spans="1:21">
      <c r="A508" s="182"/>
      <c r="B508" s="184" t="s">
        <v>336</v>
      </c>
      <c r="C508" s="62" t="s">
        <v>329</v>
      </c>
      <c r="D508" s="177" t="str">
        <f>C504</f>
        <v>Domestic</v>
      </c>
      <c r="E508" s="62"/>
      <c r="F508" s="178"/>
      <c r="G508" s="167"/>
      <c r="H508" s="167"/>
      <c r="I508" s="167"/>
      <c r="J508" s="167"/>
      <c r="K508" s="90"/>
      <c r="L508" s="192"/>
      <c r="M508" s="143">
        <f t="shared" ref="M508:U508" si="248">M514*M510</f>
        <v>0</v>
      </c>
      <c r="N508" s="143">
        <f ca="1" t="shared" si="248"/>
        <v>0</v>
      </c>
      <c r="O508" s="143">
        <f ca="1" t="shared" si="248"/>
        <v>0</v>
      </c>
      <c r="P508" s="143">
        <f ca="1" t="shared" si="248"/>
        <v>0</v>
      </c>
      <c r="Q508" s="143">
        <f ca="1" t="shared" si="248"/>
        <v>0</v>
      </c>
      <c r="R508" s="143">
        <f ca="1" t="shared" si="248"/>
        <v>0</v>
      </c>
      <c r="S508" s="143">
        <f ca="1" t="shared" si="248"/>
        <v>0</v>
      </c>
      <c r="T508" s="143">
        <f ca="1" t="shared" si="248"/>
        <v>0</v>
      </c>
      <c r="U508" s="143">
        <f ca="1" t="shared" si="248"/>
        <v>0</v>
      </c>
    </row>
    <row r="509" ht="15" spans="1:21">
      <c r="A509" s="182"/>
      <c r="B509" s="184" t="s">
        <v>353</v>
      </c>
      <c r="C509" s="62" t="s">
        <v>329</v>
      </c>
      <c r="D509" s="177" t="str">
        <f>C504</f>
        <v>Domestic</v>
      </c>
      <c r="E509" s="62"/>
      <c r="F509" s="178"/>
      <c r="G509" s="167"/>
      <c r="H509" s="167"/>
      <c r="I509" s="167"/>
      <c r="J509" s="167"/>
      <c r="K509" s="90"/>
      <c r="L509" s="143">
        <f t="shared" ref="L509:U509" si="249">L512*L510</f>
        <v>0</v>
      </c>
      <c r="M509" s="143">
        <f ca="1" t="shared" si="249"/>
        <v>0</v>
      </c>
      <c r="N509" s="143">
        <f ca="1" t="shared" si="249"/>
        <v>0</v>
      </c>
      <c r="O509" s="143">
        <f ca="1" t="shared" si="249"/>
        <v>0</v>
      </c>
      <c r="P509" s="143">
        <f ca="1" t="shared" si="249"/>
        <v>0</v>
      </c>
      <c r="Q509" s="143">
        <f ca="1" t="shared" si="249"/>
        <v>0</v>
      </c>
      <c r="R509" s="143">
        <f ca="1" t="shared" si="249"/>
        <v>0</v>
      </c>
      <c r="S509" s="143">
        <f ca="1" t="shared" si="249"/>
        <v>0</v>
      </c>
      <c r="T509" s="143">
        <f ca="1" t="shared" si="249"/>
        <v>0</v>
      </c>
      <c r="U509" s="143">
        <f ca="1" t="shared" si="249"/>
        <v>0</v>
      </c>
    </row>
    <row r="510" ht="15" spans="1:21">
      <c r="A510" s="182"/>
      <c r="B510" s="184" t="s">
        <v>333</v>
      </c>
      <c r="C510" s="103" t="str">
        <f>"LCU per unit of "&amp;D509</f>
        <v>LCU per unit of Domestic</v>
      </c>
      <c r="D510" s="177" t="str">
        <f>C499</f>
        <v>LCU</v>
      </c>
      <c r="E510" s="62"/>
      <c r="F510" s="178"/>
      <c r="G510" s="167"/>
      <c r="H510" s="167"/>
      <c r="I510" s="167"/>
      <c r="J510" s="167"/>
      <c r="K510" s="90"/>
      <c r="L510" s="143">
        <f t="shared" ref="L510:U510" si="250">INDEX($L$81:$U$85,MATCH($D510,$B$81:$B$85,0),MATCH(L$78,$L$78:$U$78,0))</f>
        <v>1</v>
      </c>
      <c r="M510" s="143">
        <f t="shared" si="250"/>
        <v>1</v>
      </c>
      <c r="N510" s="143">
        <f t="shared" si="250"/>
        <v>1</v>
      </c>
      <c r="O510" s="143">
        <f t="shared" si="250"/>
        <v>1</v>
      </c>
      <c r="P510" s="143">
        <f t="shared" si="250"/>
        <v>1</v>
      </c>
      <c r="Q510" s="143">
        <f t="shared" si="250"/>
        <v>1</v>
      </c>
      <c r="R510" s="143">
        <f t="shared" si="250"/>
        <v>1</v>
      </c>
      <c r="S510" s="143">
        <f t="shared" si="250"/>
        <v>1</v>
      </c>
      <c r="T510" s="143">
        <f t="shared" si="250"/>
        <v>1</v>
      </c>
      <c r="U510" s="143">
        <f t="shared" si="250"/>
        <v>1</v>
      </c>
    </row>
    <row r="511" ht="15" spans="1:21">
      <c r="A511" s="182"/>
      <c r="B511" s="184" t="s">
        <v>341</v>
      </c>
      <c r="C511" s="103" t="str">
        <f>"million "&amp;D510</f>
        <v>million LCU</v>
      </c>
      <c r="D511" s="177" t="str">
        <f>D510</f>
        <v>LCU</v>
      </c>
      <c r="E511" s="59"/>
      <c r="F511" s="189"/>
      <c r="G511" s="167"/>
      <c r="H511" s="167"/>
      <c r="I511" s="167"/>
      <c r="J511" s="167"/>
      <c r="K511" s="90"/>
      <c r="L511" s="190">
        <f t="shared" ref="L511:U511" si="251">L506/L510</f>
        <v>0</v>
      </c>
      <c r="M511" s="190">
        <f t="shared" si="251"/>
        <v>0</v>
      </c>
      <c r="N511" s="190">
        <f t="shared" si="251"/>
        <v>0</v>
      </c>
      <c r="O511" s="190">
        <f t="shared" si="251"/>
        <v>0</v>
      </c>
      <c r="P511" s="190">
        <f t="shared" si="251"/>
        <v>0</v>
      </c>
      <c r="Q511" s="190">
        <f t="shared" si="251"/>
        <v>0</v>
      </c>
      <c r="R511" s="190">
        <f t="shared" si="251"/>
        <v>0</v>
      </c>
      <c r="S511" s="190">
        <f t="shared" si="251"/>
        <v>0</v>
      </c>
      <c r="T511" s="190">
        <f t="shared" si="251"/>
        <v>0</v>
      </c>
      <c r="U511" s="190">
        <f t="shared" si="251"/>
        <v>0</v>
      </c>
    </row>
    <row r="512" ht="15" spans="1:21">
      <c r="A512" s="182"/>
      <c r="B512" s="184" t="s">
        <v>343</v>
      </c>
      <c r="C512" s="103" t="str">
        <f>"million "&amp;D511</f>
        <v>million LCU</v>
      </c>
      <c r="D512" s="177" t="str">
        <f>D511</f>
        <v>LCU</v>
      </c>
      <c r="E512" s="62"/>
      <c r="F512" s="189"/>
      <c r="G512" s="167"/>
      <c r="H512" s="167"/>
      <c r="I512" s="167"/>
      <c r="J512" s="167"/>
      <c r="K512" s="90"/>
      <c r="L512" s="143">
        <f>L511</f>
        <v>0</v>
      </c>
      <c r="M512" s="143">
        <f ca="1" t="shared" ref="M512:U512" si="252">L512+M511-M513</f>
        <v>0</v>
      </c>
      <c r="N512" s="143">
        <f ca="1" t="shared" si="252"/>
        <v>0</v>
      </c>
      <c r="O512" s="143">
        <f ca="1" t="shared" si="252"/>
        <v>0</v>
      </c>
      <c r="P512" s="143">
        <f ca="1" t="shared" si="252"/>
        <v>0</v>
      </c>
      <c r="Q512" s="143">
        <f ca="1" t="shared" si="252"/>
        <v>0</v>
      </c>
      <c r="R512" s="143">
        <f ca="1" t="shared" si="252"/>
        <v>0</v>
      </c>
      <c r="S512" s="143">
        <f ca="1" t="shared" si="252"/>
        <v>0</v>
      </c>
      <c r="T512" s="143">
        <f ca="1" t="shared" si="252"/>
        <v>0</v>
      </c>
      <c r="U512" s="143">
        <f ca="1" t="shared" si="252"/>
        <v>0</v>
      </c>
    </row>
    <row r="513" ht="15" spans="1:21">
      <c r="A513" s="182"/>
      <c r="B513" s="184" t="s">
        <v>328</v>
      </c>
      <c r="C513" s="103" t="str">
        <f>"million "&amp;D512</f>
        <v>million LCU</v>
      </c>
      <c r="D513" s="177" t="str">
        <f>D512</f>
        <v>LCU</v>
      </c>
      <c r="E513" s="62"/>
      <c r="F513" s="189"/>
      <c r="G513" s="167"/>
      <c r="H513" s="167"/>
      <c r="I513" s="167"/>
      <c r="J513" s="167"/>
      <c r="K513" s="90"/>
      <c r="L513" s="192"/>
      <c r="M513" s="143">
        <f ca="1" t="shared" ref="M513:U513" si="253">IF(M$241&gt;$C500-1,SUM(OFFSET($L511,0,M$241-$C500,1,$C500-$C501))/($C500-$C501),IF(M$241&lt;$C501+1,0,SUM(OFFSET($L511,0,0,1,M$241-$C501))/($C500-$C501)))</f>
        <v>0</v>
      </c>
      <c r="N513" s="143">
        <f ca="1" t="shared" si="253"/>
        <v>0</v>
      </c>
      <c r="O513" s="143">
        <f ca="1" t="shared" si="253"/>
        <v>0</v>
      </c>
      <c r="P513" s="143">
        <f ca="1" t="shared" si="253"/>
        <v>0</v>
      </c>
      <c r="Q513" s="143">
        <f ca="1" t="shared" si="253"/>
        <v>0</v>
      </c>
      <c r="R513" s="143">
        <f ca="1" t="shared" si="253"/>
        <v>0</v>
      </c>
      <c r="S513" s="143">
        <f ca="1" t="shared" si="253"/>
        <v>0</v>
      </c>
      <c r="T513" s="143">
        <f ca="1" t="shared" si="253"/>
        <v>0</v>
      </c>
      <c r="U513" s="143">
        <f ca="1" t="shared" si="253"/>
        <v>0</v>
      </c>
    </row>
    <row r="514" ht="15" spans="1:21">
      <c r="A514" s="182"/>
      <c r="B514" s="197" t="s">
        <v>234</v>
      </c>
      <c r="C514" s="103" t="str">
        <f>"million "&amp;D513</f>
        <v>million LCU</v>
      </c>
      <c r="D514" s="177" t="str">
        <f>D513</f>
        <v>LCU</v>
      </c>
      <c r="E514" s="62"/>
      <c r="F514" s="189"/>
      <c r="G514" s="167"/>
      <c r="H514" s="167"/>
      <c r="I514" s="167"/>
      <c r="J514" s="167"/>
      <c r="K514" s="90"/>
      <c r="L514" s="192"/>
      <c r="M514" s="143">
        <f t="shared" ref="M514:U514" si="254">L512*$C502</f>
        <v>0</v>
      </c>
      <c r="N514" s="143">
        <f ca="1" t="shared" si="254"/>
        <v>0</v>
      </c>
      <c r="O514" s="143">
        <f ca="1" t="shared" si="254"/>
        <v>0</v>
      </c>
      <c r="P514" s="143">
        <f ca="1" t="shared" si="254"/>
        <v>0</v>
      </c>
      <c r="Q514" s="143">
        <f ca="1" t="shared" si="254"/>
        <v>0</v>
      </c>
      <c r="R514" s="143">
        <f ca="1" t="shared" si="254"/>
        <v>0</v>
      </c>
      <c r="S514" s="143">
        <f ca="1" t="shared" si="254"/>
        <v>0</v>
      </c>
      <c r="T514" s="143">
        <f ca="1" t="shared" si="254"/>
        <v>0</v>
      </c>
      <c r="U514" s="143">
        <f ca="1" t="shared" si="254"/>
        <v>0</v>
      </c>
    </row>
    <row r="515" ht="15" spans="1:21">
      <c r="A515" s="182"/>
      <c r="B515" s="198" t="s">
        <v>358</v>
      </c>
      <c r="C515" s="199"/>
      <c r="D515" s="200"/>
      <c r="E515" s="116"/>
      <c r="F515" s="167"/>
      <c r="G515" s="167"/>
      <c r="H515" s="167"/>
      <c r="I515" s="167"/>
      <c r="J515" s="167"/>
      <c r="K515" s="90"/>
      <c r="L515" s="143"/>
      <c r="M515" s="143"/>
      <c r="N515" s="143"/>
      <c r="O515" s="143"/>
      <c r="P515" s="143"/>
      <c r="Q515" s="143"/>
      <c r="R515" s="143"/>
      <c r="S515" s="143"/>
      <c r="T515" s="143"/>
      <c r="U515" s="143"/>
    </row>
    <row r="516" ht="15" spans="1:21">
      <c r="A516" s="182"/>
      <c r="B516" s="201" t="s">
        <v>37</v>
      </c>
      <c r="C516" s="193" t="s">
        <v>311</v>
      </c>
      <c r="D516" s="202"/>
      <c r="E516" s="47"/>
      <c r="F516" s="48"/>
      <c r="G516" s="48"/>
      <c r="H516" s="48"/>
      <c r="I516" s="48"/>
      <c r="J516" s="48"/>
      <c r="K516" s="89"/>
      <c r="L516" s="89"/>
      <c r="M516" s="89"/>
      <c r="N516" s="89"/>
      <c r="O516" s="89"/>
      <c r="P516" s="89"/>
      <c r="Q516" s="89"/>
      <c r="R516" s="89"/>
      <c r="S516" s="89"/>
      <c r="T516" s="89"/>
      <c r="U516" s="89"/>
    </row>
    <row r="517" ht="15" spans="1:21">
      <c r="A517" s="182"/>
      <c r="B517" s="201" t="s">
        <v>345</v>
      </c>
      <c r="C517" s="194">
        <v>5</v>
      </c>
      <c r="D517" s="202"/>
      <c r="E517" s="47"/>
      <c r="F517" s="48"/>
      <c r="G517" s="48"/>
      <c r="H517" s="48"/>
      <c r="I517" s="48"/>
      <c r="J517" s="48"/>
      <c r="K517" s="89"/>
      <c r="L517" s="89"/>
      <c r="M517" s="89"/>
      <c r="N517" s="89"/>
      <c r="O517" s="89"/>
      <c r="P517" s="89"/>
      <c r="Q517" s="89"/>
      <c r="R517" s="89"/>
      <c r="S517" s="89"/>
      <c r="T517" s="89"/>
      <c r="U517" s="89"/>
    </row>
    <row r="518" ht="15" spans="1:21">
      <c r="A518" s="182"/>
      <c r="B518" s="201" t="s">
        <v>346</v>
      </c>
      <c r="C518" s="195">
        <v>4</v>
      </c>
      <c r="D518" s="202"/>
      <c r="E518" s="47"/>
      <c r="F518" s="48"/>
      <c r="G518" s="48"/>
      <c r="H518" s="48"/>
      <c r="I518" s="48"/>
      <c r="J518" s="48"/>
      <c r="K518" s="89"/>
      <c r="L518" s="89"/>
      <c r="M518" s="89"/>
      <c r="N518" s="89"/>
      <c r="O518" s="89"/>
      <c r="P518" s="89"/>
      <c r="Q518" s="89"/>
      <c r="R518" s="89"/>
      <c r="S518" s="89"/>
      <c r="T518" s="89"/>
      <c r="U518" s="89"/>
    </row>
    <row r="519" ht="15" spans="1:21">
      <c r="A519" s="182"/>
      <c r="B519" s="201" t="s">
        <v>347</v>
      </c>
      <c r="C519" s="196">
        <v>0.08</v>
      </c>
      <c r="D519" s="202"/>
      <c r="E519" s="47"/>
      <c r="F519" s="48"/>
      <c r="G519" s="48"/>
      <c r="H519" s="48"/>
      <c r="I519" s="48"/>
      <c r="J519" s="48"/>
      <c r="K519" s="89"/>
      <c r="L519" s="89"/>
      <c r="M519" s="89"/>
      <c r="N519" s="89"/>
      <c r="O519" s="89"/>
      <c r="P519" s="89"/>
      <c r="Q519" s="89"/>
      <c r="R519" s="89"/>
      <c r="S519" s="89"/>
      <c r="T519" s="89"/>
      <c r="U519" s="89"/>
    </row>
    <row r="520" ht="15" spans="1:21">
      <c r="A520" s="182"/>
      <c r="B520" s="201" t="s">
        <v>348</v>
      </c>
      <c r="C520" s="203" t="s">
        <v>349</v>
      </c>
      <c r="D520" s="202"/>
      <c r="E520" s="47"/>
      <c r="F520" s="48"/>
      <c r="G520" s="48"/>
      <c r="H520" s="48"/>
      <c r="I520" s="48"/>
      <c r="J520" s="48"/>
      <c r="K520" s="89"/>
      <c r="L520" s="89"/>
      <c r="M520" s="89"/>
      <c r="N520" s="89"/>
      <c r="O520" s="89"/>
      <c r="P520" s="89"/>
      <c r="Q520" s="89"/>
      <c r="R520" s="89"/>
      <c r="S520" s="89"/>
      <c r="T520" s="89"/>
      <c r="U520" s="89"/>
    </row>
    <row r="521" ht="15" spans="1:21">
      <c r="A521" s="182"/>
      <c r="B521" s="201" t="str">
        <f>"Classified as External or Domestic?"</f>
        <v>Classified as External or Domestic?</v>
      </c>
      <c r="C521" s="195" t="s">
        <v>163</v>
      </c>
      <c r="D521" s="202"/>
      <c r="E521" s="47"/>
      <c r="F521" s="48"/>
      <c r="G521" s="48"/>
      <c r="H521" s="48"/>
      <c r="I521" s="48"/>
      <c r="J521" s="48"/>
      <c r="K521" s="89"/>
      <c r="L521" s="89"/>
      <c r="M521" s="89"/>
      <c r="N521" s="89"/>
      <c r="O521" s="89"/>
      <c r="P521" s="89"/>
      <c r="Q521" s="89"/>
      <c r="R521" s="89"/>
      <c r="S521" s="89"/>
      <c r="T521" s="89"/>
      <c r="U521" s="89"/>
    </row>
    <row r="522" ht="15" spans="1:21">
      <c r="A522" s="182"/>
      <c r="B522" s="201" t="s">
        <v>350</v>
      </c>
      <c r="C522" s="202" t="s">
        <v>351</v>
      </c>
      <c r="D522" s="202"/>
      <c r="E522" s="47"/>
      <c r="F522" s="48"/>
      <c r="G522" s="48"/>
      <c r="H522" s="48"/>
      <c r="I522" s="48"/>
      <c r="J522" s="48"/>
      <c r="K522" s="89"/>
      <c r="L522" s="190">
        <f t="shared" ref="L522:U522" si="255">L523/L$101*100</f>
        <v>-1751.51535271019</v>
      </c>
      <c r="M522" s="190">
        <f ca="1" t="shared" si="255"/>
        <v>-2515.48099170091</v>
      </c>
      <c r="N522" s="190">
        <f ca="1" t="shared" si="255"/>
        <v>-1953.37853772373</v>
      </c>
      <c r="O522" s="190">
        <f ca="1" t="shared" si="255"/>
        <v>-1384.47877866878</v>
      </c>
      <c r="P522" s="190">
        <f ca="1" t="shared" si="255"/>
        <v>-1158.96780289358</v>
      </c>
      <c r="Q522" s="190">
        <f ca="1" t="shared" si="255"/>
        <v>542.359779846349</v>
      </c>
      <c r="R522" s="190">
        <f ca="1" t="shared" si="255"/>
        <v>258.804305413231</v>
      </c>
      <c r="S522" s="190">
        <f ca="1" t="shared" si="255"/>
        <v>335.739283630373</v>
      </c>
      <c r="T522" s="190">
        <f ca="1" t="shared" si="255"/>
        <v>562.71168996484</v>
      </c>
      <c r="U522" s="190">
        <f ca="1" t="shared" si="255"/>
        <v>1976.11901223711</v>
      </c>
    </row>
    <row r="523" ht="15" spans="1:21">
      <c r="A523" s="182"/>
      <c r="B523" s="201" t="s">
        <v>352</v>
      </c>
      <c r="C523" s="180" t="s">
        <v>329</v>
      </c>
      <c r="D523" s="203" t="str">
        <f>C521</f>
        <v>Domestic</v>
      </c>
      <c r="E523" s="62"/>
      <c r="F523" s="178"/>
      <c r="G523" s="167"/>
      <c r="H523" s="167"/>
      <c r="I523" s="167"/>
      <c r="J523" s="167"/>
      <c r="K523" s="90"/>
      <c r="L523" s="223">
        <f t="shared" ref="L523:U523" si="256">L101-SUM(L285,L302,L319,L336,L353,L370,L387,L404,L421,L438,L455,L472,L489,L506)</f>
        <v>-1047874.39600026</v>
      </c>
      <c r="M523" s="223">
        <f ca="1" t="shared" si="256"/>
        <v>-2824813.95828936</v>
      </c>
      <c r="N523" s="223">
        <f ca="1" t="shared" si="256"/>
        <v>-2808440.50934724</v>
      </c>
      <c r="O523" s="223">
        <f ca="1" t="shared" si="256"/>
        <v>-2664448.61295074</v>
      </c>
      <c r="P523" s="223">
        <f ca="1" t="shared" si="256"/>
        <v>-2666062.34587226</v>
      </c>
      <c r="Q523" s="223">
        <f ca="1" t="shared" si="256"/>
        <v>-4155118.47514192</v>
      </c>
      <c r="R523" s="223">
        <f ca="1" t="shared" si="256"/>
        <v>-5863274.21903055</v>
      </c>
      <c r="S523" s="223">
        <f ca="1" t="shared" si="256"/>
        <v>-5421207.5452933</v>
      </c>
      <c r="T523" s="223">
        <f ca="1" t="shared" si="256"/>
        <v>-4758812.91955804</v>
      </c>
      <c r="U523" s="223">
        <f ca="1" t="shared" si="256"/>
        <v>-4588760.74844315</v>
      </c>
    </row>
    <row r="524" ht="15" spans="1:21">
      <c r="A524" s="182"/>
      <c r="B524" s="201" t="s">
        <v>335</v>
      </c>
      <c r="C524" s="180" t="s">
        <v>329</v>
      </c>
      <c r="D524" s="203" t="str">
        <f>C521</f>
        <v>Domestic</v>
      </c>
      <c r="E524" s="62"/>
      <c r="F524" s="178"/>
      <c r="G524" s="167"/>
      <c r="H524" s="167"/>
      <c r="I524" s="167"/>
      <c r="J524" s="167"/>
      <c r="K524" s="90"/>
      <c r="L524" s="192"/>
      <c r="M524" s="143">
        <f ca="1" t="shared" ref="M524:U524" si="257">M530*M527</f>
        <v>0</v>
      </c>
      <c r="N524" s="143">
        <f ca="1" t="shared" si="257"/>
        <v>0</v>
      </c>
      <c r="O524" s="143">
        <f ca="1" t="shared" si="257"/>
        <v>0</v>
      </c>
      <c r="P524" s="143">
        <f ca="1" t="shared" si="257"/>
        <v>0</v>
      </c>
      <c r="Q524" s="143">
        <f ca="1" t="shared" si="257"/>
        <v>-1047874.39600026</v>
      </c>
      <c r="R524" s="143">
        <f ca="1" t="shared" si="257"/>
        <v>-2824813.95828936</v>
      </c>
      <c r="S524" s="143">
        <f ca="1" t="shared" si="257"/>
        <v>-2808440.50934724</v>
      </c>
      <c r="T524" s="143">
        <f ca="1" t="shared" si="257"/>
        <v>-2664448.61295074</v>
      </c>
      <c r="U524" s="143">
        <f ca="1" t="shared" si="257"/>
        <v>-2666062.34587226</v>
      </c>
    </row>
    <row r="525" ht="15" spans="1:21">
      <c r="A525" s="182"/>
      <c r="B525" s="201" t="s">
        <v>336</v>
      </c>
      <c r="C525" s="180" t="s">
        <v>329</v>
      </c>
      <c r="D525" s="203" t="str">
        <f>C521</f>
        <v>Domestic</v>
      </c>
      <c r="E525" s="62"/>
      <c r="F525" s="178"/>
      <c r="G525" s="167"/>
      <c r="H525" s="167"/>
      <c r="I525" s="167"/>
      <c r="J525" s="167"/>
      <c r="K525" s="90"/>
      <c r="L525" s="192"/>
      <c r="M525" s="143">
        <f t="shared" ref="M525:U525" si="258">M531*M527</f>
        <v>-83829.9516800206</v>
      </c>
      <c r="N525" s="143">
        <f ca="1" t="shared" si="258"/>
        <v>-309815.068343169</v>
      </c>
      <c r="O525" s="143">
        <f ca="1" t="shared" si="258"/>
        <v>-534490.309090948</v>
      </c>
      <c r="P525" s="143">
        <f ca="1" t="shared" si="258"/>
        <v>-747646.198127007</v>
      </c>
      <c r="Q525" s="143">
        <f ca="1" t="shared" si="258"/>
        <v>-960931.185796788</v>
      </c>
      <c r="R525" s="143">
        <f ca="1" t="shared" si="258"/>
        <v>-1209510.71212812</v>
      </c>
      <c r="S525" s="143">
        <f ca="1" t="shared" si="258"/>
        <v>-1452587.53298742</v>
      </c>
      <c r="T525" s="143">
        <f ca="1" t="shared" si="258"/>
        <v>-1661608.8958631</v>
      </c>
      <c r="U525" s="143">
        <f ca="1" t="shared" si="258"/>
        <v>-1829158.04039169</v>
      </c>
    </row>
    <row r="526" ht="15" spans="1:21">
      <c r="A526" s="182"/>
      <c r="B526" s="201" t="s">
        <v>353</v>
      </c>
      <c r="C526" s="180" t="s">
        <v>329</v>
      </c>
      <c r="D526" s="203" t="str">
        <f>C521</f>
        <v>Domestic</v>
      </c>
      <c r="E526" s="62"/>
      <c r="F526" s="178"/>
      <c r="G526" s="167"/>
      <c r="H526" s="167"/>
      <c r="I526" s="167"/>
      <c r="J526" s="167"/>
      <c r="K526" s="90"/>
      <c r="L526" s="143">
        <f t="shared" ref="L526:U526" si="259">L529*L527</f>
        <v>-1047874.39600026</v>
      </c>
      <c r="M526" s="143">
        <f ca="1" t="shared" si="259"/>
        <v>-3872688.35428961</v>
      </c>
      <c r="N526" s="143">
        <f ca="1" t="shared" si="259"/>
        <v>-6681128.86363686</v>
      </c>
      <c r="O526" s="143">
        <f ca="1" t="shared" si="259"/>
        <v>-9345577.47658759</v>
      </c>
      <c r="P526" s="143">
        <f ca="1" t="shared" si="259"/>
        <v>-12011639.8224598</v>
      </c>
      <c r="Q526" s="143">
        <f ca="1" t="shared" si="259"/>
        <v>-15118883.9016015</v>
      </c>
      <c r="R526" s="143">
        <f ca="1" t="shared" si="259"/>
        <v>-18157344.1623427</v>
      </c>
      <c r="S526" s="143">
        <f ca="1" t="shared" si="259"/>
        <v>-20770111.1982888</v>
      </c>
      <c r="T526" s="143">
        <f ca="1" t="shared" si="259"/>
        <v>-22864475.5048961</v>
      </c>
      <c r="U526" s="143">
        <f ca="1" t="shared" si="259"/>
        <v>-24787173.907467</v>
      </c>
    </row>
    <row r="527" ht="15" spans="1:21">
      <c r="A527" s="182"/>
      <c r="B527" s="201" t="s">
        <v>333</v>
      </c>
      <c r="C527" s="199" t="str">
        <f>"LCU per unit of "&amp;D526</f>
        <v>LCU per unit of Domestic</v>
      </c>
      <c r="D527" s="203" t="str">
        <f>C516</f>
        <v>LCU</v>
      </c>
      <c r="E527" s="62"/>
      <c r="F527" s="178"/>
      <c r="G527" s="167"/>
      <c r="H527" s="167"/>
      <c r="I527" s="167"/>
      <c r="J527" s="167"/>
      <c r="K527" s="90"/>
      <c r="L527" s="143">
        <f t="shared" ref="L527:U527" si="260">INDEX($L$81:$U$85,MATCH($D527,$B$81:$B$85,0),MATCH(L$78,$L$78:$U$78,0))</f>
        <v>1</v>
      </c>
      <c r="M527" s="143">
        <f t="shared" si="260"/>
        <v>1</v>
      </c>
      <c r="N527" s="143">
        <f t="shared" si="260"/>
        <v>1</v>
      </c>
      <c r="O527" s="143">
        <f t="shared" si="260"/>
        <v>1</v>
      </c>
      <c r="P527" s="143">
        <f t="shared" si="260"/>
        <v>1</v>
      </c>
      <c r="Q527" s="143">
        <f t="shared" si="260"/>
        <v>1</v>
      </c>
      <c r="R527" s="143">
        <f t="shared" si="260"/>
        <v>1</v>
      </c>
      <c r="S527" s="143">
        <f t="shared" si="260"/>
        <v>1</v>
      </c>
      <c r="T527" s="143">
        <f t="shared" si="260"/>
        <v>1</v>
      </c>
      <c r="U527" s="143">
        <f t="shared" si="260"/>
        <v>1</v>
      </c>
    </row>
    <row r="528" ht="15" spans="1:21">
      <c r="A528" s="182"/>
      <c r="B528" s="201" t="s">
        <v>341</v>
      </c>
      <c r="C528" s="199" t="str">
        <f>"million "&amp;D527</f>
        <v>million LCU</v>
      </c>
      <c r="D528" s="203" t="str">
        <f>D527</f>
        <v>LCU</v>
      </c>
      <c r="E528" s="59"/>
      <c r="F528" s="189"/>
      <c r="G528" s="167"/>
      <c r="H528" s="167"/>
      <c r="I528" s="167"/>
      <c r="J528" s="167"/>
      <c r="K528" s="90"/>
      <c r="L528" s="190">
        <f t="shared" ref="L528:U528" si="261">L523/L527</f>
        <v>-1047874.39600026</v>
      </c>
      <c r="M528" s="190">
        <f ca="1" t="shared" si="261"/>
        <v>-2824813.95828936</v>
      </c>
      <c r="N528" s="190">
        <f ca="1" t="shared" si="261"/>
        <v>-2808440.50934724</v>
      </c>
      <c r="O528" s="190">
        <f ca="1" t="shared" si="261"/>
        <v>-2664448.61295074</v>
      </c>
      <c r="P528" s="190">
        <f ca="1" t="shared" si="261"/>
        <v>-2666062.34587226</v>
      </c>
      <c r="Q528" s="190">
        <f ca="1" t="shared" si="261"/>
        <v>-4155118.47514192</v>
      </c>
      <c r="R528" s="190">
        <f ca="1" t="shared" si="261"/>
        <v>-5863274.21903055</v>
      </c>
      <c r="S528" s="190">
        <f ca="1" t="shared" si="261"/>
        <v>-5421207.5452933</v>
      </c>
      <c r="T528" s="190">
        <f ca="1" t="shared" si="261"/>
        <v>-4758812.91955804</v>
      </c>
      <c r="U528" s="190">
        <f ca="1" t="shared" si="261"/>
        <v>-4588760.74844315</v>
      </c>
    </row>
    <row r="529" ht="15" spans="1:21">
      <c r="A529" s="182"/>
      <c r="B529" s="201" t="s">
        <v>343</v>
      </c>
      <c r="C529" s="199" t="str">
        <f>"million "&amp;D528</f>
        <v>million LCU</v>
      </c>
      <c r="D529" s="203" t="str">
        <f>D528</f>
        <v>LCU</v>
      </c>
      <c r="E529" s="62"/>
      <c r="F529" s="189"/>
      <c r="G529" s="167"/>
      <c r="H529" s="167"/>
      <c r="I529" s="167"/>
      <c r="J529" s="167"/>
      <c r="K529" s="90"/>
      <c r="L529" s="143">
        <f>L528</f>
        <v>-1047874.39600026</v>
      </c>
      <c r="M529" s="143">
        <f ca="1" t="shared" ref="M529:U529" si="262">L529+M528-M530</f>
        <v>-3872688.35428961</v>
      </c>
      <c r="N529" s="143">
        <f ca="1" t="shared" si="262"/>
        <v>-6681128.86363686</v>
      </c>
      <c r="O529" s="143">
        <f ca="1" t="shared" si="262"/>
        <v>-9345577.47658759</v>
      </c>
      <c r="P529" s="143">
        <f ca="1" t="shared" si="262"/>
        <v>-12011639.8224598</v>
      </c>
      <c r="Q529" s="143">
        <f ca="1" t="shared" si="262"/>
        <v>-15118883.9016015</v>
      </c>
      <c r="R529" s="143">
        <f ca="1" t="shared" si="262"/>
        <v>-18157344.1623427</v>
      </c>
      <c r="S529" s="143">
        <f ca="1" t="shared" si="262"/>
        <v>-20770111.1982888</v>
      </c>
      <c r="T529" s="143">
        <f ca="1" t="shared" si="262"/>
        <v>-22864475.5048961</v>
      </c>
      <c r="U529" s="143">
        <f ca="1" t="shared" si="262"/>
        <v>-24787173.907467</v>
      </c>
    </row>
    <row r="530" ht="15" spans="1:21">
      <c r="A530" s="182"/>
      <c r="B530" s="201" t="s">
        <v>328</v>
      </c>
      <c r="C530" s="199" t="str">
        <f>"million "&amp;D529</f>
        <v>million LCU</v>
      </c>
      <c r="D530" s="203" t="str">
        <f>D529</f>
        <v>LCU</v>
      </c>
      <c r="E530" s="62"/>
      <c r="F530" s="189"/>
      <c r="G530" s="167"/>
      <c r="H530" s="167"/>
      <c r="I530" s="167"/>
      <c r="J530" s="167"/>
      <c r="K530" s="90"/>
      <c r="L530" s="192"/>
      <c r="M530" s="143">
        <f ca="1" t="shared" ref="M530:U530" si="263">IF(M$241&gt;$C517-1,SUM(OFFSET($L528,0,M$241-$C517,1,$C517-$C518))/($C517-$C518),IF(M$241&lt;$C518+1,0,SUM(OFFSET($L528,0,0,1,M$241-$C518))/($C517-$C518)))</f>
        <v>0</v>
      </c>
      <c r="N530" s="143">
        <f ca="1" t="shared" si="263"/>
        <v>0</v>
      </c>
      <c r="O530" s="143">
        <f ca="1" t="shared" si="263"/>
        <v>0</v>
      </c>
      <c r="P530" s="143">
        <f ca="1" t="shared" si="263"/>
        <v>0</v>
      </c>
      <c r="Q530" s="143">
        <f ca="1" t="shared" si="263"/>
        <v>-1047874.39600026</v>
      </c>
      <c r="R530" s="143">
        <f ca="1" t="shared" si="263"/>
        <v>-2824813.95828936</v>
      </c>
      <c r="S530" s="143">
        <f ca="1" t="shared" si="263"/>
        <v>-2808440.50934724</v>
      </c>
      <c r="T530" s="143">
        <f ca="1" t="shared" si="263"/>
        <v>-2664448.61295074</v>
      </c>
      <c r="U530" s="143">
        <f ca="1" t="shared" si="263"/>
        <v>-2666062.34587226</v>
      </c>
    </row>
    <row r="531" ht="15" spans="1:21">
      <c r="A531" s="182"/>
      <c r="B531" s="201" t="s">
        <v>234</v>
      </c>
      <c r="C531" s="199" t="str">
        <f>"million "&amp;D530</f>
        <v>million LCU</v>
      </c>
      <c r="D531" s="203" t="str">
        <f>D530</f>
        <v>LCU</v>
      </c>
      <c r="E531" s="62"/>
      <c r="F531" s="189"/>
      <c r="G531" s="167"/>
      <c r="H531" s="167"/>
      <c r="I531" s="167"/>
      <c r="J531" s="167"/>
      <c r="K531" s="90"/>
      <c r="L531" s="192"/>
      <c r="M531" s="143">
        <f t="shared" ref="M531:U531" si="264">L529*$C519</f>
        <v>-83829.9516800206</v>
      </c>
      <c r="N531" s="143">
        <f ca="1" t="shared" si="264"/>
        <v>-309815.068343169</v>
      </c>
      <c r="O531" s="143">
        <f ca="1" t="shared" si="264"/>
        <v>-534490.309090948</v>
      </c>
      <c r="P531" s="143">
        <f ca="1" t="shared" si="264"/>
        <v>-747646.198127007</v>
      </c>
      <c r="Q531" s="143">
        <f ca="1" t="shared" si="264"/>
        <v>-960931.185796788</v>
      </c>
      <c r="R531" s="143">
        <f ca="1" t="shared" si="264"/>
        <v>-1209510.71212812</v>
      </c>
      <c r="S531" s="143">
        <f ca="1" t="shared" si="264"/>
        <v>-1452587.53298742</v>
      </c>
      <c r="T531" s="143">
        <f ca="1" t="shared" si="264"/>
        <v>-1661608.8958631</v>
      </c>
      <c r="U531" s="143">
        <f ca="1" t="shared" si="264"/>
        <v>-1829158.04039169</v>
      </c>
    </row>
    <row r="534" spans="2:21">
      <c r="B534" s="44" t="s">
        <v>359</v>
      </c>
      <c r="C534" s="29"/>
      <c r="D534" s="29"/>
      <c r="E534" s="28"/>
      <c r="F534" s="28"/>
      <c r="G534" s="28"/>
      <c r="H534" s="28"/>
      <c r="I534" s="28"/>
      <c r="J534" s="28"/>
      <c r="K534" s="28"/>
      <c r="L534" s="77"/>
      <c r="M534" s="77"/>
      <c r="N534" s="77"/>
      <c r="O534" s="77"/>
      <c r="P534" s="77"/>
      <c r="Q534" s="77"/>
      <c r="R534" s="77"/>
      <c r="S534" s="77"/>
      <c r="T534" s="77"/>
      <c r="U534" s="77"/>
    </row>
    <row r="536" spans="1:22">
      <c r="A536" s="204"/>
      <c r="B536" s="205" t="s">
        <v>360</v>
      </c>
      <c r="C536" s="206"/>
      <c r="D536" s="206"/>
      <c r="E536" s="207"/>
      <c r="F536" s="207"/>
      <c r="G536" s="208">
        <f>DataInput!G10</f>
        <v>2015</v>
      </c>
      <c r="H536" s="208">
        <f>DataInput!H10</f>
        <v>2016</v>
      </c>
      <c r="I536" s="208">
        <f>DataInput!I10</f>
        <v>2017</v>
      </c>
      <c r="J536" s="208">
        <f>DataInput!J10</f>
        <v>2018</v>
      </c>
      <c r="K536" s="208">
        <f>DataInput!K10</f>
        <v>2019</v>
      </c>
      <c r="L536" s="208">
        <f>DataInput!L10</f>
        <v>2020</v>
      </c>
      <c r="M536" s="208">
        <f>DataInput!M10</f>
        <v>2021</v>
      </c>
      <c r="N536" s="208">
        <f>DataInput!N10</f>
        <v>2022</v>
      </c>
      <c r="O536" s="208">
        <f>DataInput!O10</f>
        <v>2023</v>
      </c>
      <c r="P536" s="208">
        <f>DataInput!P10</f>
        <v>2024</v>
      </c>
      <c r="Q536" s="208">
        <f>DataInput!Q10</f>
        <v>2025</v>
      </c>
      <c r="R536" s="208">
        <f>DataInput!R10</f>
        <v>2026</v>
      </c>
      <c r="S536" s="208">
        <f>DataInput!S10</f>
        <v>2027</v>
      </c>
      <c r="T536" s="208">
        <f>DataInput!T10</f>
        <v>2028</v>
      </c>
      <c r="U536" s="208">
        <f>DataInput!U10</f>
        <v>2029</v>
      </c>
      <c r="V536" s="209"/>
    </row>
    <row r="537" spans="1:22">
      <c r="A537" s="204"/>
      <c r="G537" s="209"/>
      <c r="H537" s="209"/>
      <c r="I537" s="209"/>
      <c r="J537" s="209"/>
      <c r="K537" s="209"/>
      <c r="L537" s="209"/>
      <c r="M537" s="209"/>
      <c r="N537" s="209"/>
      <c r="O537" s="209"/>
      <c r="P537" s="209"/>
      <c r="Q537" s="209"/>
      <c r="R537" s="209"/>
      <c r="S537" s="209"/>
      <c r="T537" s="209"/>
      <c r="U537" s="209"/>
      <c r="V537" s="209"/>
    </row>
    <row r="538" spans="1:22">
      <c r="A538" s="210">
        <f>Baseline!A538</f>
        <v>11</v>
      </c>
      <c r="B538" s="211" t="s">
        <v>361</v>
      </c>
      <c r="C538" s="20" t="str">
        <f>'Data Request'!$C$6</f>
        <v>Naira</v>
      </c>
      <c r="D538" s="20" t="str">
        <f>'Data Request'!$C$7</f>
        <v>Million</v>
      </c>
      <c r="G538" s="212">
        <f t="shared" ref="G538:U538" si="265">G107</f>
        <v>48644.8881503252</v>
      </c>
      <c r="H538" s="212">
        <f t="shared" si="265"/>
        <v>79470.0161754744</v>
      </c>
      <c r="I538" s="212">
        <f t="shared" si="265"/>
        <v>112459.323187438</v>
      </c>
      <c r="J538" s="212">
        <f t="shared" si="265"/>
        <v>113636.86082904</v>
      </c>
      <c r="K538" s="212">
        <f t="shared" si="265"/>
        <v>81600.28445008</v>
      </c>
      <c r="L538" s="212">
        <f t="shared" si="265"/>
        <v>124632.803967782</v>
      </c>
      <c r="M538" s="212">
        <f ca="1" t="shared" si="265"/>
        <v>210152.677354125</v>
      </c>
      <c r="N538" s="212">
        <f ca="1" t="shared" si="265"/>
        <v>330247.671130415</v>
      </c>
      <c r="O538" s="212">
        <f ca="1" t="shared" si="265"/>
        <v>499173.154134457</v>
      </c>
      <c r="P538" s="212">
        <f ca="1" t="shared" si="265"/>
        <v>704197.602415424</v>
      </c>
      <c r="Q538" s="212">
        <f ca="1" t="shared" si="265"/>
        <v>954505.110051338</v>
      </c>
      <c r="R538" s="212">
        <f ca="1" t="shared" si="265"/>
        <v>1256882.18691094</v>
      </c>
      <c r="S538" s="212">
        <f ca="1" t="shared" si="265"/>
        <v>1607370.87846976</v>
      </c>
      <c r="T538" s="212">
        <f ca="1" t="shared" si="265"/>
        <v>1995897.10142839</v>
      </c>
      <c r="U538" s="212">
        <f ca="1" t="shared" si="265"/>
        <v>2430165.09318937</v>
      </c>
      <c r="V538" s="212"/>
    </row>
    <row r="539" spans="1:22">
      <c r="A539" s="210">
        <f>Baseline!A539</f>
        <v>12</v>
      </c>
      <c r="B539" s="213" t="s">
        <v>162</v>
      </c>
      <c r="C539" s="20" t="str">
        <f>'Data Request'!$C$6</f>
        <v>Naira</v>
      </c>
      <c r="D539" s="20" t="str">
        <f>'Data Request'!$C$7</f>
        <v>Million</v>
      </c>
      <c r="G539" s="212">
        <f t="shared" ref="G539:U539" si="266">G108</f>
        <v>6608.25492328522</v>
      </c>
      <c r="H539" s="212">
        <f t="shared" si="266"/>
        <v>8088.75772608435</v>
      </c>
      <c r="I539" s="212">
        <f t="shared" si="266"/>
        <v>10100.1301177775</v>
      </c>
      <c r="J539" s="212">
        <f t="shared" si="266"/>
        <v>9680.54453734</v>
      </c>
      <c r="K539" s="212">
        <f t="shared" si="266"/>
        <v>186.14593154</v>
      </c>
      <c r="L539" s="212">
        <f t="shared" si="266"/>
        <v>1091632.99812232</v>
      </c>
      <c r="M539" s="212">
        <f ca="1" t="shared" si="266"/>
        <v>3988607.75649662</v>
      </c>
      <c r="N539" s="212">
        <f ca="1" t="shared" si="266"/>
        <v>6904532.51487092</v>
      </c>
      <c r="O539" s="212">
        <f ca="1" t="shared" si="266"/>
        <v>9725707.27324522</v>
      </c>
      <c r="P539" s="212">
        <f ca="1" t="shared" si="266"/>
        <v>12584782.0316195</v>
      </c>
      <c r="Q539" s="212">
        <f ca="1" t="shared" si="266"/>
        <v>15936556.7899938</v>
      </c>
      <c r="R539" s="212">
        <f ca="1" t="shared" si="266"/>
        <v>19276203.5483681</v>
      </c>
      <c r="S539" s="212">
        <f ca="1" t="shared" si="266"/>
        <v>22240640.3067424</v>
      </c>
      <c r="T539" s="212">
        <f ca="1" t="shared" si="266"/>
        <v>24723747.0651167</v>
      </c>
      <c r="U539" s="212">
        <f ca="1" t="shared" si="266"/>
        <v>27081783.823491</v>
      </c>
      <c r="V539" s="212"/>
    </row>
    <row r="540" spans="1:22">
      <c r="A540" s="210">
        <f>Baseline!A540</f>
        <v>13</v>
      </c>
      <c r="B540" s="213" t="s">
        <v>163</v>
      </c>
      <c r="C540" s="20" t="str">
        <f>'Data Request'!$C$6</f>
        <v>Naira</v>
      </c>
      <c r="D540" s="20" t="str">
        <f>'Data Request'!$C$7</f>
        <v>Million</v>
      </c>
      <c r="G540" s="212">
        <f t="shared" ref="G540:U540" si="267">G109</f>
        <v>42036.63322704</v>
      </c>
      <c r="H540" s="212">
        <f t="shared" si="267"/>
        <v>71381.25844939</v>
      </c>
      <c r="I540" s="212">
        <f t="shared" si="267"/>
        <v>102359.19306966</v>
      </c>
      <c r="J540" s="212">
        <f t="shared" si="267"/>
        <v>103956.3162917</v>
      </c>
      <c r="K540" s="212">
        <f t="shared" si="267"/>
        <v>81414.13851854</v>
      </c>
      <c r="L540" s="212">
        <f t="shared" si="267"/>
        <v>-967000.194154538</v>
      </c>
      <c r="M540" s="212">
        <f ca="1" t="shared" si="267"/>
        <v>-3778455.07914249</v>
      </c>
      <c r="N540" s="212">
        <f ca="1" t="shared" si="267"/>
        <v>-6574284.84374051</v>
      </c>
      <c r="O540" s="212">
        <f ca="1" t="shared" si="267"/>
        <v>-9226534.11911076</v>
      </c>
      <c r="P540" s="212">
        <f ca="1" t="shared" si="267"/>
        <v>-11880584.4292041</v>
      </c>
      <c r="Q540" s="212">
        <f ca="1" t="shared" si="267"/>
        <v>-14982051.6799425</v>
      </c>
      <c r="R540" s="212">
        <f ca="1" t="shared" si="267"/>
        <v>-18019321.3614572</v>
      </c>
      <c r="S540" s="212">
        <f ca="1" t="shared" si="267"/>
        <v>-20633269.4282727</v>
      </c>
      <c r="T540" s="212">
        <f ca="1" t="shared" si="267"/>
        <v>-22727849.9636883</v>
      </c>
      <c r="U540" s="212">
        <f ca="1" t="shared" si="267"/>
        <v>-24651618.7303016</v>
      </c>
      <c r="V540" s="212"/>
    </row>
    <row r="541" spans="1:22">
      <c r="A541" s="210">
        <f>Baseline!A541</f>
        <v>0</v>
      </c>
      <c r="B541" s="211" t="s">
        <v>362</v>
      </c>
      <c r="C541" s="20" t="str">
        <f>'Data Request'!$C$6</f>
        <v>Naira</v>
      </c>
      <c r="D541" s="20" t="str">
        <f>'Data Request'!$C$7</f>
        <v>Million</v>
      </c>
      <c r="G541" s="212">
        <f>G544+G547</f>
        <v>11450.2869588025</v>
      </c>
      <c r="H541" s="212">
        <f t="shared" ref="H541:U543" si="268">H544+H547</f>
        <v>21487.5951818046</v>
      </c>
      <c r="I541" s="212">
        <f t="shared" si="268"/>
        <v>54451.978074057</v>
      </c>
      <c r="J541" s="212">
        <f t="shared" si="268"/>
        <v>62431.261789315</v>
      </c>
      <c r="K541" s="212">
        <f t="shared" si="268"/>
        <v>83160.09649789</v>
      </c>
      <c r="L541" s="212">
        <f t="shared" si="268"/>
        <v>42302.51557976</v>
      </c>
      <c r="M541" s="212">
        <f ca="1" t="shared" si="268"/>
        <v>80978.1565942693</v>
      </c>
      <c r="N541" s="212">
        <f ca="1" t="shared" si="268"/>
        <v>114335.430180261</v>
      </c>
      <c r="O541" s="212">
        <f ca="1" t="shared" si="268"/>
        <v>153937.132773191</v>
      </c>
      <c r="P541" s="212">
        <f ca="1" t="shared" si="268"/>
        <v>198499.259720069</v>
      </c>
      <c r="Q541" s="212">
        <f ca="1" t="shared" si="268"/>
        <v>-796724.212724033</v>
      </c>
      <c r="R541" s="212">
        <f ca="1" t="shared" si="268"/>
        <v>-2293594.50080877</v>
      </c>
      <c r="S541" s="212">
        <f ca="1" t="shared" si="268"/>
        <v>-1632379.36450623</v>
      </c>
      <c r="T541" s="212">
        <f ca="1" t="shared" si="268"/>
        <v>-842827.162516537</v>
      </c>
      <c r="U541" s="212">
        <f ca="1" t="shared" si="268"/>
        <v>-218550.274728051</v>
      </c>
      <c r="V541" s="212"/>
    </row>
    <row r="542" spans="1:22">
      <c r="A542" s="210">
        <f>Baseline!A542</f>
        <v>0</v>
      </c>
      <c r="B542" s="213" t="s">
        <v>162</v>
      </c>
      <c r="C542" s="20" t="str">
        <f>'Data Request'!$C$6</f>
        <v>Naira</v>
      </c>
      <c r="D542" s="20" t="str">
        <f>'Data Request'!$C$7</f>
        <v>Million</v>
      </c>
      <c r="G542" s="212">
        <f t="shared" ref="G542:L543" si="269">G545+G548</f>
        <v>56.2157700825</v>
      </c>
      <c r="H542" s="212">
        <f t="shared" si="269"/>
        <v>148.086217114559</v>
      </c>
      <c r="I542" s="212">
        <f t="shared" si="269"/>
        <v>173.104127566998</v>
      </c>
      <c r="J542" s="212">
        <f t="shared" si="269"/>
        <v>196.846955385</v>
      </c>
      <c r="K542" s="212">
        <f t="shared" si="269"/>
        <v>116.8498752</v>
      </c>
      <c r="L542" s="212">
        <f t="shared" si="269"/>
        <v>28390.18671244</v>
      </c>
      <c r="M542" s="212">
        <f ca="1" t="shared" si="268"/>
        <v>150933.3512796</v>
      </c>
      <c r="N542" s="212">
        <f ca="1" t="shared" si="268"/>
        <v>413020.4014817</v>
      </c>
      <c r="O542" s="212">
        <f ca="1" t="shared" si="268"/>
        <v>676480.8328089</v>
      </c>
      <c r="P542" s="212">
        <f ca="1" t="shared" si="268"/>
        <v>931339.8113063</v>
      </c>
      <c r="Q542" s="212">
        <f ca="1" t="shared" si="268"/>
        <v>1189504.7390006</v>
      </c>
      <c r="R542" s="212">
        <f ca="1" t="shared" si="268"/>
        <v>1712631.339421</v>
      </c>
      <c r="S542" s="212">
        <f ca="1" t="shared" si="268"/>
        <v>2597748.4197656</v>
      </c>
      <c r="T542" s="212">
        <f ca="1" t="shared" si="268"/>
        <v>3452927.7822123</v>
      </c>
      <c r="U542" s="212">
        <f ca="1" t="shared" si="268"/>
        <v>4245541.6267831</v>
      </c>
      <c r="V542" s="212"/>
    </row>
    <row r="543" spans="1:22">
      <c r="A543" s="210">
        <f>Baseline!A543</f>
        <v>0</v>
      </c>
      <c r="B543" s="213" t="s">
        <v>163</v>
      </c>
      <c r="C543" s="20" t="str">
        <f>'Data Request'!$C$6</f>
        <v>Naira</v>
      </c>
      <c r="D543" s="20" t="str">
        <f>'Data Request'!$C$7</f>
        <v>Million</v>
      </c>
      <c r="G543" s="212">
        <f t="shared" si="269"/>
        <v>11394.07118872</v>
      </c>
      <c r="H543" s="212">
        <f t="shared" si="269"/>
        <v>21339.50896469</v>
      </c>
      <c r="I543" s="212">
        <f t="shared" si="269"/>
        <v>54278.87394649</v>
      </c>
      <c r="J543" s="212">
        <f t="shared" si="269"/>
        <v>62234.41483393</v>
      </c>
      <c r="K543" s="212">
        <f t="shared" si="269"/>
        <v>83043.24662269</v>
      </c>
      <c r="L543" s="212">
        <f t="shared" si="269"/>
        <v>13912.32886732</v>
      </c>
      <c r="M543" s="212">
        <f ca="1" t="shared" si="268"/>
        <v>-69955.1946853306</v>
      </c>
      <c r="N543" s="212">
        <f ca="1" t="shared" si="268"/>
        <v>-298684.971301439</v>
      </c>
      <c r="O543" s="212">
        <f ca="1" t="shared" si="268"/>
        <v>-522543.700035708</v>
      </c>
      <c r="P543" s="212">
        <f ca="1" t="shared" si="268"/>
        <v>-732840.551586231</v>
      </c>
      <c r="Q543" s="212">
        <f ca="1" t="shared" si="268"/>
        <v>-1986228.95172463</v>
      </c>
      <c r="R543" s="212">
        <f ca="1" t="shared" si="268"/>
        <v>-4006225.84022977</v>
      </c>
      <c r="S543" s="212">
        <f ca="1" t="shared" si="268"/>
        <v>-4230127.78427183</v>
      </c>
      <c r="T543" s="212">
        <f ca="1" t="shared" si="268"/>
        <v>-4295754.94472884</v>
      </c>
      <c r="U543" s="212">
        <f ca="1" t="shared" si="268"/>
        <v>-4464091.90151115</v>
      </c>
      <c r="V543" s="212"/>
    </row>
    <row r="544" spans="1:22">
      <c r="A544" s="210">
        <f>Baseline!A544</f>
        <v>14</v>
      </c>
      <c r="B544" s="211" t="s">
        <v>363</v>
      </c>
      <c r="C544" s="20" t="str">
        <f>'Data Request'!$C$6</f>
        <v>Naira</v>
      </c>
      <c r="D544" s="20" t="str">
        <f>'Data Request'!$C$7</f>
        <v>Million</v>
      </c>
      <c r="G544" s="212">
        <f t="shared" ref="G544:U544" si="270">G113</f>
        <v>10619.7580545195</v>
      </c>
      <c r="H544" s="212">
        <f t="shared" si="270"/>
        <v>18155.3841208789</v>
      </c>
      <c r="I544" s="212">
        <f t="shared" si="270"/>
        <v>50041.982957544</v>
      </c>
      <c r="J544" s="212">
        <f t="shared" si="270"/>
        <v>57296.36455197</v>
      </c>
      <c r="K544" s="212">
        <f t="shared" si="270"/>
        <v>75681.25857344</v>
      </c>
      <c r="L544" s="212">
        <f t="shared" si="270"/>
        <v>16824.47547091</v>
      </c>
      <c r="M544" s="212">
        <f ca="1" t="shared" si="270"/>
        <v>26777.2963243</v>
      </c>
      <c r="N544" s="212">
        <f ca="1" t="shared" si="270"/>
        <v>23678.49687647</v>
      </c>
      <c r="O544" s="212">
        <f ca="1" t="shared" si="270"/>
        <v>23525.90404522</v>
      </c>
      <c r="P544" s="212">
        <f ca="1" t="shared" si="270"/>
        <v>25013.2058467767</v>
      </c>
      <c r="Q544" s="212">
        <f ca="1" t="shared" si="270"/>
        <v>-1016425.98277783</v>
      </c>
      <c r="R544" s="212">
        <f ca="1" t="shared" si="270"/>
        <v>-2567901.29589015</v>
      </c>
      <c r="S544" s="212">
        <f ca="1" t="shared" si="270"/>
        <v>-1965196.23685212</v>
      </c>
      <c r="T544" s="212">
        <f ca="1" t="shared" si="270"/>
        <v>-1234219.14251668</v>
      </c>
      <c r="U544" s="212">
        <f ca="1" t="shared" si="270"/>
        <v>-666478.740204129</v>
      </c>
      <c r="V544" s="212"/>
    </row>
    <row r="545" spans="1:22">
      <c r="A545" s="210">
        <f>Baseline!A545</f>
        <v>15</v>
      </c>
      <c r="B545" s="213" t="s">
        <v>162</v>
      </c>
      <c r="C545" s="20" t="str">
        <f>'Data Request'!$C$6</f>
        <v>Naira</v>
      </c>
      <c r="D545" s="20" t="str">
        <f>'Data Request'!$C$7</f>
        <v>Million</v>
      </c>
      <c r="G545" s="212">
        <f t="shared" ref="G545:U545" si="271">G114</f>
        <v>37.36373529945</v>
      </c>
      <c r="H545" s="212">
        <f t="shared" si="271"/>
        <v>96.292739578935</v>
      </c>
      <c r="I545" s="212">
        <f t="shared" si="271"/>
        <v>116.29616419401</v>
      </c>
      <c r="J545" s="212">
        <f t="shared" si="271"/>
        <v>141.36879722</v>
      </c>
      <c r="K545" s="212">
        <f t="shared" si="271"/>
        <v>88.3709716</v>
      </c>
      <c r="L545" s="212">
        <f t="shared" si="271"/>
        <v>11473.41079809</v>
      </c>
      <c r="M545" s="212">
        <f ca="1" t="shared" si="271"/>
        <v>21325.2416257</v>
      </c>
      <c r="N545" s="212">
        <f ca="1" t="shared" si="271"/>
        <v>21325.2416257</v>
      </c>
      <c r="O545" s="212">
        <f ca="1" t="shared" si="271"/>
        <v>21325.2416257</v>
      </c>
      <c r="P545" s="212">
        <f ca="1" t="shared" si="271"/>
        <v>21325.2416257</v>
      </c>
      <c r="Q545" s="212">
        <f ca="1" t="shared" si="271"/>
        <v>21325.2416257</v>
      </c>
      <c r="R545" s="212">
        <f ca="1" t="shared" si="271"/>
        <v>241903.2416257</v>
      </c>
      <c r="S545" s="212">
        <f ca="1" t="shared" si="271"/>
        <v>825563.2416257</v>
      </c>
      <c r="T545" s="212">
        <f ca="1" t="shared" si="271"/>
        <v>1413013.2416257</v>
      </c>
      <c r="U545" s="212">
        <f ca="1" t="shared" si="271"/>
        <v>1981513.2416257</v>
      </c>
      <c r="V545" s="212"/>
    </row>
    <row r="546" spans="1:22">
      <c r="A546" s="210">
        <f>Baseline!A546</f>
        <v>16</v>
      </c>
      <c r="B546" s="213" t="s">
        <v>163</v>
      </c>
      <c r="C546" s="20" t="str">
        <f>'Data Request'!$C$6</f>
        <v>Naira</v>
      </c>
      <c r="D546" s="20" t="str">
        <f>'Data Request'!$C$7</f>
        <v>Million</v>
      </c>
      <c r="G546" s="212">
        <f t="shared" ref="G546:U546" si="272">G115</f>
        <v>10582.39431922</v>
      </c>
      <c r="H546" s="212">
        <f t="shared" si="272"/>
        <v>18059.0913813</v>
      </c>
      <c r="I546" s="212">
        <f t="shared" si="272"/>
        <v>49925.68679335</v>
      </c>
      <c r="J546" s="212">
        <f t="shared" si="272"/>
        <v>57154.99575475</v>
      </c>
      <c r="K546" s="212">
        <f t="shared" si="272"/>
        <v>75592.88760184</v>
      </c>
      <c r="L546" s="212">
        <f t="shared" si="272"/>
        <v>5351.06467282</v>
      </c>
      <c r="M546" s="212">
        <f ca="1" t="shared" si="272"/>
        <v>5452.0546986</v>
      </c>
      <c r="N546" s="212">
        <f ca="1" t="shared" si="272"/>
        <v>2353.25525077</v>
      </c>
      <c r="O546" s="212">
        <f ca="1" t="shared" si="272"/>
        <v>2200.66241952</v>
      </c>
      <c r="P546" s="212">
        <f ca="1" t="shared" si="272"/>
        <v>3687.96422107667</v>
      </c>
      <c r="Q546" s="212">
        <f ca="1" t="shared" si="272"/>
        <v>-1037751.22440353</v>
      </c>
      <c r="R546" s="212">
        <f ca="1" t="shared" si="272"/>
        <v>-2809804.53751585</v>
      </c>
      <c r="S546" s="212">
        <f ca="1" t="shared" si="272"/>
        <v>-2790759.47847782</v>
      </c>
      <c r="T546" s="212">
        <f ca="1" t="shared" si="272"/>
        <v>-2647232.38414238</v>
      </c>
      <c r="U546" s="212">
        <f ca="1" t="shared" si="272"/>
        <v>-2647991.98182983</v>
      </c>
      <c r="V546" s="212"/>
    </row>
    <row r="547" spans="1:22">
      <c r="A547" s="210">
        <f>Baseline!A547</f>
        <v>17</v>
      </c>
      <c r="B547" s="211" t="s">
        <v>364</v>
      </c>
      <c r="C547" s="20" t="str">
        <f>'Data Request'!$C$6</f>
        <v>Naira</v>
      </c>
      <c r="D547" s="20" t="str">
        <f>'Data Request'!$C$7</f>
        <v>Million</v>
      </c>
      <c r="G547" s="212">
        <f t="shared" ref="G547:U547" si="273">G116</f>
        <v>830.52890428305</v>
      </c>
      <c r="H547" s="212">
        <f t="shared" si="273"/>
        <v>3332.21106092562</v>
      </c>
      <c r="I547" s="212">
        <f t="shared" si="273"/>
        <v>4409.99511651299</v>
      </c>
      <c r="J547" s="212">
        <f t="shared" si="273"/>
        <v>5134.897237345</v>
      </c>
      <c r="K547" s="212">
        <f t="shared" si="273"/>
        <v>7478.83792445</v>
      </c>
      <c r="L547" s="212">
        <f t="shared" si="273"/>
        <v>25478.04010885</v>
      </c>
      <c r="M547" s="212">
        <f ca="1" t="shared" si="273"/>
        <v>54200.8602699693</v>
      </c>
      <c r="N547" s="212">
        <f ca="1" t="shared" si="273"/>
        <v>90656.9333037908</v>
      </c>
      <c r="O547" s="212">
        <f ca="1" t="shared" si="273"/>
        <v>130411.228727971</v>
      </c>
      <c r="P547" s="212">
        <f ca="1" t="shared" si="273"/>
        <v>173486.053873293</v>
      </c>
      <c r="Q547" s="212">
        <f ca="1" t="shared" si="273"/>
        <v>219701.770053799</v>
      </c>
      <c r="R547" s="212">
        <f ca="1" t="shared" si="273"/>
        <v>274306.795081382</v>
      </c>
      <c r="S547" s="212">
        <f ca="1" t="shared" si="273"/>
        <v>332816.872345893</v>
      </c>
      <c r="T547" s="212">
        <f ca="1" t="shared" si="273"/>
        <v>391391.980000139</v>
      </c>
      <c r="U547" s="212">
        <f ca="1" t="shared" si="273"/>
        <v>447928.465476078</v>
      </c>
      <c r="V547" s="212"/>
    </row>
    <row r="548" spans="1:22">
      <c r="A548" s="210">
        <f>Baseline!A548</f>
        <v>18</v>
      </c>
      <c r="B548" s="213" t="s">
        <v>162</v>
      </c>
      <c r="C548" s="20" t="str">
        <f>'Data Request'!$C$6</f>
        <v>Naira</v>
      </c>
      <c r="D548" s="20" t="str">
        <f>'Data Request'!$C$7</f>
        <v>Million</v>
      </c>
      <c r="G548" s="212">
        <f t="shared" ref="G548:U548" si="274">G117</f>
        <v>18.85203478305</v>
      </c>
      <c r="H548" s="212">
        <f t="shared" si="274"/>
        <v>51.793477535624</v>
      </c>
      <c r="I548" s="212">
        <f t="shared" si="274"/>
        <v>56.807963372988</v>
      </c>
      <c r="J548" s="212">
        <f t="shared" si="274"/>
        <v>55.478158165</v>
      </c>
      <c r="K548" s="212">
        <f t="shared" si="274"/>
        <v>28.4789036</v>
      </c>
      <c r="L548" s="212">
        <f t="shared" si="274"/>
        <v>16916.77591435</v>
      </c>
      <c r="M548" s="212">
        <f ca="1" t="shared" si="274"/>
        <v>129608.1096539</v>
      </c>
      <c r="N548" s="212">
        <f ca="1" t="shared" si="274"/>
        <v>391695.159856</v>
      </c>
      <c r="O548" s="212">
        <f ca="1" t="shared" si="274"/>
        <v>655155.5911832</v>
      </c>
      <c r="P548" s="212">
        <f ca="1" t="shared" si="274"/>
        <v>910014.5696806</v>
      </c>
      <c r="Q548" s="212">
        <f ca="1" t="shared" si="274"/>
        <v>1168179.4973749</v>
      </c>
      <c r="R548" s="212">
        <f ca="1" t="shared" si="274"/>
        <v>1470728.0977953</v>
      </c>
      <c r="S548" s="212">
        <f ca="1" t="shared" si="274"/>
        <v>1772185.1781399</v>
      </c>
      <c r="T548" s="212">
        <f ca="1" t="shared" si="274"/>
        <v>2039914.5405866</v>
      </c>
      <c r="U548" s="212">
        <f ca="1" t="shared" si="274"/>
        <v>2264028.3851574</v>
      </c>
      <c r="V548" s="212"/>
    </row>
    <row r="549" spans="1:22">
      <c r="A549" s="210">
        <f>Baseline!A549</f>
        <v>19</v>
      </c>
      <c r="B549" s="213" t="s">
        <v>163</v>
      </c>
      <c r="C549" s="20" t="str">
        <f>'Data Request'!$C$6</f>
        <v>Naira</v>
      </c>
      <c r="D549" s="20" t="str">
        <f>'Data Request'!$C$7</f>
        <v>Million</v>
      </c>
      <c r="G549" s="212">
        <f t="shared" ref="G549:U549" si="275">G118</f>
        <v>811.6768695</v>
      </c>
      <c r="H549" s="212">
        <f t="shared" si="275"/>
        <v>3280.41758339</v>
      </c>
      <c r="I549" s="212">
        <f t="shared" si="275"/>
        <v>4353.18715314</v>
      </c>
      <c r="J549" s="212">
        <f t="shared" si="275"/>
        <v>5079.41907918</v>
      </c>
      <c r="K549" s="212">
        <f t="shared" si="275"/>
        <v>7450.35902085</v>
      </c>
      <c r="L549" s="212">
        <f t="shared" si="275"/>
        <v>8561.2641945</v>
      </c>
      <c r="M549" s="212">
        <f ca="1" t="shared" si="275"/>
        <v>-75407.2493839306</v>
      </c>
      <c r="N549" s="212">
        <f ca="1" t="shared" si="275"/>
        <v>-301038.226552209</v>
      </c>
      <c r="O549" s="212">
        <f ca="1" t="shared" si="275"/>
        <v>-524744.362455228</v>
      </c>
      <c r="P549" s="212">
        <f ca="1" t="shared" si="275"/>
        <v>-736528.515807307</v>
      </c>
      <c r="Q549" s="212">
        <f ca="1" t="shared" si="275"/>
        <v>-948477.727321101</v>
      </c>
      <c r="R549" s="212">
        <f ca="1" t="shared" si="275"/>
        <v>-1196421.30271392</v>
      </c>
      <c r="S549" s="212">
        <f ca="1" t="shared" si="275"/>
        <v>-1439368.30579401</v>
      </c>
      <c r="T549" s="212">
        <f ca="1" t="shared" si="275"/>
        <v>-1648522.56058646</v>
      </c>
      <c r="U549" s="212">
        <f ca="1" t="shared" si="275"/>
        <v>-1816099.91968132</v>
      </c>
      <c r="V549" s="212"/>
    </row>
    <row r="550" spans="1:22">
      <c r="A550" s="210" t="str">
        <f>Baseline!A550</f>
        <v>A</v>
      </c>
      <c r="B550" s="214" t="s">
        <v>365</v>
      </c>
      <c r="C550" s="215" t="str">
        <f>'Data Request'!$C$6</f>
        <v>Naira</v>
      </c>
      <c r="D550" s="215" t="str">
        <f>'Data Request'!$C$7</f>
        <v>Million</v>
      </c>
      <c r="E550" s="216"/>
      <c r="F550" s="216"/>
      <c r="G550" s="217">
        <f t="shared" ref="G550:U550" si="276">G6</f>
        <v>1.58774</v>
      </c>
      <c r="H550" s="217">
        <f t="shared" si="276"/>
        <v>1.635779</v>
      </c>
      <c r="I550" s="217">
        <f t="shared" si="276"/>
        <v>1.817777</v>
      </c>
      <c r="J550" s="217">
        <f t="shared" si="276"/>
        <v>2.036732</v>
      </c>
      <c r="K550" s="217">
        <f t="shared" si="276"/>
        <v>2.2994</v>
      </c>
      <c r="L550" s="217">
        <f t="shared" si="276"/>
        <v>2.410201</v>
      </c>
      <c r="M550" s="217">
        <f t="shared" si="276"/>
        <v>2.648707</v>
      </c>
      <c r="N550" s="217">
        <f t="shared" si="276"/>
        <v>2.928273</v>
      </c>
      <c r="O550" s="217">
        <f t="shared" si="276"/>
        <v>3.241757</v>
      </c>
      <c r="P550" s="217">
        <f t="shared" si="276"/>
        <v>3.47257</v>
      </c>
      <c r="Q550" s="217">
        <f t="shared" si="276"/>
        <v>3.719817</v>
      </c>
      <c r="R550" s="217">
        <f t="shared" si="276"/>
        <v>3.984667</v>
      </c>
      <c r="S550" s="217">
        <f t="shared" si="276"/>
        <v>4.268376</v>
      </c>
      <c r="T550" s="217">
        <f t="shared" si="276"/>
        <v>4.572284</v>
      </c>
      <c r="U550" s="217">
        <f t="shared" si="276"/>
        <v>4.897831</v>
      </c>
      <c r="V550" s="212"/>
    </row>
    <row r="551" spans="1:22">
      <c r="A551" s="210">
        <f>Baseline!A551</f>
        <v>0</v>
      </c>
      <c r="B551" s="211" t="s">
        <v>152</v>
      </c>
      <c r="C551" s="20" t="str">
        <f>'Data Request'!$C$6</f>
        <v>Naira</v>
      </c>
      <c r="D551" s="20" t="str">
        <f>'Data Request'!$C$7</f>
        <v>Million</v>
      </c>
      <c r="G551" s="212">
        <f t="shared" ref="G551:U551" si="277">G13</f>
        <v>59667.04942855</v>
      </c>
      <c r="H551" s="212">
        <f t="shared" si="277"/>
        <v>81291.530078</v>
      </c>
      <c r="I551" s="212">
        <f t="shared" si="277"/>
        <v>76433.49753731</v>
      </c>
      <c r="J551" s="212">
        <f t="shared" si="277"/>
        <v>107869.95199021</v>
      </c>
      <c r="K551" s="212">
        <f t="shared" si="277"/>
        <v>103201.2201011</v>
      </c>
      <c r="L551" s="212">
        <f t="shared" si="277"/>
        <v>122657.259140301</v>
      </c>
      <c r="M551" s="212">
        <f ca="1" t="shared" si="277"/>
        <v>184157.474059731</v>
      </c>
      <c r="N551" s="212">
        <f ca="1" t="shared" si="277"/>
        <v>225638.421469842</v>
      </c>
      <c r="O551" s="212">
        <f ca="1" t="shared" si="277"/>
        <v>279387.992146376</v>
      </c>
      <c r="P551" s="212">
        <f ca="1" t="shared" si="277"/>
        <v>333383.051454763</v>
      </c>
      <c r="Q551" s="212">
        <f ca="1" t="shared" si="277"/>
        <v>-652107.766457436</v>
      </c>
      <c r="R551" s="212">
        <f ca="1" t="shared" si="277"/>
        <v>-2140112.12615349</v>
      </c>
      <c r="S551" s="212">
        <f ca="1" t="shared" si="277"/>
        <v>-1466300.33280579</v>
      </c>
      <c r="T551" s="212">
        <f ca="1" t="shared" si="277"/>
        <v>-665444.978950619</v>
      </c>
      <c r="U551" s="212">
        <f ca="1" t="shared" si="277"/>
        <v>-33939.3158731532</v>
      </c>
      <c r="V551" s="212"/>
    </row>
    <row r="552" spans="1:22">
      <c r="A552" s="210">
        <f>Baseline!A552</f>
        <v>0</v>
      </c>
      <c r="B552" s="213" t="s">
        <v>366</v>
      </c>
      <c r="C552" s="20" t="str">
        <f>'Data Request'!$C$6</f>
        <v>Naira</v>
      </c>
      <c r="D552" s="20" t="str">
        <f>'Data Request'!$C$7</f>
        <v>Million</v>
      </c>
      <c r="G552" s="212">
        <f t="shared" ref="G552:U552" si="278">G14</f>
        <v>32826.44959462</v>
      </c>
      <c r="H552" s="212">
        <f t="shared" si="278"/>
        <v>23974.675189</v>
      </c>
      <c r="I552" s="212">
        <f t="shared" si="278"/>
        <v>31338.35611266</v>
      </c>
      <c r="J552" s="212">
        <f t="shared" si="278"/>
        <v>46996.00020615</v>
      </c>
      <c r="K552" s="212">
        <f t="shared" si="278"/>
        <v>45509.546427</v>
      </c>
      <c r="L552" s="212">
        <f t="shared" si="278"/>
        <v>29189.5577833762</v>
      </c>
      <c r="M552" s="212">
        <f t="shared" si="278"/>
        <v>33567.9914508827</v>
      </c>
      <c r="N552" s="212">
        <f t="shared" si="278"/>
        <v>38603.1901685151</v>
      </c>
      <c r="O552" s="212">
        <f t="shared" si="278"/>
        <v>39954.6686937923</v>
      </c>
      <c r="P552" s="212">
        <f t="shared" si="278"/>
        <v>48833.7189978612</v>
      </c>
      <c r="Q552" s="212">
        <f t="shared" si="278"/>
        <v>53716.6268475403</v>
      </c>
      <c r="R552" s="212">
        <f t="shared" si="278"/>
        <v>59088.2208746714</v>
      </c>
      <c r="S552" s="212">
        <f t="shared" si="278"/>
        <v>69880.8040058721</v>
      </c>
      <c r="T552" s="212">
        <f t="shared" si="278"/>
        <v>85409.524606752</v>
      </c>
      <c r="U552" s="212">
        <f t="shared" si="278"/>
        <v>93950.253297766</v>
      </c>
      <c r="V552" s="212"/>
    </row>
    <row r="553" spans="1:22">
      <c r="A553" s="210">
        <f>Baseline!A553</f>
        <v>0</v>
      </c>
      <c r="B553" s="218" t="s">
        <v>367</v>
      </c>
      <c r="C553" s="20" t="str">
        <f>'Data Request'!$C$6</f>
        <v>Naira</v>
      </c>
      <c r="D553" s="20" t="str">
        <f>'Data Request'!$C$7</f>
        <v>Million</v>
      </c>
      <c r="G553" s="212">
        <f t="shared" ref="G553:U553" si="279">G15</f>
        <v>0</v>
      </c>
      <c r="H553" s="212">
        <f t="shared" si="279"/>
        <v>0</v>
      </c>
      <c r="I553" s="212">
        <f t="shared" si="279"/>
        <v>0</v>
      </c>
      <c r="J553" s="212">
        <f t="shared" si="279"/>
        <v>0</v>
      </c>
      <c r="K553" s="212">
        <f t="shared" si="279"/>
        <v>0</v>
      </c>
      <c r="L553" s="212">
        <f t="shared" si="279"/>
        <v>0</v>
      </c>
      <c r="M553" s="212">
        <f t="shared" si="279"/>
        <v>0</v>
      </c>
      <c r="N553" s="212">
        <f t="shared" si="279"/>
        <v>0</v>
      </c>
      <c r="O553" s="212">
        <f t="shared" si="279"/>
        <v>0</v>
      </c>
      <c r="P553" s="212">
        <f t="shared" si="279"/>
        <v>0</v>
      </c>
      <c r="Q553" s="212">
        <f t="shared" si="279"/>
        <v>0</v>
      </c>
      <c r="R553" s="212">
        <f t="shared" si="279"/>
        <v>0</v>
      </c>
      <c r="S553" s="212">
        <f t="shared" si="279"/>
        <v>0</v>
      </c>
      <c r="T553" s="212">
        <f t="shared" si="279"/>
        <v>0</v>
      </c>
      <c r="U553" s="212">
        <f t="shared" si="279"/>
        <v>0</v>
      </c>
      <c r="V553" s="212"/>
    </row>
    <row r="554" spans="1:22">
      <c r="A554" s="210">
        <f>Baseline!A554</f>
        <v>0</v>
      </c>
      <c r="B554" s="218" t="s">
        <v>368</v>
      </c>
      <c r="C554" s="20" t="str">
        <f>'Data Request'!$C$6</f>
        <v>Naira</v>
      </c>
      <c r="D554" s="20" t="str">
        <f>'Data Request'!$C$7</f>
        <v>Million</v>
      </c>
      <c r="G554" s="212">
        <f t="shared" ref="G554:U554" si="280">G16</f>
        <v>0</v>
      </c>
      <c r="H554" s="212">
        <f t="shared" si="280"/>
        <v>0</v>
      </c>
      <c r="I554" s="212">
        <f t="shared" si="280"/>
        <v>0</v>
      </c>
      <c r="J554" s="212">
        <f t="shared" si="280"/>
        <v>0</v>
      </c>
      <c r="K554" s="212">
        <f t="shared" si="280"/>
        <v>0</v>
      </c>
      <c r="L554" s="212">
        <f t="shared" si="280"/>
        <v>0</v>
      </c>
      <c r="M554" s="212">
        <f t="shared" si="280"/>
        <v>0</v>
      </c>
      <c r="N554" s="212">
        <f t="shared" si="280"/>
        <v>0</v>
      </c>
      <c r="O554" s="212">
        <f t="shared" si="280"/>
        <v>0</v>
      </c>
      <c r="P554" s="212">
        <f t="shared" si="280"/>
        <v>0</v>
      </c>
      <c r="Q554" s="212">
        <f t="shared" si="280"/>
        <v>0</v>
      </c>
      <c r="R554" s="212">
        <f t="shared" si="280"/>
        <v>0</v>
      </c>
      <c r="S554" s="212">
        <f t="shared" si="280"/>
        <v>0</v>
      </c>
      <c r="T554" s="212">
        <f t="shared" si="280"/>
        <v>0</v>
      </c>
      <c r="U554" s="212">
        <f t="shared" si="280"/>
        <v>0</v>
      </c>
      <c r="V554" s="212"/>
    </row>
    <row r="555" spans="1:22">
      <c r="A555" s="210">
        <f>Baseline!A555</f>
        <v>0</v>
      </c>
      <c r="B555" s="219" t="s">
        <v>369</v>
      </c>
      <c r="C555" s="20" t="str">
        <f>'Data Request'!$C$6</f>
        <v>Naira</v>
      </c>
      <c r="D555" s="20" t="str">
        <f>'Data Request'!$C$7</f>
        <v>Million</v>
      </c>
      <c r="G555" s="212">
        <f t="shared" ref="G555:U555" si="281">G17</f>
        <v>0</v>
      </c>
      <c r="H555" s="212">
        <f t="shared" si="281"/>
        <v>0</v>
      </c>
      <c r="I555" s="212">
        <f t="shared" si="281"/>
        <v>0</v>
      </c>
      <c r="J555" s="212">
        <f t="shared" si="281"/>
        <v>0</v>
      </c>
      <c r="K555" s="212">
        <f t="shared" si="281"/>
        <v>0</v>
      </c>
      <c r="L555" s="212">
        <f t="shared" si="281"/>
        <v>0</v>
      </c>
      <c r="M555" s="212">
        <f t="shared" si="281"/>
        <v>0</v>
      </c>
      <c r="N555" s="212">
        <f t="shared" si="281"/>
        <v>0</v>
      </c>
      <c r="O555" s="212">
        <f t="shared" si="281"/>
        <v>0</v>
      </c>
      <c r="P555" s="212">
        <f t="shared" si="281"/>
        <v>0</v>
      </c>
      <c r="Q555" s="212">
        <f t="shared" si="281"/>
        <v>0</v>
      </c>
      <c r="R555" s="212">
        <f t="shared" si="281"/>
        <v>0</v>
      </c>
      <c r="S555" s="212">
        <f t="shared" si="281"/>
        <v>0</v>
      </c>
      <c r="T555" s="212">
        <f t="shared" si="281"/>
        <v>0</v>
      </c>
      <c r="U555" s="212">
        <f t="shared" si="281"/>
        <v>0</v>
      </c>
      <c r="V555" s="212"/>
    </row>
    <row r="556" spans="1:22">
      <c r="A556" s="210">
        <f>Baseline!A556</f>
        <v>0</v>
      </c>
      <c r="B556" s="219" t="s">
        <v>370</v>
      </c>
      <c r="C556" s="20" t="str">
        <f>'Data Request'!$C$6</f>
        <v>Naira</v>
      </c>
      <c r="D556" s="20" t="str">
        <f>'Data Request'!$C$7</f>
        <v>Million</v>
      </c>
      <c r="G556" s="212">
        <f t="shared" ref="G556:U556" si="282">G18</f>
        <v>4424.49278956</v>
      </c>
      <c r="H556" s="212">
        <f t="shared" si="282"/>
        <v>19409.246875</v>
      </c>
      <c r="I556" s="212">
        <f t="shared" si="282"/>
        <v>18069.17347683</v>
      </c>
      <c r="J556" s="212">
        <f t="shared" si="282"/>
        <v>16026.94724276</v>
      </c>
      <c r="K556" s="212">
        <f t="shared" si="282"/>
        <v>3231.488448</v>
      </c>
      <c r="L556" s="212">
        <f t="shared" si="282"/>
        <v>1771.55523766505</v>
      </c>
      <c r="M556" s="212">
        <f t="shared" si="282"/>
        <v>2037.28852331481</v>
      </c>
      <c r="N556" s="212">
        <f t="shared" si="282"/>
        <v>2342.88180181203</v>
      </c>
      <c r="O556" s="212">
        <f t="shared" si="282"/>
        <v>2424.31407208383</v>
      </c>
      <c r="P556" s="212">
        <f t="shared" si="282"/>
        <v>2963.46118289641</v>
      </c>
      <c r="Q556" s="212">
        <f t="shared" si="282"/>
        <v>3260.23036033087</v>
      </c>
      <c r="R556" s="212">
        <f t="shared" si="282"/>
        <v>3586.7149143805</v>
      </c>
      <c r="S556" s="212">
        <f t="shared" si="282"/>
        <v>4241.37215153757</v>
      </c>
      <c r="T556" s="212">
        <f t="shared" si="282"/>
        <v>5183.22797426821</v>
      </c>
      <c r="U556" s="212">
        <f t="shared" si="282"/>
        <v>5701.11217040844</v>
      </c>
      <c r="V556" s="212"/>
    </row>
    <row r="557" spans="1:22">
      <c r="A557" s="210">
        <f>Baseline!A557</f>
        <v>0</v>
      </c>
      <c r="B557" s="219" t="s">
        <v>371</v>
      </c>
      <c r="C557" s="20" t="str">
        <f>'Data Request'!$C$6</f>
        <v>Naira</v>
      </c>
      <c r="D557" s="20" t="str">
        <f>'Data Request'!$C$7</f>
        <v>Million</v>
      </c>
      <c r="G557" s="212">
        <f t="shared" ref="G557:U557" si="283">G19</f>
        <v>8044.1295677</v>
      </c>
      <c r="H557" s="212">
        <f t="shared" si="283"/>
        <v>7694.488524</v>
      </c>
      <c r="I557" s="212">
        <f t="shared" si="283"/>
        <v>10014.00242719</v>
      </c>
      <c r="J557" s="212">
        <f t="shared" si="283"/>
        <v>11259.13871752</v>
      </c>
      <c r="K557" s="212">
        <f t="shared" si="283"/>
        <v>12086.864902</v>
      </c>
      <c r="L557" s="212">
        <f t="shared" si="283"/>
        <v>11800.3634352115</v>
      </c>
      <c r="M557" s="212">
        <f t="shared" si="283"/>
        <v>13570.4179504932</v>
      </c>
      <c r="N557" s="212">
        <f t="shared" si="283"/>
        <v>15605.9806430672</v>
      </c>
      <c r="O557" s="212">
        <f t="shared" si="283"/>
        <v>16152.8777395273</v>
      </c>
      <c r="P557" s="212">
        <f t="shared" si="283"/>
        <v>19741.9094004564</v>
      </c>
      <c r="Q557" s="212">
        <f t="shared" si="283"/>
        <v>21715.7458105248</v>
      </c>
      <c r="R557" s="212">
        <f t="shared" si="283"/>
        <v>23887.9576821036</v>
      </c>
      <c r="S557" s="212">
        <f t="shared" si="283"/>
        <v>28700.2013344191</v>
      </c>
      <c r="T557" s="212">
        <f t="shared" si="283"/>
        <v>34528.5815345819</v>
      </c>
      <c r="U557" s="212">
        <f t="shared" si="283"/>
        <v>37980.2187647692</v>
      </c>
      <c r="V557" s="212"/>
    </row>
    <row r="558" spans="1:22">
      <c r="A558" s="210">
        <f>Baseline!A558</f>
        <v>3</v>
      </c>
      <c r="B558" s="220" t="s">
        <v>372</v>
      </c>
      <c r="C558" s="215" t="str">
        <f>'Data Request'!$C$6</f>
        <v>Naira</v>
      </c>
      <c r="D558" s="215" t="str">
        <f>'Data Request'!$C$7</f>
        <v>Million</v>
      </c>
      <c r="E558" s="216"/>
      <c r="F558" s="216"/>
      <c r="G558" s="217">
        <f t="shared" ref="G558:U558" si="284">G20</f>
        <v>7201.76141292</v>
      </c>
      <c r="H558" s="217">
        <f t="shared" si="284"/>
        <v>10213.11949</v>
      </c>
      <c r="I558" s="217">
        <f t="shared" si="284"/>
        <v>10493.18173685</v>
      </c>
      <c r="J558" s="217">
        <f t="shared" si="284"/>
        <v>11463.18880975</v>
      </c>
      <c r="K558" s="217">
        <f t="shared" si="284"/>
        <v>17199.206405</v>
      </c>
      <c r="L558" s="217">
        <f t="shared" si="284"/>
        <v>17032.1132800668</v>
      </c>
      <c r="M558" s="217">
        <f t="shared" si="284"/>
        <v>19586.9302720768</v>
      </c>
      <c r="N558" s="217">
        <f t="shared" si="284"/>
        <v>22524.9698128883</v>
      </c>
      <c r="O558" s="217">
        <f t="shared" si="284"/>
        <v>25644.7152848215</v>
      </c>
      <c r="P558" s="217">
        <f t="shared" si="284"/>
        <v>28494.2725775448</v>
      </c>
      <c r="Q558" s="217">
        <f t="shared" si="284"/>
        <v>31343.6634641765</v>
      </c>
      <c r="R558" s="217">
        <f t="shared" si="284"/>
        <v>34477.3129838029</v>
      </c>
      <c r="S558" s="217">
        <f t="shared" si="284"/>
        <v>40775.7599313734</v>
      </c>
      <c r="T558" s="217">
        <f t="shared" si="284"/>
        <v>49836.6239210794</v>
      </c>
      <c r="U558" s="217">
        <f t="shared" si="284"/>
        <v>54820.8675092413</v>
      </c>
      <c r="V558" s="212"/>
    </row>
    <row r="559" spans="1:22">
      <c r="A559" s="210">
        <f>Baseline!A559</f>
        <v>0</v>
      </c>
      <c r="B559" s="219" t="s">
        <v>373</v>
      </c>
      <c r="C559" s="20" t="str">
        <f>'Data Request'!$C$6</f>
        <v>Naira</v>
      </c>
      <c r="D559" s="20" t="str">
        <f>'Data Request'!$C$7</f>
        <v>Million</v>
      </c>
      <c r="G559" s="212">
        <f t="shared" ref="G559:U559" si="285">G21</f>
        <v>0</v>
      </c>
      <c r="H559" s="212">
        <f t="shared" si="285"/>
        <v>0</v>
      </c>
      <c r="I559" s="212">
        <f t="shared" si="285"/>
        <v>0</v>
      </c>
      <c r="J559" s="212">
        <f t="shared" si="285"/>
        <v>0</v>
      </c>
      <c r="K559" s="212">
        <f t="shared" si="285"/>
        <v>0</v>
      </c>
      <c r="L559" s="212">
        <f t="shared" si="285"/>
        <v>62863.6694039819</v>
      </c>
      <c r="M559" s="212">
        <f ca="1" t="shared" si="285"/>
        <v>115394.845862964</v>
      </c>
      <c r="N559" s="212">
        <f ca="1" t="shared" si="285"/>
        <v>146561.399043559</v>
      </c>
      <c r="O559" s="212">
        <f ca="1" t="shared" si="285"/>
        <v>195211.416356151</v>
      </c>
      <c r="P559" s="212">
        <f ca="1" t="shared" si="285"/>
        <v>233349.689296005</v>
      </c>
      <c r="Q559" s="212">
        <f ca="1" t="shared" si="285"/>
        <v>-762144.032940008</v>
      </c>
      <c r="R559" s="212">
        <f ca="1" t="shared" si="285"/>
        <v>-2261152.33260845</v>
      </c>
      <c r="S559" s="212">
        <f ca="1" t="shared" si="285"/>
        <v>-1609898.47022899</v>
      </c>
      <c r="T559" s="212">
        <f ca="1" t="shared" si="285"/>
        <v>-840402.9369873</v>
      </c>
      <c r="U559" s="212">
        <f ca="1" t="shared" si="285"/>
        <v>-226391.767615338</v>
      </c>
      <c r="V559" s="212"/>
    </row>
    <row r="560" spans="1:22">
      <c r="A560" s="210">
        <f>Baseline!A560</f>
        <v>4</v>
      </c>
      <c r="B560" s="221" t="str">
        <f>B22</f>
        <v>Grants</v>
      </c>
      <c r="C560" s="20" t="str">
        <f>'Data Request'!$C$6</f>
        <v>Naira</v>
      </c>
      <c r="D560" s="20" t="str">
        <f>'Data Request'!$C$7</f>
        <v>Million</v>
      </c>
      <c r="G560" s="212">
        <f t="shared" ref="G560:U560" si="286">G22</f>
        <v>0</v>
      </c>
      <c r="H560" s="212">
        <f t="shared" si="286"/>
        <v>0</v>
      </c>
      <c r="I560" s="212">
        <f t="shared" si="286"/>
        <v>100</v>
      </c>
      <c r="J560" s="212">
        <f t="shared" si="286"/>
        <v>36.69124193</v>
      </c>
      <c r="K560" s="212">
        <f t="shared" si="286"/>
        <v>2977.389612</v>
      </c>
      <c r="L560" s="212">
        <f t="shared" si="286"/>
        <v>3036.93740424</v>
      </c>
      <c r="M560" s="212">
        <f t="shared" si="286"/>
        <v>3097.67615232</v>
      </c>
      <c r="N560" s="212">
        <f t="shared" si="286"/>
        <v>2787.9083908</v>
      </c>
      <c r="O560" s="212">
        <f t="shared" si="286"/>
        <v>2760.02930689</v>
      </c>
      <c r="P560" s="212">
        <f t="shared" si="286"/>
        <v>3312.03516826</v>
      </c>
      <c r="Q560" s="212">
        <f t="shared" si="286"/>
        <v>3974.44220191</v>
      </c>
      <c r="R560" s="212">
        <f t="shared" si="286"/>
        <v>4371.8864221</v>
      </c>
      <c r="S560" s="212">
        <f t="shared" si="286"/>
        <v>4809.07506431</v>
      </c>
      <c r="T560" s="212">
        <f t="shared" si="286"/>
        <v>5289.98257074</v>
      </c>
      <c r="U560" s="212">
        <f t="shared" si="286"/>
        <v>5818.98082781</v>
      </c>
      <c r="V560" s="212"/>
    </row>
    <row r="561" spans="1:22">
      <c r="A561" s="210">
        <f>Baseline!A561</f>
        <v>0</v>
      </c>
      <c r="B561" s="221" t="str">
        <f>B23</f>
        <v>Sales of Government Assets and Privatization Proceeds</v>
      </c>
      <c r="C561" s="20" t="str">
        <f>'Data Request'!$C$6</f>
        <v>Naira</v>
      </c>
      <c r="D561" s="20" t="str">
        <f>'Data Request'!$C$7</f>
        <v>Million</v>
      </c>
      <c r="G561" s="212">
        <f t="shared" ref="G561:U561" si="287">G23</f>
        <v>0</v>
      </c>
      <c r="H561" s="212">
        <f t="shared" si="287"/>
        <v>0</v>
      </c>
      <c r="I561" s="212">
        <f t="shared" si="287"/>
        <v>0</v>
      </c>
      <c r="J561" s="212">
        <f t="shared" si="287"/>
        <v>0</v>
      </c>
      <c r="K561" s="212">
        <f t="shared" si="287"/>
        <v>0</v>
      </c>
      <c r="L561" s="212">
        <f t="shared" si="287"/>
        <v>0</v>
      </c>
      <c r="M561" s="212">
        <f t="shared" si="287"/>
        <v>0</v>
      </c>
      <c r="N561" s="212">
        <f t="shared" si="287"/>
        <v>0</v>
      </c>
      <c r="O561" s="212">
        <f t="shared" si="287"/>
        <v>0</v>
      </c>
      <c r="P561" s="212">
        <f t="shared" si="287"/>
        <v>0</v>
      </c>
      <c r="Q561" s="212">
        <f t="shared" si="287"/>
        <v>0</v>
      </c>
      <c r="R561" s="212">
        <f t="shared" si="287"/>
        <v>0</v>
      </c>
      <c r="S561" s="212">
        <f t="shared" si="287"/>
        <v>0</v>
      </c>
      <c r="T561" s="212">
        <f t="shared" si="287"/>
        <v>0</v>
      </c>
      <c r="U561" s="212">
        <f t="shared" si="287"/>
        <v>0</v>
      </c>
      <c r="V561" s="212"/>
    </row>
    <row r="562" spans="1:22">
      <c r="A562" s="210">
        <f>Baseline!A562</f>
        <v>0</v>
      </c>
      <c r="B562" s="221" t="str">
        <f>B24</f>
        <v>Other Non-Debt Creating Capital Receipts</v>
      </c>
      <c r="C562" s="20" t="str">
        <f>'Data Request'!$C$6</f>
        <v>Naira</v>
      </c>
      <c r="D562" s="20" t="str">
        <f>'Data Request'!$C$7</f>
        <v>Million</v>
      </c>
      <c r="G562" s="212">
        <f t="shared" ref="G562:U562" si="288">G24</f>
        <v>0</v>
      </c>
      <c r="H562" s="212">
        <f t="shared" si="288"/>
        <v>0</v>
      </c>
      <c r="I562" s="212">
        <f t="shared" si="288"/>
        <v>0</v>
      </c>
      <c r="J562" s="212">
        <f t="shared" si="288"/>
        <v>0</v>
      </c>
      <c r="K562" s="212">
        <f t="shared" si="288"/>
        <v>0</v>
      </c>
      <c r="L562" s="212">
        <f t="shared" si="288"/>
        <v>0</v>
      </c>
      <c r="M562" s="212">
        <f t="shared" si="288"/>
        <v>0</v>
      </c>
      <c r="N562" s="212">
        <f t="shared" si="288"/>
        <v>0</v>
      </c>
      <c r="O562" s="212">
        <f t="shared" si="288"/>
        <v>0</v>
      </c>
      <c r="P562" s="212">
        <f t="shared" si="288"/>
        <v>0</v>
      </c>
      <c r="Q562" s="212">
        <f t="shared" si="288"/>
        <v>0</v>
      </c>
      <c r="R562" s="212">
        <f t="shared" si="288"/>
        <v>0</v>
      </c>
      <c r="S562" s="212">
        <f t="shared" si="288"/>
        <v>0</v>
      </c>
      <c r="T562" s="212">
        <f t="shared" si="288"/>
        <v>0</v>
      </c>
      <c r="U562" s="212">
        <f t="shared" si="288"/>
        <v>0</v>
      </c>
      <c r="V562" s="212"/>
    </row>
    <row r="563" spans="1:22">
      <c r="A563" s="210">
        <f>Baseline!A563</f>
        <v>0</v>
      </c>
      <c r="B563" s="221" t="s">
        <v>374</v>
      </c>
      <c r="C563" s="20" t="str">
        <f>'Data Request'!$C$6</f>
        <v>Naira</v>
      </c>
      <c r="D563" s="20" t="str">
        <f>'Data Request'!$C$7</f>
        <v>Million</v>
      </c>
      <c r="G563" s="212">
        <f t="shared" ref="G563:U563" si="289">G25</f>
        <v>0</v>
      </c>
      <c r="H563" s="212">
        <f t="shared" si="289"/>
        <v>0</v>
      </c>
      <c r="I563" s="212">
        <f t="shared" si="289"/>
        <v>0</v>
      </c>
      <c r="J563" s="212">
        <f t="shared" si="289"/>
        <v>0</v>
      </c>
      <c r="K563" s="212">
        <f t="shared" si="289"/>
        <v>0</v>
      </c>
      <c r="L563" s="212">
        <f t="shared" si="289"/>
        <v>59826.7319997419</v>
      </c>
      <c r="M563" s="212">
        <f ca="1" t="shared" si="289"/>
        <v>112297.169710644</v>
      </c>
      <c r="N563" s="212">
        <f ca="1" t="shared" si="289"/>
        <v>143773.490652759</v>
      </c>
      <c r="O563" s="212">
        <f ca="1" t="shared" si="289"/>
        <v>192451.387049261</v>
      </c>
      <c r="P563" s="212">
        <f ca="1" t="shared" si="289"/>
        <v>230037.654127745</v>
      </c>
      <c r="Q563" s="212">
        <f ca="1" t="shared" si="289"/>
        <v>-766118.475141918</v>
      </c>
      <c r="R563" s="212">
        <f ca="1" t="shared" si="289"/>
        <v>-2265524.21903055</v>
      </c>
      <c r="S563" s="212">
        <f ca="1" t="shared" si="289"/>
        <v>-1614707.5452933</v>
      </c>
      <c r="T563" s="212">
        <f ca="1" t="shared" si="289"/>
        <v>-845692.91955804</v>
      </c>
      <c r="U563" s="212">
        <f ca="1" t="shared" si="289"/>
        <v>-232210.748443148</v>
      </c>
      <c r="V563" s="212"/>
    </row>
    <row r="564" spans="1:22">
      <c r="A564" s="210">
        <f>Baseline!A564</f>
        <v>1</v>
      </c>
      <c r="B564" s="214" t="s">
        <v>375</v>
      </c>
      <c r="C564" s="215" t="str">
        <f>'Data Request'!$C$6</f>
        <v>Naira</v>
      </c>
      <c r="D564" s="215" t="str">
        <f>'Data Request'!$C$7</f>
        <v>Million</v>
      </c>
      <c r="E564" s="216"/>
      <c r="F564" s="216"/>
      <c r="G564" s="217">
        <f>G552+G555+G556+G557+G558+G560</f>
        <v>52496.8333648</v>
      </c>
      <c r="H564" s="217">
        <f t="shared" ref="H564:U564" si="290">H552+H555+H556+H557+H558+H560</f>
        <v>61291.530078</v>
      </c>
      <c r="I564" s="217">
        <f t="shared" si="290"/>
        <v>70014.71375353</v>
      </c>
      <c r="J564" s="217">
        <f t="shared" si="290"/>
        <v>85781.96621811</v>
      </c>
      <c r="K564" s="217">
        <f t="shared" si="290"/>
        <v>81004.495794</v>
      </c>
      <c r="L564" s="217">
        <f t="shared" si="290"/>
        <v>62830.5271405595</v>
      </c>
      <c r="M564" s="217">
        <f t="shared" si="290"/>
        <v>71860.3043490874</v>
      </c>
      <c r="N564" s="217">
        <f t="shared" si="290"/>
        <v>81864.9308170826</v>
      </c>
      <c r="O564" s="217">
        <f t="shared" si="290"/>
        <v>86936.6050971149</v>
      </c>
      <c r="P564" s="217">
        <f t="shared" si="290"/>
        <v>103345.397327019</v>
      </c>
      <c r="Q564" s="217">
        <f t="shared" si="290"/>
        <v>114010.708684482</v>
      </c>
      <c r="R564" s="217">
        <f t="shared" si="290"/>
        <v>125412.092877058</v>
      </c>
      <c r="S564" s="217">
        <f t="shared" si="290"/>
        <v>148407.212487512</v>
      </c>
      <c r="T564" s="217">
        <f t="shared" si="290"/>
        <v>180247.940607422</v>
      </c>
      <c r="U564" s="217">
        <f t="shared" si="290"/>
        <v>198271.432569995</v>
      </c>
      <c r="V564" s="212"/>
    </row>
    <row r="565" spans="1:22">
      <c r="A565" s="210">
        <f>Baseline!A565</f>
        <v>2</v>
      </c>
      <c r="B565" s="214" t="s">
        <v>376</v>
      </c>
      <c r="C565" s="215" t="str">
        <f>'Data Request'!$C$6</f>
        <v>Naira</v>
      </c>
      <c r="D565" s="215" t="str">
        <f>'Data Request'!$C$7</f>
        <v>Million</v>
      </c>
      <c r="E565" s="216"/>
      <c r="F565" s="216"/>
      <c r="G565" s="217">
        <f>G552+G555+G556+G557</f>
        <v>45295.07195188</v>
      </c>
      <c r="H565" s="217">
        <f t="shared" ref="H565:U565" si="291">H552+H555+H556+H557</f>
        <v>51078.410588</v>
      </c>
      <c r="I565" s="217">
        <f t="shared" si="291"/>
        <v>59421.53201668</v>
      </c>
      <c r="J565" s="217">
        <f t="shared" si="291"/>
        <v>74282.08616643</v>
      </c>
      <c r="K565" s="217">
        <f t="shared" si="291"/>
        <v>60827.899777</v>
      </c>
      <c r="L565" s="217">
        <f t="shared" si="291"/>
        <v>42761.4764562528</v>
      </c>
      <c r="M565" s="217">
        <f t="shared" si="291"/>
        <v>49175.6979246907</v>
      </c>
      <c r="N565" s="217">
        <f t="shared" si="291"/>
        <v>56552.0526133943</v>
      </c>
      <c r="O565" s="217">
        <f t="shared" si="291"/>
        <v>58531.8605054034</v>
      </c>
      <c r="P565" s="217">
        <f t="shared" si="291"/>
        <v>71539.089581214</v>
      </c>
      <c r="Q565" s="217">
        <f t="shared" si="291"/>
        <v>78692.603018396</v>
      </c>
      <c r="R565" s="217">
        <f t="shared" si="291"/>
        <v>86562.8934711555</v>
      </c>
      <c r="S565" s="217">
        <f t="shared" si="291"/>
        <v>102822.377491829</v>
      </c>
      <c r="T565" s="217">
        <f t="shared" si="291"/>
        <v>125121.334115602</v>
      </c>
      <c r="U565" s="217">
        <f t="shared" si="291"/>
        <v>137631.584232944</v>
      </c>
      <c r="V565" s="212"/>
    </row>
    <row r="566" spans="1:22">
      <c r="A566" s="210">
        <f>Baseline!A566</f>
        <v>5</v>
      </c>
      <c r="B566" s="211" t="s">
        <v>155</v>
      </c>
      <c r="C566" s="20" t="str">
        <f>'Data Request'!$C$6</f>
        <v>Naira</v>
      </c>
      <c r="D566" s="20" t="str">
        <f>'Data Request'!$C$7</f>
        <v>Million</v>
      </c>
      <c r="G566" s="212">
        <f t="shared" ref="G566:U566" si="292">G30</f>
        <v>38244.17165711</v>
      </c>
      <c r="H566" s="212">
        <f t="shared" si="292"/>
        <v>78333.509732</v>
      </c>
      <c r="I566" s="212">
        <f t="shared" si="292"/>
        <v>104223.90715275</v>
      </c>
      <c r="J566" s="212">
        <f t="shared" si="292"/>
        <v>72210.64198858</v>
      </c>
      <c r="K566" s="212">
        <f t="shared" si="292"/>
        <v>125225.922828</v>
      </c>
      <c r="L566" s="212">
        <f t="shared" si="292"/>
        <v>140027.941911301</v>
      </c>
      <c r="M566" s="212">
        <f ca="1" t="shared" si="292"/>
        <v>182207.194059731</v>
      </c>
      <c r="N566" s="212">
        <f ca="1" t="shared" si="292"/>
        <v>225817.741469842</v>
      </c>
      <c r="O566" s="212">
        <f ca="1" t="shared" si="292"/>
        <v>276368.722146376</v>
      </c>
      <c r="P566" s="212">
        <f ca="1" t="shared" si="292"/>
        <v>333194.101454763</v>
      </c>
      <c r="Q566" s="212">
        <f ca="1" t="shared" si="292"/>
        <v>-651118.146457436</v>
      </c>
      <c r="R566" s="212">
        <f ca="1" t="shared" si="292"/>
        <v>-2138117.34615349</v>
      </c>
      <c r="S566" s="212">
        <f ca="1" t="shared" si="292"/>
        <v>-1466278.08280579</v>
      </c>
      <c r="T566" s="212">
        <f ca="1" t="shared" si="292"/>
        <v>-667353.828950619</v>
      </c>
      <c r="U566" s="212">
        <f ca="1" t="shared" si="292"/>
        <v>-32984.8958731531</v>
      </c>
      <c r="V566" s="212"/>
    </row>
    <row r="567" spans="1:22">
      <c r="A567" s="210">
        <f>Baseline!A567</f>
        <v>6</v>
      </c>
      <c r="B567" s="213" t="s">
        <v>156</v>
      </c>
      <c r="C567" s="20" t="str">
        <f>'Data Request'!$C$6</f>
        <v>Naira</v>
      </c>
      <c r="D567" s="20" t="str">
        <f>'Data Request'!$C$7</f>
        <v>Million</v>
      </c>
      <c r="G567" s="212">
        <f t="shared" ref="G567:U567" si="293">G31</f>
        <v>27224.63740445</v>
      </c>
      <c r="H567" s="212">
        <f t="shared" si="293"/>
        <v>40271.87503</v>
      </c>
      <c r="I567" s="212">
        <f t="shared" si="293"/>
        <v>53015.62177984</v>
      </c>
      <c r="J567" s="212">
        <f t="shared" si="293"/>
        <v>30473.85485228</v>
      </c>
      <c r="K567" s="212">
        <f t="shared" si="293"/>
        <v>59347.638975</v>
      </c>
      <c r="L567" s="212">
        <f t="shared" si="293"/>
        <v>38198.3997545678</v>
      </c>
      <c r="M567" s="212">
        <f t="shared" si="293"/>
        <v>38580.3837521135</v>
      </c>
      <c r="N567" s="212">
        <f t="shared" si="293"/>
        <v>42438.1875896346</v>
      </c>
      <c r="O567" s="212">
        <f t="shared" si="293"/>
        <v>46482.849465531</v>
      </c>
      <c r="P567" s="212">
        <f t="shared" si="293"/>
        <v>51151.4079601863</v>
      </c>
      <c r="Q567" s="212">
        <f t="shared" si="293"/>
        <v>53708.9020397882</v>
      </c>
      <c r="R567" s="212">
        <f t="shared" si="293"/>
        <v>56394.371060186</v>
      </c>
      <c r="S567" s="212">
        <f t="shared" si="293"/>
        <v>59214.8547707879</v>
      </c>
      <c r="T567" s="212">
        <f t="shared" si="293"/>
        <v>60991.3933184958</v>
      </c>
      <c r="U567" s="212">
        <f t="shared" si="293"/>
        <v>62821.0272516807</v>
      </c>
      <c r="V567" s="212"/>
    </row>
    <row r="568" spans="1:22">
      <c r="A568" s="210">
        <f>Baseline!A568</f>
        <v>7</v>
      </c>
      <c r="B568" s="213" t="s">
        <v>157</v>
      </c>
      <c r="C568" s="20" t="str">
        <f>'Data Request'!$C$6</f>
        <v>Naira</v>
      </c>
      <c r="D568" s="20" t="str">
        <f>'Data Request'!$C$7</f>
        <v>Million</v>
      </c>
      <c r="G568" s="212">
        <f t="shared" ref="G568:U568" si="294">G32</f>
        <v>11017.94651266</v>
      </c>
      <c r="H568" s="212">
        <f t="shared" si="294"/>
        <v>19737.962449</v>
      </c>
      <c r="I568" s="212">
        <f t="shared" si="294"/>
        <v>27320.68478619</v>
      </c>
      <c r="J568" s="212">
        <f t="shared" si="294"/>
        <v>25045.0828298</v>
      </c>
      <c r="K568" s="212">
        <f t="shared" si="294"/>
        <v>29826.174501</v>
      </c>
      <c r="L568" s="212">
        <f t="shared" si="294"/>
        <v>27320.4543859247</v>
      </c>
      <c r="M568" s="212">
        <f t="shared" si="294"/>
        <v>27375.0952946965</v>
      </c>
      <c r="N568" s="212">
        <f t="shared" si="294"/>
        <v>30112.8462476435</v>
      </c>
      <c r="O568" s="212">
        <f t="shared" si="294"/>
        <v>33124.3347101199</v>
      </c>
      <c r="P568" s="212">
        <f t="shared" si="294"/>
        <v>36436.5880572211</v>
      </c>
      <c r="Q568" s="212">
        <f t="shared" si="294"/>
        <v>40079.6339377933</v>
      </c>
      <c r="R568" s="212">
        <f t="shared" si="294"/>
        <v>42083.5002771713</v>
      </c>
      <c r="S568" s="212">
        <f t="shared" si="294"/>
        <v>44187.215279943</v>
      </c>
      <c r="T568" s="212">
        <f t="shared" si="294"/>
        <v>45512.8074327424</v>
      </c>
      <c r="U568" s="212">
        <f t="shared" si="294"/>
        <v>46878.3055070698</v>
      </c>
      <c r="V568" s="212"/>
    </row>
    <row r="569" spans="1:22">
      <c r="A569" s="210">
        <f>Baseline!A569</f>
        <v>0</v>
      </c>
      <c r="B569" s="213" t="s">
        <v>377</v>
      </c>
      <c r="C569" s="20" t="str">
        <f>'Data Request'!$C$6</f>
        <v>Naira</v>
      </c>
      <c r="D569" s="20" t="str">
        <f>'Data Request'!$C$7</f>
        <v>Million</v>
      </c>
      <c r="G569" s="212">
        <f t="shared" ref="G569:U569" si="295">G33</f>
        <v>0</v>
      </c>
      <c r="H569" s="212">
        <f t="shared" si="295"/>
        <v>0</v>
      </c>
      <c r="I569" s="212">
        <f t="shared" si="295"/>
        <v>0</v>
      </c>
      <c r="J569" s="212">
        <f t="shared" si="295"/>
        <v>0</v>
      </c>
      <c r="K569" s="212">
        <f t="shared" si="295"/>
        <v>1995.309979</v>
      </c>
      <c r="L569" s="212">
        <f t="shared" si="295"/>
        <v>25478.04010885</v>
      </c>
      <c r="M569" s="212">
        <f ca="1" t="shared" si="295"/>
        <v>54200.8602699693</v>
      </c>
      <c r="N569" s="212">
        <f ca="1" t="shared" si="295"/>
        <v>90656.9333037908</v>
      </c>
      <c r="O569" s="212">
        <f ca="1" t="shared" si="295"/>
        <v>130411.228727971</v>
      </c>
      <c r="P569" s="212">
        <f ca="1" t="shared" si="295"/>
        <v>173486.053873293</v>
      </c>
      <c r="Q569" s="212">
        <f ca="1" t="shared" si="295"/>
        <v>219701.770053799</v>
      </c>
      <c r="R569" s="212">
        <f ca="1" t="shared" si="295"/>
        <v>274306.795081382</v>
      </c>
      <c r="S569" s="212">
        <f ca="1" t="shared" si="295"/>
        <v>332816.872345893</v>
      </c>
      <c r="T569" s="212">
        <f ca="1" t="shared" si="295"/>
        <v>391391.980000139</v>
      </c>
      <c r="U569" s="212">
        <f ca="1" t="shared" si="295"/>
        <v>447928.465476078</v>
      </c>
      <c r="V569" s="212"/>
    </row>
    <row r="570" spans="1:22">
      <c r="A570" s="210">
        <f>Baseline!A570</f>
        <v>9</v>
      </c>
      <c r="B570" s="213" t="s">
        <v>378</v>
      </c>
      <c r="C570" s="20" t="str">
        <f>'Data Request'!$C$6</f>
        <v>Naira</v>
      </c>
      <c r="D570" s="20" t="str">
        <f>'Data Request'!$C$7</f>
        <v>Million</v>
      </c>
      <c r="G570" s="212">
        <f t="shared" ref="G570:U570" si="296">G36</f>
        <v>0</v>
      </c>
      <c r="H570" s="212">
        <f t="shared" si="296"/>
        <v>0</v>
      </c>
      <c r="I570" s="212">
        <f t="shared" si="296"/>
        <v>0</v>
      </c>
      <c r="J570" s="212">
        <f t="shared" si="296"/>
        <v>0</v>
      </c>
      <c r="K570" s="212">
        <f t="shared" si="296"/>
        <v>0</v>
      </c>
      <c r="L570" s="212">
        <f t="shared" si="296"/>
        <v>0</v>
      </c>
      <c r="M570" s="212">
        <f t="shared" si="296"/>
        <v>0</v>
      </c>
      <c r="N570" s="212">
        <f t="shared" si="296"/>
        <v>0</v>
      </c>
      <c r="O570" s="212">
        <f t="shared" si="296"/>
        <v>0</v>
      </c>
      <c r="P570" s="212">
        <f t="shared" si="296"/>
        <v>0</v>
      </c>
      <c r="Q570" s="212">
        <f t="shared" si="296"/>
        <v>0</v>
      </c>
      <c r="R570" s="212">
        <f t="shared" si="296"/>
        <v>0</v>
      </c>
      <c r="S570" s="212">
        <f t="shared" si="296"/>
        <v>0</v>
      </c>
      <c r="T570" s="212">
        <f t="shared" si="296"/>
        <v>0</v>
      </c>
      <c r="U570" s="212">
        <f t="shared" si="296"/>
        <v>0</v>
      </c>
      <c r="V570" s="212"/>
    </row>
    <row r="571" spans="1:22">
      <c r="A571" s="210">
        <f>Baseline!A571</f>
        <v>10</v>
      </c>
      <c r="B571" s="213" t="s">
        <v>160</v>
      </c>
      <c r="C571" s="20" t="str">
        <f>'Data Request'!$C$6</f>
        <v>Naira</v>
      </c>
      <c r="D571" s="20" t="str">
        <f>'Data Request'!$C$7</f>
        <v>Million</v>
      </c>
      <c r="G571" s="212">
        <f t="shared" ref="G571:U571" si="297">G37</f>
        <v>0</v>
      </c>
      <c r="H571" s="212">
        <f t="shared" si="297"/>
        <v>15828.823277</v>
      </c>
      <c r="I571" s="212">
        <f t="shared" si="297"/>
        <v>19888.11981084</v>
      </c>
      <c r="J571" s="212">
        <f t="shared" si="297"/>
        <v>16169.14040033</v>
      </c>
      <c r="K571" s="212">
        <f t="shared" si="297"/>
        <v>28589.764955</v>
      </c>
      <c r="L571" s="212">
        <f t="shared" si="297"/>
        <v>32206.5721910489</v>
      </c>
      <c r="M571" s="212">
        <f t="shared" si="297"/>
        <v>35273.5584186517</v>
      </c>
      <c r="N571" s="212">
        <f t="shared" si="297"/>
        <v>38931.2774523031</v>
      </c>
      <c r="O571" s="212">
        <f t="shared" si="297"/>
        <v>42824.4051975334</v>
      </c>
      <c r="P571" s="212">
        <f t="shared" si="297"/>
        <v>47106.8457172868</v>
      </c>
      <c r="Q571" s="212">
        <f t="shared" si="297"/>
        <v>51817.5302890154</v>
      </c>
      <c r="R571" s="212">
        <f t="shared" si="297"/>
        <v>56999.283317917</v>
      </c>
      <c r="S571" s="212">
        <f t="shared" si="297"/>
        <v>62699.2116497087</v>
      </c>
      <c r="T571" s="212">
        <f t="shared" si="297"/>
        <v>68969.1328146795</v>
      </c>
      <c r="U571" s="212">
        <f t="shared" si="297"/>
        <v>75866.0460961475</v>
      </c>
      <c r="V571" s="212"/>
    </row>
    <row r="572" spans="1:22">
      <c r="A572" s="210">
        <f>Baseline!A572</f>
        <v>0</v>
      </c>
      <c r="B572" s="213" t="s">
        <v>233</v>
      </c>
      <c r="C572" s="20" t="str">
        <f>'Data Request'!$C$6</f>
        <v>Naira</v>
      </c>
      <c r="D572" s="20" t="str">
        <f>'Data Request'!$C$7</f>
        <v>Million</v>
      </c>
      <c r="G572" s="212">
        <f t="shared" ref="G572:U572" si="298">G38</f>
        <v>0</v>
      </c>
      <c r="H572" s="212">
        <f t="shared" si="298"/>
        <v>2493.213197</v>
      </c>
      <c r="I572" s="212">
        <f t="shared" si="298"/>
        <v>3997.66299888</v>
      </c>
      <c r="J572" s="212">
        <f t="shared" si="298"/>
        <v>520.52717417</v>
      </c>
      <c r="K572" s="212">
        <f t="shared" si="298"/>
        <v>5464.735018</v>
      </c>
      <c r="L572" s="212">
        <f t="shared" si="298"/>
        <v>16824.47547091</v>
      </c>
      <c r="M572" s="212">
        <f ca="1" t="shared" si="298"/>
        <v>26777.2963243</v>
      </c>
      <c r="N572" s="212">
        <f ca="1" t="shared" si="298"/>
        <v>23678.49687647</v>
      </c>
      <c r="O572" s="212">
        <f ca="1" t="shared" si="298"/>
        <v>23525.90404522</v>
      </c>
      <c r="P572" s="212">
        <f ca="1" t="shared" si="298"/>
        <v>25013.2058467767</v>
      </c>
      <c r="Q572" s="212">
        <f ca="1" t="shared" si="298"/>
        <v>-1016425.98277783</v>
      </c>
      <c r="R572" s="212">
        <f ca="1" t="shared" si="298"/>
        <v>-2567901.29589015</v>
      </c>
      <c r="S572" s="212">
        <f ca="1" t="shared" si="298"/>
        <v>-1965196.23685212</v>
      </c>
      <c r="T572" s="212">
        <f ca="1" t="shared" si="298"/>
        <v>-1234219.14251668</v>
      </c>
      <c r="U572" s="212">
        <f ca="1" t="shared" si="298"/>
        <v>-666478.740204129</v>
      </c>
      <c r="V572" s="212"/>
    </row>
    <row r="573" spans="1:22">
      <c r="A573" s="210">
        <f>Baseline!A573</f>
        <v>0</v>
      </c>
      <c r="B573" s="214" t="s">
        <v>379</v>
      </c>
      <c r="C573" s="215" t="str">
        <f>'Data Request'!$C$6</f>
        <v>Naira</v>
      </c>
      <c r="D573" s="215" t="str">
        <f>'Data Request'!$C$7</f>
        <v>Million</v>
      </c>
      <c r="E573" s="216"/>
      <c r="F573" s="216"/>
      <c r="G573" s="217">
        <f>G566</f>
        <v>38244.17165711</v>
      </c>
      <c r="H573" s="217">
        <f t="shared" ref="H573:U573" si="299">H566</f>
        <v>78333.509732</v>
      </c>
      <c r="I573" s="217">
        <f t="shared" si="299"/>
        <v>104223.90715275</v>
      </c>
      <c r="J573" s="217">
        <f t="shared" si="299"/>
        <v>72210.64198858</v>
      </c>
      <c r="K573" s="217">
        <f t="shared" si="299"/>
        <v>125225.922828</v>
      </c>
      <c r="L573" s="217">
        <f t="shared" si="299"/>
        <v>140027.941911301</v>
      </c>
      <c r="M573" s="217">
        <f ca="1" t="shared" si="299"/>
        <v>182207.194059731</v>
      </c>
      <c r="N573" s="217">
        <f ca="1" t="shared" si="299"/>
        <v>225817.741469842</v>
      </c>
      <c r="O573" s="217">
        <f ca="1" t="shared" si="299"/>
        <v>276368.722146376</v>
      </c>
      <c r="P573" s="217">
        <f ca="1" t="shared" si="299"/>
        <v>333194.101454763</v>
      </c>
      <c r="Q573" s="217">
        <f ca="1" t="shared" si="299"/>
        <v>-651118.146457436</v>
      </c>
      <c r="R573" s="217">
        <f ca="1" t="shared" si="299"/>
        <v>-2138117.34615349</v>
      </c>
      <c r="S573" s="217">
        <f ca="1" t="shared" si="299"/>
        <v>-1466278.08280579</v>
      </c>
      <c r="T573" s="217">
        <f ca="1" t="shared" si="299"/>
        <v>-667353.828950619</v>
      </c>
      <c r="U573" s="217">
        <f ca="1" t="shared" si="299"/>
        <v>-32984.8958731531</v>
      </c>
      <c r="V573" s="212"/>
    </row>
    <row r="574" spans="1:22">
      <c r="A574" s="210">
        <f>Baseline!A574</f>
        <v>0</v>
      </c>
      <c r="B574" s="214" t="s">
        <v>380</v>
      </c>
      <c r="C574" s="215" t="str">
        <f>'Data Request'!$C$6</f>
        <v>Naira</v>
      </c>
      <c r="D574" s="215" t="str">
        <f>'Data Request'!$C$7</f>
        <v>Million</v>
      </c>
      <c r="E574" s="216"/>
      <c r="F574" s="216"/>
      <c r="G574" s="217">
        <f>G566-G569</f>
        <v>38244.17165711</v>
      </c>
      <c r="H574" s="217">
        <f t="shared" ref="H574:U574" si="300">H566-H569</f>
        <v>78333.509732</v>
      </c>
      <c r="I574" s="217">
        <f t="shared" si="300"/>
        <v>104223.90715275</v>
      </c>
      <c r="J574" s="217">
        <f t="shared" si="300"/>
        <v>72210.64198858</v>
      </c>
      <c r="K574" s="217">
        <f t="shared" si="300"/>
        <v>123230.612849</v>
      </c>
      <c r="L574" s="217">
        <f t="shared" si="300"/>
        <v>114549.901802451</v>
      </c>
      <c r="M574" s="217">
        <f ca="1" t="shared" si="300"/>
        <v>128006.333789762</v>
      </c>
      <c r="N574" s="217">
        <f ca="1" t="shared" si="300"/>
        <v>135160.808166051</v>
      </c>
      <c r="O574" s="217">
        <f ca="1" t="shared" si="300"/>
        <v>145957.493418404</v>
      </c>
      <c r="P574" s="217">
        <f ca="1" t="shared" si="300"/>
        <v>159708.047581471</v>
      </c>
      <c r="Q574" s="217">
        <f ca="1" t="shared" si="300"/>
        <v>-870819.916511235</v>
      </c>
      <c r="R574" s="217">
        <f ca="1" t="shared" si="300"/>
        <v>-2412424.14123488</v>
      </c>
      <c r="S574" s="217">
        <f ca="1" t="shared" si="300"/>
        <v>-1799094.95515168</v>
      </c>
      <c r="T574" s="217">
        <f ca="1" t="shared" si="300"/>
        <v>-1058745.80895076</v>
      </c>
      <c r="U574" s="217">
        <f ca="1" t="shared" si="300"/>
        <v>-480913.361349231</v>
      </c>
      <c r="V574" s="212"/>
    </row>
    <row r="575" spans="1:22">
      <c r="A575" s="210">
        <f>Baseline!A575</f>
        <v>0</v>
      </c>
      <c r="B575" s="211" t="s">
        <v>381</v>
      </c>
      <c r="C575" s="20" t="str">
        <f>'Data Request'!$C$6</f>
        <v>Naira</v>
      </c>
      <c r="D575" s="20" t="str">
        <f>'Data Request'!$C$7</f>
        <v>Million</v>
      </c>
      <c r="G575" s="222"/>
      <c r="H575" s="222"/>
      <c r="I575" s="222"/>
      <c r="J575" s="222"/>
      <c r="K575" s="222"/>
      <c r="L575" s="212">
        <f t="shared" ref="L575:U575" si="301">L49</f>
        <v>59826.7319997419</v>
      </c>
      <c r="M575" s="212">
        <f ca="1" t="shared" si="301"/>
        <v>112297.169710644</v>
      </c>
      <c r="N575" s="212">
        <f ca="1" t="shared" si="301"/>
        <v>143773.490652759</v>
      </c>
      <c r="O575" s="212">
        <f ca="1" t="shared" si="301"/>
        <v>192451.387049261</v>
      </c>
      <c r="P575" s="212">
        <f ca="1" t="shared" si="301"/>
        <v>230037.654127745</v>
      </c>
      <c r="Q575" s="212">
        <f ca="1" t="shared" si="301"/>
        <v>-766118.475141918</v>
      </c>
      <c r="R575" s="212">
        <f ca="1" t="shared" si="301"/>
        <v>-2265524.21903055</v>
      </c>
      <c r="S575" s="212">
        <f ca="1" t="shared" si="301"/>
        <v>-1614707.5452933</v>
      </c>
      <c r="T575" s="212">
        <f ca="1" t="shared" si="301"/>
        <v>-845692.91955804</v>
      </c>
      <c r="U575" s="212">
        <f ca="1" t="shared" si="301"/>
        <v>-232210.748443148</v>
      </c>
      <c r="V575" s="212"/>
    </row>
    <row r="576" spans="1:22">
      <c r="A576" s="210">
        <f>Baseline!A576</f>
        <v>0</v>
      </c>
      <c r="B576" s="214" t="s">
        <v>382</v>
      </c>
      <c r="C576" s="215" t="str">
        <f>'Data Request'!$C$6</f>
        <v>Naira</v>
      </c>
      <c r="D576" s="215" t="str">
        <f>'Data Request'!$C$7</f>
        <v>Million</v>
      </c>
      <c r="E576" s="216"/>
      <c r="F576" s="216"/>
      <c r="G576" s="217">
        <f>G564-G573</f>
        <v>14252.66170769</v>
      </c>
      <c r="H576" s="217">
        <f t="shared" ref="H576:U576" si="302">H564-H573</f>
        <v>-17041.979654</v>
      </c>
      <c r="I576" s="217">
        <f t="shared" si="302"/>
        <v>-34209.19339922</v>
      </c>
      <c r="J576" s="217">
        <f t="shared" si="302"/>
        <v>13571.32422953</v>
      </c>
      <c r="K576" s="217">
        <f t="shared" si="302"/>
        <v>-44221.427034</v>
      </c>
      <c r="L576" s="217">
        <f t="shared" si="302"/>
        <v>-77197.4147707419</v>
      </c>
      <c r="M576" s="217">
        <f ca="1" t="shared" si="302"/>
        <v>-110346.889710644</v>
      </c>
      <c r="N576" s="217">
        <f ca="1" t="shared" si="302"/>
        <v>-143952.810652759</v>
      </c>
      <c r="O576" s="217">
        <f ca="1" t="shared" si="302"/>
        <v>-189432.117049261</v>
      </c>
      <c r="P576" s="217">
        <f ca="1" t="shared" si="302"/>
        <v>-229848.704127745</v>
      </c>
      <c r="Q576" s="217">
        <f ca="1" t="shared" si="302"/>
        <v>765128.855141918</v>
      </c>
      <c r="R576" s="217">
        <f ca="1" t="shared" si="302"/>
        <v>2263529.43903055</v>
      </c>
      <c r="S576" s="217">
        <f ca="1" t="shared" si="302"/>
        <v>1614685.2952933</v>
      </c>
      <c r="T576" s="217">
        <f ca="1" t="shared" si="302"/>
        <v>847601.76955804</v>
      </c>
      <c r="U576" s="217">
        <f ca="1" t="shared" si="302"/>
        <v>231256.328443148</v>
      </c>
      <c r="V576" s="212"/>
    </row>
    <row r="577" spans="1:22">
      <c r="A577" s="210">
        <f>Baseline!A577</f>
        <v>0</v>
      </c>
      <c r="B577" s="214" t="s">
        <v>383</v>
      </c>
      <c r="C577" s="215" t="str">
        <f>'Data Request'!$C$6</f>
        <v>Naira</v>
      </c>
      <c r="D577" s="215" t="str">
        <f>'Data Request'!$C$7</f>
        <v>Million</v>
      </c>
      <c r="E577" s="216"/>
      <c r="F577" s="216"/>
      <c r="G577" s="217">
        <f>G564-G574</f>
        <v>14252.66170769</v>
      </c>
      <c r="H577" s="217">
        <f t="shared" ref="H577:U577" si="303">H564-H574</f>
        <v>-17041.979654</v>
      </c>
      <c r="I577" s="217">
        <f t="shared" si="303"/>
        <v>-34209.19339922</v>
      </c>
      <c r="J577" s="217">
        <f t="shared" si="303"/>
        <v>13571.32422953</v>
      </c>
      <c r="K577" s="217">
        <f t="shared" si="303"/>
        <v>-42226.117055</v>
      </c>
      <c r="L577" s="217">
        <f t="shared" si="303"/>
        <v>-51719.3746618919</v>
      </c>
      <c r="M577" s="217">
        <f ca="1" t="shared" si="303"/>
        <v>-56146.0294406743</v>
      </c>
      <c r="N577" s="217">
        <f ca="1" t="shared" si="303"/>
        <v>-53295.8773489686</v>
      </c>
      <c r="O577" s="217">
        <f ca="1" t="shared" si="303"/>
        <v>-59020.8883212894</v>
      </c>
      <c r="P577" s="217">
        <f ca="1" t="shared" si="303"/>
        <v>-56362.650254452</v>
      </c>
      <c r="Q577" s="217">
        <f ca="1" t="shared" si="303"/>
        <v>984830.625195717</v>
      </c>
      <c r="R577" s="217">
        <f ca="1" t="shared" si="303"/>
        <v>2537836.23411193</v>
      </c>
      <c r="S577" s="217">
        <f ca="1" t="shared" si="303"/>
        <v>1947502.16763919</v>
      </c>
      <c r="T577" s="217">
        <f ca="1" t="shared" si="303"/>
        <v>1238993.74955818</v>
      </c>
      <c r="U577" s="217">
        <f ca="1" t="shared" si="303"/>
        <v>679184.793919226</v>
      </c>
      <c r="V577" s="212"/>
    </row>
    <row r="578" spans="1:22">
      <c r="A578" s="210">
        <f>Baseline!A578</f>
        <v>0</v>
      </c>
      <c r="B578" s="211"/>
      <c r="C578" s="20"/>
      <c r="D578" s="20"/>
      <c r="G578" s="212"/>
      <c r="H578" s="212"/>
      <c r="I578" s="212"/>
      <c r="J578" s="212"/>
      <c r="K578" s="212"/>
      <c r="L578" s="212"/>
      <c r="M578" s="212"/>
      <c r="N578" s="212"/>
      <c r="O578" s="212"/>
      <c r="P578" s="212"/>
      <c r="Q578" s="212"/>
      <c r="R578" s="212"/>
      <c r="S578" s="212"/>
      <c r="T578" s="212"/>
      <c r="U578" s="212"/>
      <c r="V578" s="212"/>
    </row>
    <row r="579" spans="1:22">
      <c r="A579" s="210">
        <f>Baseline!A579</f>
        <v>0</v>
      </c>
      <c r="B579" s="211"/>
      <c r="C579" s="20"/>
      <c r="D579" s="20"/>
      <c r="G579" s="212"/>
      <c r="H579" s="212"/>
      <c r="I579" s="212"/>
      <c r="J579" s="212"/>
      <c r="K579" s="212"/>
      <c r="L579" s="212"/>
      <c r="M579" s="212"/>
      <c r="N579" s="212"/>
      <c r="O579" s="212"/>
      <c r="P579" s="212"/>
      <c r="Q579" s="212"/>
      <c r="R579" s="212"/>
      <c r="S579" s="212"/>
      <c r="T579" s="212"/>
      <c r="U579" s="212"/>
      <c r="V579" s="212"/>
    </row>
    <row r="580" spans="1:22">
      <c r="A580" s="210">
        <f>Baseline!A580</f>
        <v>0</v>
      </c>
      <c r="B580" s="224" t="s">
        <v>384</v>
      </c>
      <c r="G580" s="212"/>
      <c r="H580" s="212"/>
      <c r="I580" s="212"/>
      <c r="J580" s="212"/>
      <c r="K580" s="212"/>
      <c r="L580" s="212"/>
      <c r="M580" s="212"/>
      <c r="N580" s="212"/>
      <c r="O580" s="212"/>
      <c r="P580" s="212"/>
      <c r="Q580" s="212"/>
      <c r="R580" s="212"/>
      <c r="S580" s="212"/>
      <c r="T580" s="212"/>
      <c r="U580" s="212"/>
      <c r="V580" s="212"/>
    </row>
    <row r="581" spans="1:22">
      <c r="A581" s="210">
        <f>Baseline!A581</f>
        <v>0</v>
      </c>
      <c r="B581" s="211"/>
      <c r="G581" s="212"/>
      <c r="H581" s="212"/>
      <c r="I581" s="212"/>
      <c r="J581" s="212"/>
      <c r="K581" s="212"/>
      <c r="L581" s="212"/>
      <c r="M581" s="212"/>
      <c r="N581" s="212"/>
      <c r="O581" s="212"/>
      <c r="P581" s="212"/>
      <c r="Q581" s="212"/>
      <c r="R581" s="212"/>
      <c r="S581" s="212"/>
      <c r="T581" s="212"/>
      <c r="U581" s="212"/>
      <c r="V581" s="212"/>
    </row>
    <row r="582" spans="1:22">
      <c r="A582" s="210">
        <f>Baseline!A582</f>
        <v>0</v>
      </c>
      <c r="B582" s="225" t="s">
        <v>385</v>
      </c>
      <c r="C582" s="226"/>
      <c r="G582" s="227">
        <f>SUM(G583:G584)</f>
        <v>3063781.73695474</v>
      </c>
      <c r="H582" s="227">
        <f t="shared" ref="H582:U582" si="304">SUM(H583:H584)</f>
        <v>4858236.7285235</v>
      </c>
      <c r="I582" s="227">
        <f t="shared" si="304"/>
        <v>6186640.23075644</v>
      </c>
      <c r="J582" s="227">
        <f t="shared" si="304"/>
        <v>5579372.28997433</v>
      </c>
      <c r="K582" s="227">
        <f t="shared" si="304"/>
        <v>3548764.21893016</v>
      </c>
      <c r="L582" s="227">
        <f t="shared" si="304"/>
        <v>5171054.36300881</v>
      </c>
      <c r="M582" s="227">
        <f ca="1" t="shared" si="304"/>
        <v>7934160.98323166</v>
      </c>
      <c r="N582" s="227">
        <f ca="1" t="shared" si="304"/>
        <v>11277898.9913309</v>
      </c>
      <c r="O582" s="227">
        <f ca="1" t="shared" si="304"/>
        <v>15398228.6190622</v>
      </c>
      <c r="P582" s="227">
        <f ca="1" t="shared" si="304"/>
        <v>20278859.8189648</v>
      </c>
      <c r="Q582" s="227">
        <f ca="1" t="shared" si="304"/>
        <v>25660001.8240504</v>
      </c>
      <c r="R582" s="227">
        <f ca="1" t="shared" si="304"/>
        <v>31542966.7500681</v>
      </c>
      <c r="S582" s="227">
        <f ca="1" t="shared" si="304"/>
        <v>37657668.3607478</v>
      </c>
      <c r="T582" s="227">
        <f ca="1" t="shared" si="304"/>
        <v>43652080.6981453</v>
      </c>
      <c r="U582" s="227">
        <f ca="1" t="shared" si="304"/>
        <v>49617169.1752812</v>
      </c>
      <c r="V582" s="227"/>
    </row>
    <row r="583" spans="1:22">
      <c r="A583" s="210">
        <f>Baseline!A583</f>
        <v>0</v>
      </c>
      <c r="B583" s="228" t="s">
        <v>386</v>
      </c>
      <c r="C583" s="229"/>
      <c r="G583" s="230">
        <f t="shared" ref="G583:U583" si="305">G539/G$550*100</f>
        <v>416205.104317157</v>
      </c>
      <c r="H583" s="230">
        <f t="shared" si="305"/>
        <v>494489.642310138</v>
      </c>
      <c r="I583" s="230">
        <f t="shared" si="305"/>
        <v>555630.867690455</v>
      </c>
      <c r="J583" s="230">
        <f t="shared" si="305"/>
        <v>475297.905533963</v>
      </c>
      <c r="K583" s="230">
        <f t="shared" si="305"/>
        <v>8095.41321823084</v>
      </c>
      <c r="L583" s="230">
        <f t="shared" si="305"/>
        <v>45292197.5437866</v>
      </c>
      <c r="M583" s="230">
        <f ca="1" t="shared" si="305"/>
        <v>150586975.324059</v>
      </c>
      <c r="N583" s="230">
        <f ca="1" t="shared" si="305"/>
        <v>235788552.326608</v>
      </c>
      <c r="O583" s="230">
        <f ca="1" t="shared" si="305"/>
        <v>300013457.925601</v>
      </c>
      <c r="P583" s="230">
        <f ca="1" t="shared" si="305"/>
        <v>362405423.983376</v>
      </c>
      <c r="Q583" s="230">
        <f ca="1" t="shared" si="305"/>
        <v>428423139.901609</v>
      </c>
      <c r="R583" s="230">
        <f ca="1" t="shared" si="305"/>
        <v>483759459.657937</v>
      </c>
      <c r="S583" s="230">
        <f ca="1" t="shared" si="305"/>
        <v>521056259.025503</v>
      </c>
      <c r="T583" s="230">
        <f ca="1" t="shared" si="305"/>
        <v>540730782.801696</v>
      </c>
      <c r="U583" s="230">
        <f ca="1" t="shared" si="305"/>
        <v>552934223.812357</v>
      </c>
      <c r="V583" s="230"/>
    </row>
    <row r="584" spans="1:22">
      <c r="A584" s="210">
        <f>Baseline!A584</f>
        <v>0</v>
      </c>
      <c r="B584" s="228" t="s">
        <v>387</v>
      </c>
      <c r="C584" s="229"/>
      <c r="G584" s="230">
        <f t="shared" ref="G584:U584" si="306">G540/G$550*100</f>
        <v>2647576.63263759</v>
      </c>
      <c r="H584" s="230">
        <f t="shared" si="306"/>
        <v>4363747.08621336</v>
      </c>
      <c r="I584" s="230">
        <f t="shared" si="306"/>
        <v>5631009.36306599</v>
      </c>
      <c r="J584" s="230">
        <f t="shared" si="306"/>
        <v>5104074.38444037</v>
      </c>
      <c r="K584" s="230">
        <f t="shared" si="306"/>
        <v>3540668.80571192</v>
      </c>
      <c r="L584" s="230">
        <f t="shared" si="306"/>
        <v>-40121143.1807778</v>
      </c>
      <c r="M584" s="230">
        <f ca="1" t="shared" si="306"/>
        <v>-142652814.340827</v>
      </c>
      <c r="N584" s="230">
        <f ca="1" t="shared" si="306"/>
        <v>-224510653.335277</v>
      </c>
      <c r="O584" s="230">
        <f ca="1" t="shared" si="306"/>
        <v>-284615229.306539</v>
      </c>
      <c r="P584" s="230">
        <f ca="1" t="shared" si="306"/>
        <v>-342126564.164411</v>
      </c>
      <c r="Q584" s="230">
        <f ca="1" t="shared" si="306"/>
        <v>-402763138.077558</v>
      </c>
      <c r="R584" s="230">
        <f ca="1" t="shared" si="306"/>
        <v>-452216492.907869</v>
      </c>
      <c r="S584" s="230">
        <f ca="1" t="shared" si="306"/>
        <v>-483398590.664756</v>
      </c>
      <c r="T584" s="230">
        <f ca="1" t="shared" si="306"/>
        <v>-497078702.103551</v>
      </c>
      <c r="U584" s="230">
        <f ca="1" t="shared" si="306"/>
        <v>-503317054.637076</v>
      </c>
      <c r="V584" s="230"/>
    </row>
    <row r="585" spans="1:22">
      <c r="A585" s="210">
        <f>Baseline!A585</f>
        <v>0</v>
      </c>
      <c r="B585" s="225" t="s">
        <v>388</v>
      </c>
      <c r="C585" s="226"/>
      <c r="G585" s="227">
        <f>SUM(G586:G587)</f>
        <v>92.6625189224126</v>
      </c>
      <c r="H585" s="227">
        <f t="shared" ref="H585:U585" si="307">SUM(H586:H587)</f>
        <v>129.659050890621</v>
      </c>
      <c r="I585" s="227">
        <f t="shared" si="307"/>
        <v>160.622413716242</v>
      </c>
      <c r="J585" s="227">
        <f t="shared" si="307"/>
        <v>132.471737171547</v>
      </c>
      <c r="K585" s="227">
        <f t="shared" si="307"/>
        <v>100.735500727756</v>
      </c>
      <c r="L585" s="227">
        <f t="shared" si="307"/>
        <v>198.363454263185</v>
      </c>
      <c r="M585" s="227">
        <f ca="1" t="shared" si="307"/>
        <v>292.446127605072</v>
      </c>
      <c r="N585" s="227">
        <f ca="1" t="shared" si="307"/>
        <v>403.405545981972</v>
      </c>
      <c r="O585" s="227">
        <f ca="1" t="shared" si="307"/>
        <v>574.180638382233</v>
      </c>
      <c r="P585" s="227">
        <f ca="1" t="shared" si="307"/>
        <v>681.401998181993</v>
      </c>
      <c r="Q585" s="227">
        <f ca="1" t="shared" si="307"/>
        <v>837.206540565299</v>
      </c>
      <c r="R585" s="227">
        <f ca="1" t="shared" si="307"/>
        <v>1002.20174791522</v>
      </c>
      <c r="S585" s="227">
        <f ca="1" t="shared" si="307"/>
        <v>1083.08137558005</v>
      </c>
      <c r="T585" s="227">
        <f ca="1" t="shared" si="307"/>
        <v>1107.30646613901</v>
      </c>
      <c r="U585" s="227">
        <f ca="1" t="shared" si="307"/>
        <v>1225.67586348147</v>
      </c>
      <c r="V585" s="227"/>
    </row>
    <row r="586" spans="1:22">
      <c r="A586" s="210">
        <f>Baseline!A586</f>
        <v>0</v>
      </c>
      <c r="B586" s="228" t="s">
        <v>389</v>
      </c>
      <c r="C586" s="229"/>
      <c r="G586" s="230">
        <f>G539/G$564*100</f>
        <v>12.5879114981365</v>
      </c>
      <c r="H586" s="230">
        <f t="shared" ref="H586:U586" si="308">H539/H$564*100</f>
        <v>13.1971868148675</v>
      </c>
      <c r="I586" s="230">
        <f t="shared" si="308"/>
        <v>14.4257250744931</v>
      </c>
      <c r="J586" s="230">
        <f t="shared" si="308"/>
        <v>11.2850578788625</v>
      </c>
      <c r="K586" s="230">
        <f t="shared" si="308"/>
        <v>0.229797037455034</v>
      </c>
      <c r="L586" s="230">
        <f t="shared" si="308"/>
        <v>1737.42454154523</v>
      </c>
      <c r="M586" s="230">
        <f ca="1" t="shared" si="308"/>
        <v>5550.50217588909</v>
      </c>
      <c r="N586" s="230">
        <f ca="1" t="shared" si="308"/>
        <v>8434.05405215363</v>
      </c>
      <c r="O586" s="230">
        <f ca="1" t="shared" si="308"/>
        <v>11187.1256789713</v>
      </c>
      <c r="P586" s="230">
        <f ca="1" t="shared" si="308"/>
        <v>12177.3996299004</v>
      </c>
      <c r="Q586" s="230">
        <f ca="1" t="shared" si="308"/>
        <v>13978.1227341523</v>
      </c>
      <c r="R586" s="230">
        <f ca="1" t="shared" si="308"/>
        <v>15370.290939379</v>
      </c>
      <c r="S586" s="230">
        <f ca="1" t="shared" si="308"/>
        <v>14986.2260290172</v>
      </c>
      <c r="T586" s="230">
        <f ca="1" t="shared" si="308"/>
        <v>13716.5212439042</v>
      </c>
      <c r="U586" s="230">
        <f ca="1" t="shared" si="308"/>
        <v>13658.943939859</v>
      </c>
      <c r="V586" s="230"/>
    </row>
    <row r="587" spans="1:22">
      <c r="A587" s="210">
        <f>Baseline!A587</f>
        <v>0</v>
      </c>
      <c r="B587" s="228" t="s">
        <v>390</v>
      </c>
      <c r="C587" s="229"/>
      <c r="G587" s="230">
        <f t="shared" ref="G587:U587" si="309">G540/G$564*100</f>
        <v>80.0746074242761</v>
      </c>
      <c r="H587" s="230">
        <f t="shared" si="309"/>
        <v>116.461864075754</v>
      </c>
      <c r="I587" s="230">
        <f t="shared" si="309"/>
        <v>146.196688641749</v>
      </c>
      <c r="J587" s="230">
        <f t="shared" si="309"/>
        <v>121.186679292685</v>
      </c>
      <c r="K587" s="230">
        <f t="shared" si="309"/>
        <v>100.505703690301</v>
      </c>
      <c r="L587" s="230">
        <f t="shared" si="309"/>
        <v>-1539.06108728205</v>
      </c>
      <c r="M587" s="230">
        <f ca="1" t="shared" si="309"/>
        <v>-5258.05604828402</v>
      </c>
      <c r="N587" s="230">
        <f ca="1" t="shared" si="309"/>
        <v>-8030.64850617166</v>
      </c>
      <c r="O587" s="230">
        <f ca="1" t="shared" si="309"/>
        <v>-10612.9450405891</v>
      </c>
      <c r="P587" s="230">
        <f ca="1" t="shared" si="309"/>
        <v>-11495.9976317184</v>
      </c>
      <c r="Q587" s="230">
        <f ca="1" t="shared" si="309"/>
        <v>-13140.916193587</v>
      </c>
      <c r="R587" s="230">
        <f ca="1" t="shared" si="309"/>
        <v>-14368.0891914638</v>
      </c>
      <c r="S587" s="230">
        <f ca="1" t="shared" si="309"/>
        <v>-13903.1446534372</v>
      </c>
      <c r="T587" s="230">
        <f ca="1" t="shared" si="309"/>
        <v>-12609.2147777651</v>
      </c>
      <c r="U587" s="230">
        <f ca="1" t="shared" si="309"/>
        <v>-12433.2680763776</v>
      </c>
      <c r="V587" s="230"/>
    </row>
    <row r="588" spans="1:22">
      <c r="A588" s="210">
        <f>Baseline!A588</f>
        <v>0</v>
      </c>
      <c r="B588" s="231" t="s">
        <v>391</v>
      </c>
      <c r="C588" s="231"/>
      <c r="G588" s="232">
        <f>SUM(G589:G590)</f>
        <v>21.8113859920551</v>
      </c>
      <c r="H588" s="232">
        <f t="shared" ref="H588:U588" si="310">SUM(H589:H590)</f>
        <v>35.0580172406519</v>
      </c>
      <c r="I588" s="232">
        <f t="shared" si="310"/>
        <v>77.7721926647335</v>
      </c>
      <c r="J588" s="232">
        <f t="shared" si="310"/>
        <v>72.7790053571128</v>
      </c>
      <c r="K588" s="232">
        <f t="shared" si="310"/>
        <v>102.661087736873</v>
      </c>
      <c r="L588" s="232">
        <f t="shared" si="310"/>
        <v>67.3279654094325</v>
      </c>
      <c r="M588" s="232">
        <f ca="1" t="shared" si="310"/>
        <v>112.688301737338</v>
      </c>
      <c r="N588" s="232">
        <f ca="1" t="shared" si="310"/>
        <v>139.663503088679</v>
      </c>
      <c r="O588" s="232">
        <f ca="1" t="shared" si="310"/>
        <v>177.068258648048</v>
      </c>
      <c r="P588" s="232">
        <f ca="1" t="shared" si="310"/>
        <v>192.073633518436</v>
      </c>
      <c r="Q588" s="232">
        <f ca="1" t="shared" si="310"/>
        <v>-698.815244565243</v>
      </c>
      <c r="R588" s="232">
        <f ca="1" t="shared" si="310"/>
        <v>-1828.84636416775</v>
      </c>
      <c r="S588" s="232">
        <f ca="1" t="shared" si="310"/>
        <v>-1099.93263612008</v>
      </c>
      <c r="T588" s="232">
        <f ca="1" t="shared" si="310"/>
        <v>-467.593227238145</v>
      </c>
      <c r="U588" s="232">
        <f ca="1" t="shared" si="310"/>
        <v>-110.227818448277</v>
      </c>
      <c r="V588" s="232"/>
    </row>
    <row r="589" spans="1:22">
      <c r="A589" s="210">
        <f>Baseline!A589</f>
        <v>0</v>
      </c>
      <c r="B589" s="228" t="s">
        <v>392</v>
      </c>
      <c r="C589" s="229"/>
      <c r="G589" s="230">
        <f>G542/G$564*100</f>
        <v>0.107084116277752</v>
      </c>
      <c r="H589" s="230">
        <f t="shared" ref="H589:U589" si="311">H542/H$564*100</f>
        <v>0.241609594223057</v>
      </c>
      <c r="I589" s="230">
        <f t="shared" si="311"/>
        <v>0.247239641907799</v>
      </c>
      <c r="J589" s="230">
        <f t="shared" si="311"/>
        <v>0.229473587588905</v>
      </c>
      <c r="K589" s="230">
        <f t="shared" si="311"/>
        <v>0.144251098725628</v>
      </c>
      <c r="L589" s="230">
        <f t="shared" si="311"/>
        <v>45.1853390453461</v>
      </c>
      <c r="M589" s="230">
        <f ca="1" t="shared" si="311"/>
        <v>210.037172325887</v>
      </c>
      <c r="N589" s="230">
        <f ca="1" t="shared" si="311"/>
        <v>504.514445146903</v>
      </c>
      <c r="O589" s="230">
        <f ca="1" t="shared" si="311"/>
        <v>778.131181972448</v>
      </c>
      <c r="P589" s="230">
        <f ca="1" t="shared" si="311"/>
        <v>901.191379001848</v>
      </c>
      <c r="Q589" s="230">
        <f ca="1" t="shared" si="311"/>
        <v>1043.32720384405</v>
      </c>
      <c r="R589" s="230">
        <f ca="1" t="shared" si="311"/>
        <v>1365.60302928673</v>
      </c>
      <c r="S589" s="230">
        <f ca="1" t="shared" si="311"/>
        <v>1750.41925269245</v>
      </c>
      <c r="T589" s="230">
        <f ca="1" t="shared" si="311"/>
        <v>1915.65449822961</v>
      </c>
      <c r="U589" s="230">
        <f ca="1" t="shared" si="311"/>
        <v>2141.27752634476</v>
      </c>
      <c r="V589" s="230"/>
    </row>
    <row r="590" spans="1:22">
      <c r="A590" s="210">
        <f>Baseline!A590</f>
        <v>0</v>
      </c>
      <c r="B590" s="228" t="s">
        <v>393</v>
      </c>
      <c r="C590" s="229"/>
      <c r="G590" s="230">
        <f t="shared" ref="G590:U590" si="312">G543/G$564*100</f>
        <v>21.7043018757774</v>
      </c>
      <c r="H590" s="230">
        <f t="shared" si="312"/>
        <v>34.8164076464288</v>
      </c>
      <c r="I590" s="230">
        <f t="shared" si="312"/>
        <v>77.5249530228257</v>
      </c>
      <c r="J590" s="230">
        <f t="shared" si="312"/>
        <v>72.5495317695239</v>
      </c>
      <c r="K590" s="230">
        <f t="shared" si="312"/>
        <v>102.516836638147</v>
      </c>
      <c r="L590" s="230">
        <f t="shared" si="312"/>
        <v>22.1426263640864</v>
      </c>
      <c r="M590" s="230">
        <f ca="1" t="shared" si="312"/>
        <v>-97.3488705885491</v>
      </c>
      <c r="N590" s="230">
        <f ca="1" t="shared" si="312"/>
        <v>-364.850942058224</v>
      </c>
      <c r="O590" s="230">
        <f ca="1" t="shared" si="312"/>
        <v>-601.0629233244</v>
      </c>
      <c r="P590" s="230">
        <f ca="1" t="shared" si="312"/>
        <v>-709.117745483413</v>
      </c>
      <c r="Q590" s="230">
        <f ca="1" t="shared" si="312"/>
        <v>-1742.1424484093</v>
      </c>
      <c r="R590" s="230">
        <f ca="1" t="shared" si="312"/>
        <v>-3194.44939345448</v>
      </c>
      <c r="S590" s="230">
        <f ca="1" t="shared" si="312"/>
        <v>-2850.35188881253</v>
      </c>
      <c r="T590" s="230">
        <f ca="1" t="shared" si="312"/>
        <v>-2383.24772546775</v>
      </c>
      <c r="U590" s="230">
        <f ca="1" t="shared" si="312"/>
        <v>-2251.50534479303</v>
      </c>
      <c r="V590" s="230"/>
    </row>
    <row r="591" spans="1:22">
      <c r="A591" s="210">
        <f>Baseline!A591</f>
        <v>0</v>
      </c>
      <c r="B591" s="231" t="s">
        <v>394</v>
      </c>
      <c r="C591" s="231"/>
      <c r="D591" s="233"/>
      <c r="E591" s="234"/>
      <c r="F591" s="234"/>
      <c r="G591" s="227">
        <f t="shared" ref="G591:U591" si="313">G541/G$565*100</f>
        <v>25.2793217128939</v>
      </c>
      <c r="H591" s="227">
        <f t="shared" si="313"/>
        <v>42.0678618117626</v>
      </c>
      <c r="I591" s="227">
        <f t="shared" si="313"/>
        <v>91.6367791708433</v>
      </c>
      <c r="J591" s="227">
        <f t="shared" si="313"/>
        <v>84.0461879994013</v>
      </c>
      <c r="K591" s="227">
        <f t="shared" si="313"/>
        <v>136.713739587856</v>
      </c>
      <c r="L591" s="227">
        <f t="shared" si="313"/>
        <v>98.9266954405508</v>
      </c>
      <c r="M591" s="227">
        <f ca="1" t="shared" si="313"/>
        <v>164.671087573138</v>
      </c>
      <c r="N591" s="227">
        <f ca="1" t="shared" si="313"/>
        <v>202.177330258709</v>
      </c>
      <c r="O591" s="227">
        <f ca="1" t="shared" si="313"/>
        <v>262.997163329501</v>
      </c>
      <c r="P591" s="227">
        <f ca="1" t="shared" si="313"/>
        <v>277.469647548037</v>
      </c>
      <c r="Q591" s="227">
        <f ca="1" t="shared" si="313"/>
        <v>-1012.45121163139</v>
      </c>
      <c r="R591" s="227">
        <f ca="1" t="shared" si="313"/>
        <v>-2649.62781260661</v>
      </c>
      <c r="S591" s="227">
        <f ca="1" t="shared" si="313"/>
        <v>-1587.57208724915</v>
      </c>
      <c r="T591" s="227">
        <f ca="1" t="shared" si="313"/>
        <v>-673.607877084999</v>
      </c>
      <c r="U591" s="227">
        <f ca="1" t="shared" si="313"/>
        <v>-158.7936925569</v>
      </c>
      <c r="V591" s="230"/>
    </row>
    <row r="592" spans="1:22">
      <c r="A592" s="210">
        <f>Baseline!A592</f>
        <v>0</v>
      </c>
      <c r="B592" s="228" t="s">
        <v>395</v>
      </c>
      <c r="C592" s="229"/>
      <c r="G592" s="230">
        <f t="shared" ref="G592:U592" si="314">G542/G$565*100</f>
        <v>0.124110124258599</v>
      </c>
      <c r="H592" s="230">
        <f t="shared" si="314"/>
        <v>0.289919391402029</v>
      </c>
      <c r="I592" s="230">
        <f t="shared" si="314"/>
        <v>0.291315490685105</v>
      </c>
      <c r="J592" s="230">
        <f t="shared" si="314"/>
        <v>0.264999228675352</v>
      </c>
      <c r="K592" s="230">
        <f t="shared" si="314"/>
        <v>0.19209914468259</v>
      </c>
      <c r="L592" s="230">
        <f t="shared" si="314"/>
        <v>66.3919702152582</v>
      </c>
      <c r="M592" s="230">
        <f ca="1" t="shared" si="314"/>
        <v>306.926709023519</v>
      </c>
      <c r="N592" s="230">
        <f ca="1" t="shared" si="314"/>
        <v>730.336711746298</v>
      </c>
      <c r="O592" s="230">
        <f ca="1" t="shared" si="314"/>
        <v>1155.74804383068</v>
      </c>
      <c r="P592" s="230">
        <f ca="1" t="shared" si="314"/>
        <v>1301.86142535265</v>
      </c>
      <c r="Q592" s="230">
        <f ca="1" t="shared" si="314"/>
        <v>1511.58392704652</v>
      </c>
      <c r="R592" s="230">
        <f ca="1" t="shared" si="314"/>
        <v>1978.48208481118</v>
      </c>
      <c r="S592" s="230">
        <f ca="1" t="shared" si="314"/>
        <v>2526.44267048974</v>
      </c>
      <c r="T592" s="230">
        <f ca="1" t="shared" si="314"/>
        <v>2759.66349513351</v>
      </c>
      <c r="U592" s="230">
        <f ca="1" t="shared" si="314"/>
        <v>3084.71463904495</v>
      </c>
      <c r="V592" s="230"/>
    </row>
    <row r="593" spans="1:22">
      <c r="A593" s="210">
        <f>Baseline!A593</f>
        <v>0</v>
      </c>
      <c r="B593" s="228" t="s">
        <v>396</v>
      </c>
      <c r="C593" s="229"/>
      <c r="G593" s="230">
        <f t="shared" ref="G593:U593" si="315">G543/G$565*100</f>
        <v>25.1552115886353</v>
      </c>
      <c r="H593" s="230">
        <f t="shared" si="315"/>
        <v>41.7779424203606</v>
      </c>
      <c r="I593" s="230">
        <f t="shared" si="315"/>
        <v>91.3454636801582</v>
      </c>
      <c r="J593" s="230">
        <f t="shared" si="315"/>
        <v>83.7811887707259</v>
      </c>
      <c r="K593" s="230">
        <f t="shared" si="315"/>
        <v>136.521640443174</v>
      </c>
      <c r="L593" s="230">
        <f t="shared" si="315"/>
        <v>32.5347252252925</v>
      </c>
      <c r="M593" s="230">
        <f ca="1" t="shared" si="315"/>
        <v>-142.255621450381</v>
      </c>
      <c r="N593" s="230">
        <f ca="1" t="shared" si="315"/>
        <v>-528.159381487589</v>
      </c>
      <c r="O593" s="230">
        <f ca="1" t="shared" si="315"/>
        <v>-892.750880501175</v>
      </c>
      <c r="P593" s="230">
        <f ca="1" t="shared" si="315"/>
        <v>-1024.39177780461</v>
      </c>
      <c r="Q593" s="230">
        <f ca="1" t="shared" si="315"/>
        <v>-2524.03513867792</v>
      </c>
      <c r="R593" s="230">
        <f ca="1" t="shared" si="315"/>
        <v>-4628.10989741779</v>
      </c>
      <c r="S593" s="230">
        <f ca="1" t="shared" si="315"/>
        <v>-4114.01475773889</v>
      </c>
      <c r="T593" s="230">
        <f ca="1" t="shared" si="315"/>
        <v>-3433.27137221851</v>
      </c>
      <c r="U593" s="230">
        <f ca="1" t="shared" si="315"/>
        <v>-3243.50833160185</v>
      </c>
      <c r="V593" s="230"/>
    </row>
    <row r="594" spans="1:22">
      <c r="A594" s="210">
        <f>Baseline!A594</f>
        <v>0</v>
      </c>
      <c r="B594" s="231" t="s">
        <v>397</v>
      </c>
      <c r="C594" s="231"/>
      <c r="D594" s="233"/>
      <c r="E594" s="234"/>
      <c r="F594" s="234"/>
      <c r="G594" s="227">
        <f t="shared" ref="G594:U594" si="316">G541/G$558*100</f>
        <v>158.992867193026</v>
      </c>
      <c r="H594" s="227">
        <f t="shared" si="316"/>
        <v>210.392086402629</v>
      </c>
      <c r="I594" s="227">
        <f t="shared" si="316"/>
        <v>518.927237129919</v>
      </c>
      <c r="J594" s="227">
        <f t="shared" si="316"/>
        <v>544.623863616502</v>
      </c>
      <c r="K594" s="227">
        <f t="shared" si="316"/>
        <v>483.511241970527</v>
      </c>
      <c r="L594" s="227">
        <f t="shared" si="316"/>
        <v>248.36915351701</v>
      </c>
      <c r="M594" s="227">
        <f ca="1" t="shared" si="316"/>
        <v>413.429544443277</v>
      </c>
      <c r="N594" s="227">
        <f ca="1" t="shared" si="316"/>
        <v>507.594154975696</v>
      </c>
      <c r="O594" s="227">
        <f ca="1" t="shared" si="316"/>
        <v>600.268441522933</v>
      </c>
      <c r="P594" s="227">
        <f ca="1" t="shared" si="316"/>
        <v>696.628626612137</v>
      </c>
      <c r="Q594" s="227">
        <f ca="1" t="shared" si="316"/>
        <v>-2541.89882313735</v>
      </c>
      <c r="R594" s="227">
        <f ca="1" t="shared" si="316"/>
        <v>-6652.47463422186</v>
      </c>
      <c r="S594" s="227">
        <f ca="1" t="shared" si="316"/>
        <v>-4003.30825778247</v>
      </c>
      <c r="T594" s="227">
        <f ca="1" t="shared" si="316"/>
        <v>-1691.18029313387</v>
      </c>
      <c r="U594" s="227">
        <f ca="1" t="shared" si="316"/>
        <v>-398.66256164445</v>
      </c>
      <c r="V594" s="230"/>
    </row>
    <row r="595" spans="1:22">
      <c r="A595" s="210">
        <f>Baseline!A595</f>
        <v>0</v>
      </c>
      <c r="B595" s="228" t="s">
        <v>398</v>
      </c>
      <c r="C595" s="229"/>
      <c r="G595" s="230">
        <f t="shared" ref="G595:U595" si="317">G542/G$558*100</f>
        <v>0.780583621968489</v>
      </c>
      <c r="H595" s="230">
        <f t="shared" si="317"/>
        <v>1.44996068301712</v>
      </c>
      <c r="I595" s="230">
        <f t="shared" si="317"/>
        <v>1.64968197357233</v>
      </c>
      <c r="J595" s="230">
        <f t="shared" si="317"/>
        <v>1.71720939654743</v>
      </c>
      <c r="K595" s="230">
        <f t="shared" si="317"/>
        <v>0.679391086126104</v>
      </c>
      <c r="L595" s="230">
        <f t="shared" si="317"/>
        <v>166.686225282837</v>
      </c>
      <c r="M595" s="230">
        <f ca="1" t="shared" si="317"/>
        <v>770.581960434971</v>
      </c>
      <c r="N595" s="230">
        <f ca="1" t="shared" si="317"/>
        <v>1833.61134293454</v>
      </c>
      <c r="O595" s="230">
        <f ca="1" t="shared" si="317"/>
        <v>2637.8956650351</v>
      </c>
      <c r="P595" s="230">
        <f ca="1" t="shared" si="317"/>
        <v>3268.51583514454</v>
      </c>
      <c r="Q595" s="230">
        <f ca="1" t="shared" si="317"/>
        <v>3795.04055216812</v>
      </c>
      <c r="R595" s="230">
        <f ca="1" t="shared" si="317"/>
        <v>4967.41535578941</v>
      </c>
      <c r="S595" s="230">
        <f ca="1" t="shared" si="317"/>
        <v>6370.81546521187</v>
      </c>
      <c r="T595" s="230">
        <f ca="1" t="shared" si="317"/>
        <v>6928.49456993778</v>
      </c>
      <c r="U595" s="230">
        <f ca="1" t="shared" si="317"/>
        <v>7744.38971814413</v>
      </c>
      <c r="V595" s="230"/>
    </row>
    <row r="596" spans="1:22">
      <c r="A596" s="210">
        <f>Baseline!A596</f>
        <v>0</v>
      </c>
      <c r="B596" s="228" t="s">
        <v>399</v>
      </c>
      <c r="C596" s="229"/>
      <c r="G596" s="230">
        <f t="shared" ref="G596:U596" si="318">G543/G$558*100</f>
        <v>158.212283571058</v>
      </c>
      <c r="H596" s="230">
        <f t="shared" si="318"/>
        <v>208.942125719612</v>
      </c>
      <c r="I596" s="230">
        <f t="shared" si="318"/>
        <v>517.277555156347</v>
      </c>
      <c r="J596" s="230">
        <f t="shared" si="318"/>
        <v>542.906654219955</v>
      </c>
      <c r="K596" s="230">
        <f t="shared" si="318"/>
        <v>482.831850884401</v>
      </c>
      <c r="L596" s="230">
        <f t="shared" si="318"/>
        <v>81.6829282341731</v>
      </c>
      <c r="M596" s="230">
        <f ca="1" t="shared" si="318"/>
        <v>-357.152415991694</v>
      </c>
      <c r="N596" s="230">
        <f ca="1" t="shared" si="318"/>
        <v>-1326.01718795884</v>
      </c>
      <c r="O596" s="230">
        <f ca="1" t="shared" si="318"/>
        <v>-2037.62722351217</v>
      </c>
      <c r="P596" s="230">
        <f ca="1" t="shared" si="318"/>
        <v>-2571.8872085324</v>
      </c>
      <c r="Q596" s="230">
        <f ca="1" t="shared" si="318"/>
        <v>-6336.93937530546</v>
      </c>
      <c r="R596" s="230">
        <f ca="1" t="shared" si="318"/>
        <v>-11619.8899900113</v>
      </c>
      <c r="S596" s="230">
        <f ca="1" t="shared" si="318"/>
        <v>-10374.1237229943</v>
      </c>
      <c r="T596" s="230">
        <f ca="1" t="shared" si="318"/>
        <v>-8619.67486307165</v>
      </c>
      <c r="U596" s="230">
        <f ca="1" t="shared" si="318"/>
        <v>-8143.05227978858</v>
      </c>
      <c r="V596" s="230"/>
    </row>
    <row r="597" spans="1:22">
      <c r="A597" s="210">
        <f>Baseline!A597</f>
        <v>0</v>
      </c>
      <c r="B597" s="231" t="s">
        <v>392</v>
      </c>
      <c r="C597" s="231"/>
      <c r="G597" s="232">
        <f>G589</f>
        <v>0.107084116277752</v>
      </c>
      <c r="H597" s="232">
        <f t="shared" ref="H597:U597" si="319">H589</f>
        <v>0.241609594223057</v>
      </c>
      <c r="I597" s="232">
        <f t="shared" si="319"/>
        <v>0.247239641907799</v>
      </c>
      <c r="J597" s="232">
        <f t="shared" si="319"/>
        <v>0.229473587588905</v>
      </c>
      <c r="K597" s="232">
        <f t="shared" si="319"/>
        <v>0.144251098725628</v>
      </c>
      <c r="L597" s="232">
        <f t="shared" si="319"/>
        <v>45.1853390453461</v>
      </c>
      <c r="M597" s="232">
        <f ca="1" t="shared" si="319"/>
        <v>210.037172325887</v>
      </c>
      <c r="N597" s="232">
        <f ca="1" t="shared" si="319"/>
        <v>504.514445146903</v>
      </c>
      <c r="O597" s="232">
        <f ca="1" t="shared" si="319"/>
        <v>778.131181972448</v>
      </c>
      <c r="P597" s="232">
        <f ca="1" t="shared" si="319"/>
        <v>901.191379001848</v>
      </c>
      <c r="Q597" s="232">
        <f ca="1" t="shared" si="319"/>
        <v>1043.32720384405</v>
      </c>
      <c r="R597" s="232">
        <f ca="1" t="shared" si="319"/>
        <v>1365.60302928673</v>
      </c>
      <c r="S597" s="232">
        <f ca="1" t="shared" si="319"/>
        <v>1750.41925269245</v>
      </c>
      <c r="T597" s="232">
        <f ca="1" t="shared" si="319"/>
        <v>1915.65449822961</v>
      </c>
      <c r="U597" s="232">
        <f ca="1" t="shared" si="319"/>
        <v>2141.27752634476</v>
      </c>
      <c r="V597" s="232"/>
    </row>
    <row r="598" spans="1:22">
      <c r="A598" s="210">
        <f>Baseline!A598</f>
        <v>0</v>
      </c>
      <c r="B598" s="228" t="s">
        <v>395</v>
      </c>
      <c r="C598" s="229"/>
      <c r="G598" s="230">
        <f>G542/G$565*100</f>
        <v>0.124110124258599</v>
      </c>
      <c r="H598" s="230">
        <f t="shared" ref="H598:U598" si="320">H542/H$565*100</f>
        <v>0.289919391402029</v>
      </c>
      <c r="I598" s="230">
        <f t="shared" si="320"/>
        <v>0.291315490685105</v>
      </c>
      <c r="J598" s="230">
        <f t="shared" si="320"/>
        <v>0.264999228675352</v>
      </c>
      <c r="K598" s="230">
        <f t="shared" si="320"/>
        <v>0.19209914468259</v>
      </c>
      <c r="L598" s="230">
        <f t="shared" si="320"/>
        <v>66.3919702152582</v>
      </c>
      <c r="M598" s="230">
        <f ca="1" t="shared" si="320"/>
        <v>306.926709023519</v>
      </c>
      <c r="N598" s="230">
        <f ca="1" t="shared" si="320"/>
        <v>730.336711746298</v>
      </c>
      <c r="O598" s="230">
        <f ca="1" t="shared" si="320"/>
        <v>1155.74804383068</v>
      </c>
      <c r="P598" s="230">
        <f ca="1" t="shared" si="320"/>
        <v>1301.86142535265</v>
      </c>
      <c r="Q598" s="230">
        <f ca="1" t="shared" si="320"/>
        <v>1511.58392704652</v>
      </c>
      <c r="R598" s="230">
        <f ca="1" t="shared" si="320"/>
        <v>1978.48208481118</v>
      </c>
      <c r="S598" s="230">
        <f ca="1" t="shared" si="320"/>
        <v>2526.44267048974</v>
      </c>
      <c r="T598" s="230">
        <f ca="1" t="shared" si="320"/>
        <v>2759.66349513351</v>
      </c>
      <c r="U598" s="230">
        <f ca="1" t="shared" si="320"/>
        <v>3084.71463904495</v>
      </c>
      <c r="V598" s="230"/>
    </row>
    <row r="599" spans="1:22">
      <c r="A599" s="210">
        <f>Baseline!A599</f>
        <v>0</v>
      </c>
      <c r="B599" s="228" t="s">
        <v>398</v>
      </c>
      <c r="C599" s="229"/>
      <c r="G599" s="230">
        <f>G542/G$558*100</f>
        <v>0.780583621968489</v>
      </c>
      <c r="H599" s="230">
        <f t="shared" ref="H599:U599" si="321">H542/H$558*100</f>
        <v>1.44996068301712</v>
      </c>
      <c r="I599" s="230">
        <f t="shared" si="321"/>
        <v>1.64968197357233</v>
      </c>
      <c r="J599" s="230">
        <f t="shared" si="321"/>
        <v>1.71720939654743</v>
      </c>
      <c r="K599" s="230">
        <f t="shared" si="321"/>
        <v>0.679391086126104</v>
      </c>
      <c r="L599" s="230">
        <f t="shared" si="321"/>
        <v>166.686225282837</v>
      </c>
      <c r="M599" s="230">
        <f ca="1" t="shared" si="321"/>
        <v>770.581960434971</v>
      </c>
      <c r="N599" s="230">
        <f ca="1" t="shared" si="321"/>
        <v>1833.61134293454</v>
      </c>
      <c r="O599" s="230">
        <f ca="1" t="shared" si="321"/>
        <v>2637.8956650351</v>
      </c>
      <c r="P599" s="230">
        <f ca="1" t="shared" si="321"/>
        <v>3268.51583514454</v>
      </c>
      <c r="Q599" s="230">
        <f ca="1" t="shared" si="321"/>
        <v>3795.04055216812</v>
      </c>
      <c r="R599" s="230">
        <f ca="1" t="shared" si="321"/>
        <v>4967.41535578941</v>
      </c>
      <c r="S599" s="230">
        <f ca="1" t="shared" si="321"/>
        <v>6370.81546521187</v>
      </c>
      <c r="T599" s="230">
        <f ca="1" t="shared" si="321"/>
        <v>6928.49456993778</v>
      </c>
      <c r="U599" s="230">
        <f ca="1" t="shared" si="321"/>
        <v>7744.38971814413</v>
      </c>
      <c r="V599" s="230"/>
    </row>
    <row r="600" spans="1:22">
      <c r="A600" s="210">
        <f>Baseline!A600</f>
        <v>0</v>
      </c>
      <c r="B600" s="228" t="s">
        <v>400</v>
      </c>
      <c r="C600" s="229"/>
      <c r="G600" s="230" t="e">
        <f>G542/G$560*100</f>
        <v>#DIV/0!</v>
      </c>
      <c r="H600" s="230" t="e">
        <f t="shared" ref="H600:U600" si="322">H542/H$560*100</f>
        <v>#DIV/0!</v>
      </c>
      <c r="I600" s="230">
        <f t="shared" si="322"/>
        <v>173.104127566998</v>
      </c>
      <c r="J600" s="230">
        <f t="shared" si="322"/>
        <v>536.495754928511</v>
      </c>
      <c r="K600" s="230">
        <f t="shared" si="322"/>
        <v>3.92457455782915</v>
      </c>
      <c r="L600" s="230">
        <f t="shared" si="322"/>
        <v>934.829498718124</v>
      </c>
      <c r="M600" s="230">
        <f ca="1" t="shared" si="322"/>
        <v>4872.47032478068</v>
      </c>
      <c r="N600" s="230">
        <f ca="1" t="shared" si="322"/>
        <v>14814.7049180186</v>
      </c>
      <c r="O600" s="230">
        <f ca="1" t="shared" si="322"/>
        <v>24509.9148447506</v>
      </c>
      <c r="P600" s="230">
        <f ca="1" t="shared" si="322"/>
        <v>28119.8647958677</v>
      </c>
      <c r="Q600" s="230">
        <f ca="1" t="shared" si="322"/>
        <v>29928.8473343243</v>
      </c>
      <c r="R600" s="230">
        <f ca="1" t="shared" si="322"/>
        <v>39173.7381548524</v>
      </c>
      <c r="S600" s="230">
        <f ca="1" t="shared" si="322"/>
        <v>54017.630937901</v>
      </c>
      <c r="T600" s="230">
        <f ca="1" t="shared" si="322"/>
        <v>65272.9519622837</v>
      </c>
      <c r="U600" s="230">
        <f ca="1" t="shared" si="322"/>
        <v>72960.2270984097</v>
      </c>
      <c r="V600" s="230"/>
    </row>
    <row r="601" spans="1:22">
      <c r="A601" s="210">
        <f>Baseline!A601</f>
        <v>0</v>
      </c>
      <c r="B601" s="231" t="s">
        <v>393</v>
      </c>
      <c r="C601" s="231"/>
      <c r="G601" s="232">
        <f>G590</f>
        <v>21.7043018757774</v>
      </c>
      <c r="H601" s="232">
        <f t="shared" ref="H601:U601" si="323">H590</f>
        <v>34.8164076464288</v>
      </c>
      <c r="I601" s="232">
        <f t="shared" si="323"/>
        <v>77.5249530228257</v>
      </c>
      <c r="J601" s="232">
        <f t="shared" si="323"/>
        <v>72.5495317695239</v>
      </c>
      <c r="K601" s="232">
        <f t="shared" si="323"/>
        <v>102.516836638147</v>
      </c>
      <c r="L601" s="232">
        <f t="shared" si="323"/>
        <v>22.1426263640864</v>
      </c>
      <c r="M601" s="232">
        <f ca="1" t="shared" si="323"/>
        <v>-97.3488705885491</v>
      </c>
      <c r="N601" s="232">
        <f ca="1" t="shared" si="323"/>
        <v>-364.850942058224</v>
      </c>
      <c r="O601" s="232">
        <f ca="1" t="shared" si="323"/>
        <v>-601.0629233244</v>
      </c>
      <c r="P601" s="232">
        <f ca="1" t="shared" si="323"/>
        <v>-709.117745483413</v>
      </c>
      <c r="Q601" s="232">
        <f ca="1" t="shared" si="323"/>
        <v>-1742.1424484093</v>
      </c>
      <c r="R601" s="232">
        <f ca="1" t="shared" si="323"/>
        <v>-3194.44939345448</v>
      </c>
      <c r="S601" s="232">
        <f ca="1" t="shared" si="323"/>
        <v>-2850.35188881253</v>
      </c>
      <c r="T601" s="232">
        <f ca="1" t="shared" si="323"/>
        <v>-2383.24772546775</v>
      </c>
      <c r="U601" s="232">
        <f ca="1" t="shared" si="323"/>
        <v>-2251.50534479303</v>
      </c>
      <c r="V601" s="232"/>
    </row>
    <row r="602" spans="1:22">
      <c r="A602" s="210">
        <f>Baseline!A602</f>
        <v>0</v>
      </c>
      <c r="B602" s="228" t="s">
        <v>396</v>
      </c>
      <c r="C602" s="229"/>
      <c r="G602" s="230">
        <f>G543/G$565*100</f>
        <v>25.1552115886353</v>
      </c>
      <c r="H602" s="230">
        <f t="shared" ref="H602:U602" si="324">H543/H$565*100</f>
        <v>41.7779424203606</v>
      </c>
      <c r="I602" s="230">
        <f t="shared" si="324"/>
        <v>91.3454636801582</v>
      </c>
      <c r="J602" s="230">
        <f t="shared" si="324"/>
        <v>83.7811887707259</v>
      </c>
      <c r="K602" s="230">
        <f t="shared" si="324"/>
        <v>136.521640443174</v>
      </c>
      <c r="L602" s="230">
        <f t="shared" si="324"/>
        <v>32.5347252252925</v>
      </c>
      <c r="M602" s="230">
        <f ca="1" t="shared" si="324"/>
        <v>-142.255621450381</v>
      </c>
      <c r="N602" s="230">
        <f ca="1" t="shared" si="324"/>
        <v>-528.159381487589</v>
      </c>
      <c r="O602" s="230">
        <f ca="1" t="shared" si="324"/>
        <v>-892.750880501175</v>
      </c>
      <c r="P602" s="230">
        <f ca="1" t="shared" si="324"/>
        <v>-1024.39177780461</v>
      </c>
      <c r="Q602" s="230">
        <f ca="1" t="shared" si="324"/>
        <v>-2524.03513867792</v>
      </c>
      <c r="R602" s="230">
        <f ca="1" t="shared" si="324"/>
        <v>-4628.10989741779</v>
      </c>
      <c r="S602" s="230">
        <f ca="1" t="shared" si="324"/>
        <v>-4114.01475773889</v>
      </c>
      <c r="T602" s="230">
        <f ca="1" t="shared" si="324"/>
        <v>-3433.27137221851</v>
      </c>
      <c r="U602" s="230">
        <f ca="1" t="shared" si="324"/>
        <v>-3243.50833160185</v>
      </c>
      <c r="V602" s="230"/>
    </row>
    <row r="603" spans="1:22">
      <c r="A603" s="210">
        <f>Baseline!A603</f>
        <v>0</v>
      </c>
      <c r="B603" s="228" t="s">
        <v>399</v>
      </c>
      <c r="C603" s="229"/>
      <c r="G603" s="230">
        <f>G543/G$558*100</f>
        <v>158.212283571058</v>
      </c>
      <c r="H603" s="230">
        <f t="shared" ref="H603:U603" si="325">H543/H$558*100</f>
        <v>208.942125719612</v>
      </c>
      <c r="I603" s="230">
        <f t="shared" si="325"/>
        <v>517.277555156347</v>
      </c>
      <c r="J603" s="230">
        <f t="shared" si="325"/>
        <v>542.906654219955</v>
      </c>
      <c r="K603" s="230">
        <f t="shared" si="325"/>
        <v>482.831850884401</v>
      </c>
      <c r="L603" s="230">
        <f t="shared" si="325"/>
        <v>81.6829282341731</v>
      </c>
      <c r="M603" s="230">
        <f ca="1" t="shared" si="325"/>
        <v>-357.152415991694</v>
      </c>
      <c r="N603" s="230">
        <f ca="1" t="shared" si="325"/>
        <v>-1326.01718795884</v>
      </c>
      <c r="O603" s="230">
        <f ca="1" t="shared" si="325"/>
        <v>-2037.62722351217</v>
      </c>
      <c r="P603" s="230">
        <f ca="1" t="shared" si="325"/>
        <v>-2571.8872085324</v>
      </c>
      <c r="Q603" s="230">
        <f ca="1" t="shared" si="325"/>
        <v>-6336.93937530546</v>
      </c>
      <c r="R603" s="230">
        <f ca="1" t="shared" si="325"/>
        <v>-11619.8899900113</v>
      </c>
      <c r="S603" s="230">
        <f ca="1" t="shared" si="325"/>
        <v>-10374.1237229943</v>
      </c>
      <c r="T603" s="230">
        <f ca="1" t="shared" si="325"/>
        <v>-8619.67486307165</v>
      </c>
      <c r="U603" s="230">
        <f ca="1" t="shared" si="325"/>
        <v>-8143.05227978858</v>
      </c>
      <c r="V603" s="230"/>
    </row>
    <row r="604" spans="1:22">
      <c r="A604" s="210">
        <f>Baseline!A604</f>
        <v>0</v>
      </c>
      <c r="B604" s="228" t="s">
        <v>401</v>
      </c>
      <c r="C604" s="229"/>
      <c r="G604" s="230" t="e">
        <f>G543/G$560*100</f>
        <v>#DIV/0!</v>
      </c>
      <c r="H604" s="230" t="e">
        <f t="shared" ref="H604:U604" si="326">H543/H$560*100</f>
        <v>#DIV/0!</v>
      </c>
      <c r="I604" s="230">
        <f t="shared" si="326"/>
        <v>54278.87394649</v>
      </c>
      <c r="J604" s="230">
        <f t="shared" si="326"/>
        <v>169616.539425571</v>
      </c>
      <c r="K604" s="230">
        <f t="shared" si="326"/>
        <v>2789.12931945468</v>
      </c>
      <c r="L604" s="230">
        <f t="shared" si="326"/>
        <v>458.10390585912</v>
      </c>
      <c r="M604" s="230">
        <f ca="1" t="shared" si="326"/>
        <v>-2258.31207800524</v>
      </c>
      <c r="N604" s="230">
        <f ca="1" t="shared" si="326"/>
        <v>-10713.5862959877</v>
      </c>
      <c r="O604" s="230">
        <f ca="1" t="shared" si="326"/>
        <v>-18932.5417208888</v>
      </c>
      <c r="P604" s="230">
        <f ca="1" t="shared" si="326"/>
        <v>-22126.5932985619</v>
      </c>
      <c r="Q604" s="230">
        <f ca="1" t="shared" si="326"/>
        <v>-49975.0367679296</v>
      </c>
      <c r="R604" s="230">
        <f ca="1" t="shared" si="326"/>
        <v>-91636.0914587852</v>
      </c>
      <c r="S604" s="230">
        <f ca="1" t="shared" si="326"/>
        <v>-87961.359049378</v>
      </c>
      <c r="T604" s="230">
        <f ca="1" t="shared" si="326"/>
        <v>-81205.4649950939</v>
      </c>
      <c r="U604" s="230">
        <f ca="1" t="shared" si="326"/>
        <v>-76716.044159768</v>
      </c>
      <c r="V604" s="230"/>
    </row>
    <row r="605" spans="1:22">
      <c r="A605" s="210">
        <f>Baseline!A605</f>
        <v>0</v>
      </c>
      <c r="B605" s="225" t="s">
        <v>402</v>
      </c>
      <c r="C605" s="226"/>
      <c r="G605" s="232">
        <f>SUM(G606:G607)</f>
        <v>1.58205524228807</v>
      </c>
      <c r="H605" s="232">
        <f t="shared" ref="H605:U605" si="327">SUM(H606:H607)</f>
        <v>5.43665830610695</v>
      </c>
      <c r="I605" s="232">
        <f t="shared" si="327"/>
        <v>6.29866906553002</v>
      </c>
      <c r="J605" s="232">
        <f t="shared" si="327"/>
        <v>5.9859868731488</v>
      </c>
      <c r="K605" s="232">
        <f t="shared" si="327"/>
        <v>9.23262079609655</v>
      </c>
      <c r="L605" s="232">
        <f t="shared" si="327"/>
        <v>40.5504159655585</v>
      </c>
      <c r="M605" s="232">
        <f ca="1" t="shared" si="327"/>
        <v>75.4253141020236</v>
      </c>
      <c r="N605" s="232">
        <f ca="1" t="shared" si="327"/>
        <v>110.739644434994</v>
      </c>
      <c r="O605" s="232">
        <f ca="1" t="shared" si="327"/>
        <v>150.007270909983</v>
      </c>
      <c r="P605" s="232">
        <f ca="1" t="shared" si="327"/>
        <v>167.870130998022</v>
      </c>
      <c r="Q605" s="232">
        <f ca="1" t="shared" si="327"/>
        <v>192.702749231925</v>
      </c>
      <c r="R605" s="232">
        <f ca="1" t="shared" si="327"/>
        <v>218.724358065123</v>
      </c>
      <c r="S605" s="232">
        <f ca="1" t="shared" si="327"/>
        <v>224.259230240511</v>
      </c>
      <c r="T605" s="232">
        <f ca="1" t="shared" si="327"/>
        <v>217.140888645484</v>
      </c>
      <c r="U605" s="232">
        <f ca="1" t="shared" si="327"/>
        <v>225.916794804994</v>
      </c>
      <c r="V605" s="232"/>
    </row>
    <row r="606" spans="1:22">
      <c r="A606" s="210">
        <f>Baseline!A606</f>
        <v>0</v>
      </c>
      <c r="B606" s="228" t="s">
        <v>403</v>
      </c>
      <c r="C606" s="229"/>
      <c r="G606" s="230">
        <f t="shared" ref="G606:U606" si="328">G548/G$564*100</f>
        <v>0.035910803708954</v>
      </c>
      <c r="H606" s="230">
        <f t="shared" si="328"/>
        <v>0.0845034827319718</v>
      </c>
      <c r="I606" s="230">
        <f t="shared" si="328"/>
        <v>0.0811371786407166</v>
      </c>
      <c r="J606" s="230">
        <f t="shared" si="328"/>
        <v>0.0646734513218556</v>
      </c>
      <c r="K606" s="230">
        <f t="shared" si="328"/>
        <v>0.0351571888953223</v>
      </c>
      <c r="L606" s="230">
        <f t="shared" si="328"/>
        <v>26.9244532621939</v>
      </c>
      <c r="M606" s="230">
        <f ca="1" t="shared" si="328"/>
        <v>180.361203348488</v>
      </c>
      <c r="N606" s="230">
        <f ca="1" t="shared" si="328"/>
        <v>478.465144899708</v>
      </c>
      <c r="O606" s="230">
        <f ca="1" t="shared" si="328"/>
        <v>753.601535798805</v>
      </c>
      <c r="P606" s="230">
        <f ca="1" t="shared" si="328"/>
        <v>880.556457488876</v>
      </c>
      <c r="Q606" s="230">
        <f ca="1" t="shared" si="328"/>
        <v>1024.62260857247</v>
      </c>
      <c r="R606" s="230">
        <f ca="1" t="shared" si="328"/>
        <v>1172.71633385232</v>
      </c>
      <c r="S606" s="230">
        <f ca="1" t="shared" si="328"/>
        <v>1194.13682693422</v>
      </c>
      <c r="T606" s="230">
        <f ca="1" t="shared" si="328"/>
        <v>1131.72696104724</v>
      </c>
      <c r="U606" s="230">
        <f ca="1" t="shared" si="328"/>
        <v>1141.88330401967</v>
      </c>
      <c r="V606" s="230"/>
    </row>
    <row r="607" spans="1:22">
      <c r="A607" s="210">
        <f>Baseline!A607</f>
        <v>0</v>
      </c>
      <c r="B607" s="228" t="s">
        <v>404</v>
      </c>
      <c r="C607" s="229"/>
      <c r="G607" s="230">
        <f t="shared" ref="G607:U607" si="329">G549/G$564*100</f>
        <v>1.54614443857911</v>
      </c>
      <c r="H607" s="230">
        <f t="shared" si="329"/>
        <v>5.35215482337497</v>
      </c>
      <c r="I607" s="230">
        <f t="shared" si="329"/>
        <v>6.2175318868893</v>
      </c>
      <c r="J607" s="230">
        <f t="shared" si="329"/>
        <v>5.92131342182694</v>
      </c>
      <c r="K607" s="230">
        <f t="shared" si="329"/>
        <v>9.19746360720123</v>
      </c>
      <c r="L607" s="230">
        <f t="shared" si="329"/>
        <v>13.6259627033646</v>
      </c>
      <c r="M607" s="230">
        <f ca="1" t="shared" si="329"/>
        <v>-104.935889246464</v>
      </c>
      <c r="N607" s="230">
        <f ca="1" t="shared" si="329"/>
        <v>-367.725500464714</v>
      </c>
      <c r="O607" s="230">
        <f ca="1" t="shared" si="329"/>
        <v>-603.594264888821</v>
      </c>
      <c r="P607" s="230">
        <f ca="1" t="shared" si="329"/>
        <v>-712.686326490854</v>
      </c>
      <c r="Q607" s="230">
        <f ca="1" t="shared" si="329"/>
        <v>-831.919859340542</v>
      </c>
      <c r="R607" s="230">
        <f ca="1" t="shared" si="329"/>
        <v>-953.991975787192</v>
      </c>
      <c r="S607" s="230">
        <f ca="1" t="shared" si="329"/>
        <v>-969.877596693707</v>
      </c>
      <c r="T607" s="230">
        <f ca="1" t="shared" si="329"/>
        <v>-914.586072401753</v>
      </c>
      <c r="U607" s="230">
        <f ca="1" t="shared" si="329"/>
        <v>-915.966509214681</v>
      </c>
      <c r="V607" s="230"/>
    </row>
    <row r="608" spans="1:22">
      <c r="A608" s="210">
        <f>Baseline!A608</f>
        <v>0</v>
      </c>
      <c r="B608" s="225" t="s">
        <v>405</v>
      </c>
      <c r="C608" s="226"/>
      <c r="G608" s="232">
        <f>SUM(G609:G610)</f>
        <v>107.395542283284</v>
      </c>
      <c r="H608" s="232">
        <f t="shared" ref="H608:U608" si="330">SUM(H609:H610)</f>
        <v>155.584356013898</v>
      </c>
      <c r="I608" s="232">
        <f t="shared" si="330"/>
        <v>189.256855841195</v>
      </c>
      <c r="J608" s="232">
        <f t="shared" si="330"/>
        <v>152.980168831601</v>
      </c>
      <c r="K608" s="232">
        <f t="shared" si="330"/>
        <v>134.149435948361</v>
      </c>
      <c r="L608" s="232">
        <f t="shared" si="330"/>
        <v>291.460478674744</v>
      </c>
      <c r="M608" s="232">
        <f ca="1" t="shared" si="330"/>
        <v>427.350675685296</v>
      </c>
      <c r="N608" s="232">
        <f ca="1" t="shared" si="330"/>
        <v>583.971148471093</v>
      </c>
      <c r="O608" s="232">
        <f ca="1" t="shared" si="330"/>
        <v>852.82297508444</v>
      </c>
      <c r="P608" s="232">
        <f ca="1" t="shared" si="330"/>
        <v>984.353598204507</v>
      </c>
      <c r="Q608" s="232">
        <f ca="1" t="shared" si="330"/>
        <v>1212.95404325131</v>
      </c>
      <c r="R608" s="232">
        <f ca="1" t="shared" si="330"/>
        <v>1451.98726210527</v>
      </c>
      <c r="S608" s="232">
        <f ca="1" t="shared" si="330"/>
        <v>1563.25006061788</v>
      </c>
      <c r="T608" s="232">
        <f ca="1" t="shared" si="330"/>
        <v>1595.16929349902</v>
      </c>
      <c r="U608" s="232">
        <f ca="1" t="shared" si="330"/>
        <v>1765.70305917301</v>
      </c>
      <c r="V608" s="232"/>
    </row>
    <row r="609" spans="1:22">
      <c r="A609" s="210">
        <f>Baseline!A609</f>
        <v>0</v>
      </c>
      <c r="B609" s="228" t="s">
        <v>406</v>
      </c>
      <c r="C609" s="229"/>
      <c r="G609" s="230">
        <f t="shared" ref="G609:U609" si="331">G539/G$565*100</f>
        <v>14.589346342811</v>
      </c>
      <c r="H609" s="230">
        <f t="shared" si="331"/>
        <v>15.8359620688445</v>
      </c>
      <c r="I609" s="230">
        <f t="shared" si="331"/>
        <v>16.9974246287395</v>
      </c>
      <c r="J609" s="230">
        <f t="shared" si="331"/>
        <v>13.0321387523374</v>
      </c>
      <c r="K609" s="230">
        <f t="shared" si="331"/>
        <v>0.306020645497257</v>
      </c>
      <c r="L609" s="230">
        <f t="shared" si="331"/>
        <v>2552.84215744776</v>
      </c>
      <c r="M609" s="230">
        <f ca="1" t="shared" si="331"/>
        <v>8110.93268590699</v>
      </c>
      <c r="N609" s="230">
        <f ca="1" t="shared" si="331"/>
        <v>12209.1634092793</v>
      </c>
      <c r="O609" s="230">
        <f ca="1" t="shared" si="331"/>
        <v>16616.0911156196</v>
      </c>
      <c r="P609" s="230">
        <f ca="1" t="shared" si="331"/>
        <v>17591.4763596939</v>
      </c>
      <c r="Q609" s="230">
        <f ca="1" t="shared" si="331"/>
        <v>20251.6579433372</v>
      </c>
      <c r="R609" s="230">
        <f ca="1" t="shared" si="331"/>
        <v>22268.4371737081</v>
      </c>
      <c r="S609" s="230">
        <f ca="1" t="shared" si="331"/>
        <v>21630.1556618936</v>
      </c>
      <c r="T609" s="230">
        <f ca="1" t="shared" si="331"/>
        <v>19759.8173324095</v>
      </c>
      <c r="U609" s="230">
        <f ca="1" t="shared" si="331"/>
        <v>19677.0123474381</v>
      </c>
      <c r="V609" s="230"/>
    </row>
    <row r="610" spans="1:22">
      <c r="A610" s="210">
        <f>Baseline!A610</f>
        <v>0</v>
      </c>
      <c r="B610" s="228" t="s">
        <v>407</v>
      </c>
      <c r="C610" s="229"/>
      <c r="G610" s="230">
        <f t="shared" ref="G610:U610" si="332">G540/G$565*100</f>
        <v>92.8061959404731</v>
      </c>
      <c r="H610" s="230">
        <f t="shared" si="332"/>
        <v>139.748393945053</v>
      </c>
      <c r="I610" s="230">
        <f t="shared" si="332"/>
        <v>172.259431212455</v>
      </c>
      <c r="J610" s="230">
        <f t="shared" si="332"/>
        <v>139.948030079264</v>
      </c>
      <c r="K610" s="230">
        <f t="shared" si="332"/>
        <v>133.843415302864</v>
      </c>
      <c r="L610" s="230">
        <f t="shared" si="332"/>
        <v>-2261.38167877302</v>
      </c>
      <c r="M610" s="230">
        <f ca="1" t="shared" si="332"/>
        <v>-7683.58201022169</v>
      </c>
      <c r="N610" s="230">
        <f ca="1" t="shared" si="332"/>
        <v>-11625.1922608082</v>
      </c>
      <c r="O610" s="230">
        <f ca="1" t="shared" si="332"/>
        <v>-15763.2681405352</v>
      </c>
      <c r="P610" s="230">
        <f ca="1" t="shared" si="332"/>
        <v>-16607.1227614894</v>
      </c>
      <c r="Q610" s="230">
        <f ca="1" t="shared" si="332"/>
        <v>-19038.7039000859</v>
      </c>
      <c r="R610" s="230">
        <f ca="1" t="shared" si="332"/>
        <v>-20816.4499116028</v>
      </c>
      <c r="S610" s="230">
        <f ca="1" t="shared" si="332"/>
        <v>-20066.9056012757</v>
      </c>
      <c r="T610" s="230">
        <f ca="1" t="shared" si="332"/>
        <v>-18164.6480389105</v>
      </c>
      <c r="U610" s="230">
        <f ca="1" t="shared" si="332"/>
        <v>-17911.3092882651</v>
      </c>
      <c r="V610" s="230"/>
    </row>
    <row r="611" spans="1:22">
      <c r="A611" s="210">
        <f>Baseline!A611</f>
        <v>0</v>
      </c>
      <c r="B611" s="225" t="s">
        <v>408</v>
      </c>
      <c r="C611" s="226"/>
      <c r="G611" s="232">
        <f>SUM(G612:G613)</f>
        <v>675.4582019762</v>
      </c>
      <c r="H611" s="232">
        <f t="shared" ref="H611:U611" si="333">SUM(H612:H613)</f>
        <v>778.116972520355</v>
      </c>
      <c r="I611" s="232">
        <f t="shared" si="333"/>
        <v>1071.73711470661</v>
      </c>
      <c r="J611" s="232">
        <f t="shared" si="333"/>
        <v>991.319803895983</v>
      </c>
      <c r="K611" s="232">
        <f t="shared" si="333"/>
        <v>474.442148832855</v>
      </c>
      <c r="L611" s="232">
        <f t="shared" si="333"/>
        <v>731.751849687636</v>
      </c>
      <c r="M611" s="232">
        <f ca="1" t="shared" si="333"/>
        <v>1072.92298708859</v>
      </c>
      <c r="N611" s="232">
        <f ca="1" t="shared" si="333"/>
        <v>1466.14034945989</v>
      </c>
      <c r="O611" s="232">
        <f ca="1" t="shared" si="333"/>
        <v>1946.49520803963</v>
      </c>
      <c r="P611" s="232">
        <f ca="1" t="shared" si="333"/>
        <v>2471.36543141788</v>
      </c>
      <c r="Q611" s="232">
        <f ca="1" t="shared" si="333"/>
        <v>3045.28891826021</v>
      </c>
      <c r="R611" s="232">
        <f ca="1" t="shared" si="333"/>
        <v>3645.53405742902</v>
      </c>
      <c r="S611" s="232">
        <f ca="1" t="shared" si="333"/>
        <v>3941.976510493</v>
      </c>
      <c r="T611" s="232">
        <f ca="1" t="shared" si="333"/>
        <v>4004.88023544505</v>
      </c>
      <c r="U611" s="232">
        <f ca="1" t="shared" si="333"/>
        <v>4432.91980518132</v>
      </c>
      <c r="V611" s="232"/>
    </row>
    <row r="612" spans="1:22">
      <c r="A612" s="210">
        <f>Baseline!A612</f>
        <v>0</v>
      </c>
      <c r="B612" s="228" t="s">
        <v>409</v>
      </c>
      <c r="C612" s="229"/>
      <c r="G612" s="230">
        <f t="shared" ref="G612:U612" si="334">G539/G$558*100</f>
        <v>91.7588704261985</v>
      </c>
      <c r="H612" s="230">
        <f t="shared" si="334"/>
        <v>79.1996777674473</v>
      </c>
      <c r="I612" s="230">
        <f t="shared" si="334"/>
        <v>96.2542188925199</v>
      </c>
      <c r="J612" s="230">
        <f t="shared" si="334"/>
        <v>84.4489670195978</v>
      </c>
      <c r="K612" s="230">
        <f t="shared" si="334"/>
        <v>1.08229372423768</v>
      </c>
      <c r="L612" s="230">
        <f t="shared" si="334"/>
        <v>6409.26337308885</v>
      </c>
      <c r="M612" s="230">
        <f ca="1" t="shared" si="334"/>
        <v>20363.6185001526</v>
      </c>
      <c r="N612" s="230">
        <f ca="1" t="shared" si="334"/>
        <v>30652.7936429034</v>
      </c>
      <c r="O612" s="230">
        <f ca="1" t="shared" si="334"/>
        <v>37924.801134375</v>
      </c>
      <c r="P612" s="230">
        <f ca="1" t="shared" si="334"/>
        <v>44166.0056327849</v>
      </c>
      <c r="Q612" s="230">
        <f ca="1" t="shared" si="334"/>
        <v>50844.5887578143</v>
      </c>
      <c r="R612" s="230">
        <f ca="1" t="shared" si="334"/>
        <v>55909.8197629957</v>
      </c>
      <c r="S612" s="230">
        <f ca="1" t="shared" si="334"/>
        <v>54543.778814114</v>
      </c>
      <c r="T612" s="230">
        <f ca="1" t="shared" si="334"/>
        <v>49609.5945509248</v>
      </c>
      <c r="U612" s="230">
        <f ca="1" t="shared" si="334"/>
        <v>49400.5021334727</v>
      </c>
      <c r="V612" s="230"/>
    </row>
    <row r="613" spans="1:22">
      <c r="A613" s="210">
        <f>Baseline!A613</f>
        <v>0</v>
      </c>
      <c r="B613" s="228" t="s">
        <v>410</v>
      </c>
      <c r="C613" s="229"/>
      <c r="G613" s="230">
        <f t="shared" ref="G613:U613" si="335">G540/G$558*100</f>
        <v>583.699331550002</v>
      </c>
      <c r="H613" s="230">
        <f t="shared" si="335"/>
        <v>698.917294752908</v>
      </c>
      <c r="I613" s="230">
        <f t="shared" si="335"/>
        <v>975.482895814094</v>
      </c>
      <c r="J613" s="230">
        <f t="shared" si="335"/>
        <v>906.870836876386</v>
      </c>
      <c r="K613" s="230">
        <f t="shared" si="335"/>
        <v>473.359855108617</v>
      </c>
      <c r="L613" s="230">
        <f t="shared" si="335"/>
        <v>-5677.51152340121</v>
      </c>
      <c r="M613" s="230">
        <f ca="1" t="shared" si="335"/>
        <v>-19290.695513064</v>
      </c>
      <c r="N613" s="230">
        <f ca="1" t="shared" si="335"/>
        <v>-29186.6532934435</v>
      </c>
      <c r="O613" s="230">
        <f ca="1" t="shared" si="335"/>
        <v>-35978.3059263354</v>
      </c>
      <c r="P613" s="230">
        <f ca="1" t="shared" si="335"/>
        <v>-41694.640201367</v>
      </c>
      <c r="Q613" s="230">
        <f ca="1" t="shared" si="335"/>
        <v>-47799.2998395541</v>
      </c>
      <c r="R613" s="230">
        <f ca="1" t="shared" si="335"/>
        <v>-52264.2857055667</v>
      </c>
      <c r="S613" s="230">
        <f ca="1" t="shared" si="335"/>
        <v>-50601.802303621</v>
      </c>
      <c r="T613" s="230">
        <f ca="1" t="shared" si="335"/>
        <v>-45604.7143154798</v>
      </c>
      <c r="U613" s="230">
        <f ca="1" t="shared" si="335"/>
        <v>-44967.5823282914</v>
      </c>
      <c r="V613" s="230"/>
    </row>
    <row r="614" spans="1:22">
      <c r="A614" s="210">
        <f>Baseline!A614</f>
        <v>0</v>
      </c>
      <c r="B614" s="225" t="s">
        <v>180</v>
      </c>
      <c r="C614" s="226"/>
      <c r="G614" s="232">
        <f>G567/G564*100</f>
        <v>51.8595802060407</v>
      </c>
      <c r="H614" s="232">
        <f t="shared" ref="H614:U614" si="336">H567/H564*100</f>
        <v>65.7054489890361</v>
      </c>
      <c r="I614" s="232">
        <f t="shared" si="336"/>
        <v>75.7206863209764</v>
      </c>
      <c r="J614" s="232">
        <f t="shared" si="336"/>
        <v>35.5247800858247</v>
      </c>
      <c r="K614" s="232">
        <f t="shared" si="336"/>
        <v>73.2646236400571</v>
      </c>
      <c r="L614" s="232">
        <f t="shared" si="336"/>
        <v>60.7959243587331</v>
      </c>
      <c r="M614" s="232">
        <f t="shared" si="336"/>
        <v>53.6880327763369</v>
      </c>
      <c r="N614" s="232">
        <f t="shared" si="336"/>
        <v>51.8392761907509</v>
      </c>
      <c r="O614" s="232">
        <f t="shared" si="336"/>
        <v>53.4675231608205</v>
      </c>
      <c r="P614" s="232">
        <f t="shared" si="336"/>
        <v>49.4955840155381</v>
      </c>
      <c r="Q614" s="232">
        <f t="shared" si="336"/>
        <v>47.1086467749483</v>
      </c>
      <c r="R614" s="232">
        <f t="shared" si="336"/>
        <v>44.9672513762046</v>
      </c>
      <c r="S614" s="232">
        <f t="shared" si="336"/>
        <v>39.9002540228768</v>
      </c>
      <c r="T614" s="232">
        <f t="shared" si="336"/>
        <v>33.8374980113279</v>
      </c>
      <c r="U614" s="232">
        <f t="shared" si="336"/>
        <v>31.6843563580463</v>
      </c>
      <c r="V614" s="232"/>
    </row>
    <row r="615" spans="1:22">
      <c r="A615" s="210">
        <f>Baseline!A615</f>
        <v>0</v>
      </c>
      <c r="B615" s="231" t="s">
        <v>411</v>
      </c>
      <c r="C615" s="235"/>
      <c r="G615" s="230">
        <f t="shared" ref="G615:U615" si="337">G565/G$564*100</f>
        <v>86.2815317585443</v>
      </c>
      <c r="H615" s="230">
        <f t="shared" si="337"/>
        <v>83.3368175390585</v>
      </c>
      <c r="I615" s="230">
        <f t="shared" si="337"/>
        <v>84.8700634924528</v>
      </c>
      <c r="J615" s="230">
        <f t="shared" si="337"/>
        <v>86.5940586831033</v>
      </c>
      <c r="K615" s="230">
        <f t="shared" si="337"/>
        <v>75.0920046853813</v>
      </c>
      <c r="L615" s="230">
        <f t="shared" si="337"/>
        <v>68.0584397463197</v>
      </c>
      <c r="M615" s="230">
        <f t="shared" si="337"/>
        <v>68.4323540933001</v>
      </c>
      <c r="N615" s="230">
        <f t="shared" si="337"/>
        <v>69.0797048857869</v>
      </c>
      <c r="O615" s="230">
        <f t="shared" si="337"/>
        <v>67.3270602642222</v>
      </c>
      <c r="P615" s="230">
        <f t="shared" si="337"/>
        <v>69.2232953102312</v>
      </c>
      <c r="Q615" s="230">
        <f t="shared" si="337"/>
        <v>69.0221154893203</v>
      </c>
      <c r="R615" s="230">
        <f t="shared" si="337"/>
        <v>69.0227644602129</v>
      </c>
      <c r="S615" s="230">
        <f t="shared" si="337"/>
        <v>69.2839490536761</v>
      </c>
      <c r="T615" s="230">
        <f t="shared" si="337"/>
        <v>69.4162350448793</v>
      </c>
      <c r="U615" s="230">
        <f t="shared" si="337"/>
        <v>69.41574106212</v>
      </c>
      <c r="V615" s="230"/>
    </row>
    <row r="616" spans="1:22">
      <c r="A616" s="210">
        <f>Baseline!A616</f>
        <v>0</v>
      </c>
      <c r="B616" s="231" t="s">
        <v>412</v>
      </c>
      <c r="C616" s="235"/>
      <c r="G616" s="230">
        <f t="shared" ref="G616:U616" si="338">G558/G$564*100</f>
        <v>13.7184682414557</v>
      </c>
      <c r="H616" s="230">
        <f t="shared" si="338"/>
        <v>16.6631824609415</v>
      </c>
      <c r="I616" s="230">
        <f t="shared" si="338"/>
        <v>14.987109386448</v>
      </c>
      <c r="J616" s="230">
        <f t="shared" si="338"/>
        <v>13.3631686415343</v>
      </c>
      <c r="K616" s="230">
        <f t="shared" si="338"/>
        <v>21.232409678518</v>
      </c>
      <c r="L616" s="230">
        <f t="shared" si="338"/>
        <v>27.1080222547932</v>
      </c>
      <c r="M616" s="230">
        <f t="shared" si="338"/>
        <v>27.2569542384989</v>
      </c>
      <c r="N616" s="230">
        <f t="shared" si="338"/>
        <v>27.5147973473741</v>
      </c>
      <c r="O616" s="230">
        <f t="shared" si="338"/>
        <v>29.4981788812369</v>
      </c>
      <c r="P616" s="230">
        <f t="shared" si="338"/>
        <v>27.5718835231525</v>
      </c>
      <c r="Q616" s="230">
        <f t="shared" si="338"/>
        <v>27.4918591646668</v>
      </c>
      <c r="R616" s="230">
        <f t="shared" si="338"/>
        <v>27.4912189031093</v>
      </c>
      <c r="S616" s="230">
        <f t="shared" si="338"/>
        <v>27.4755918178872</v>
      </c>
      <c r="T616" s="230">
        <f t="shared" si="338"/>
        <v>27.6489283334577</v>
      </c>
      <c r="U616" s="230">
        <f t="shared" si="338"/>
        <v>27.6494030424116</v>
      </c>
      <c r="V616" s="230"/>
    </row>
    <row r="617" spans="1:22">
      <c r="A617" s="210">
        <f>Baseline!A617</f>
        <v>0</v>
      </c>
      <c r="B617" s="236"/>
      <c r="C617" s="235"/>
      <c r="G617" s="237"/>
      <c r="H617" s="237"/>
      <c r="I617" s="237"/>
      <c r="J617" s="237"/>
      <c r="K617" s="237"/>
      <c r="L617" s="254"/>
      <c r="M617" s="237"/>
      <c r="N617" s="237"/>
      <c r="O617" s="237"/>
      <c r="P617" s="237"/>
      <c r="Q617" s="237"/>
      <c r="R617" s="237"/>
      <c r="S617" s="237"/>
      <c r="T617" s="237"/>
      <c r="U617" s="237"/>
      <c r="V617" s="237"/>
    </row>
    <row r="618" spans="1:22">
      <c r="A618" s="210">
        <f>Baseline!A618</f>
        <v>24</v>
      </c>
      <c r="B618" s="236" t="s">
        <v>185</v>
      </c>
      <c r="C618" s="235"/>
      <c r="G618" s="230">
        <f t="shared" ref="G618:U618" si="339">G575/G$550*100</f>
        <v>0</v>
      </c>
      <c r="H618" s="230">
        <f t="shared" si="339"/>
        <v>0</v>
      </c>
      <c r="I618" s="230">
        <f t="shared" si="339"/>
        <v>0</v>
      </c>
      <c r="J618" s="230">
        <f t="shared" si="339"/>
        <v>0</v>
      </c>
      <c r="K618" s="230">
        <f t="shared" si="339"/>
        <v>0</v>
      </c>
      <c r="L618" s="230">
        <f t="shared" si="339"/>
        <v>2482229.98827658</v>
      </c>
      <c r="M618" s="230">
        <f ca="1" t="shared" si="339"/>
        <v>4239697.6981842</v>
      </c>
      <c r="N618" s="230">
        <f ca="1" t="shared" si="339"/>
        <v>4909839.02978853</v>
      </c>
      <c r="O618" s="230">
        <f ca="1" t="shared" si="339"/>
        <v>5936638.28131661</v>
      </c>
      <c r="P618" s="230">
        <f ca="1" t="shared" si="339"/>
        <v>6624420.93687801</v>
      </c>
      <c r="Q618" s="230">
        <f ca="1" t="shared" si="339"/>
        <v>-20595595.8355456</v>
      </c>
      <c r="R618" s="230">
        <f ca="1" t="shared" si="339"/>
        <v>-56856048.9253067</v>
      </c>
      <c r="S618" s="230">
        <f ca="1" t="shared" si="339"/>
        <v>-37829552.62829</v>
      </c>
      <c r="T618" s="230">
        <f ca="1" t="shared" si="339"/>
        <v>-18496071.5379456</v>
      </c>
      <c r="U618" s="230">
        <f ca="1" t="shared" si="339"/>
        <v>-4741093.52574942</v>
      </c>
      <c r="V618" s="230"/>
    </row>
    <row r="619" spans="1:22">
      <c r="A619" s="210">
        <f>Baseline!A619</f>
        <v>25</v>
      </c>
      <c r="B619" s="236" t="s">
        <v>186</v>
      </c>
      <c r="C619" s="235"/>
      <c r="G619" s="230">
        <f t="shared" ref="G619:U619" si="340">G576/G$550*100</f>
        <v>897669.751199188</v>
      </c>
      <c r="H619" s="230">
        <f t="shared" si="340"/>
        <v>-1041826.53365766</v>
      </c>
      <c r="I619" s="230">
        <f t="shared" si="340"/>
        <v>-1881924.64747986</v>
      </c>
      <c r="J619" s="230">
        <f t="shared" si="340"/>
        <v>666328.423647786</v>
      </c>
      <c r="K619" s="230">
        <f t="shared" si="340"/>
        <v>-1923172.43776637</v>
      </c>
      <c r="L619" s="230">
        <f t="shared" si="340"/>
        <v>-3202945.09755584</v>
      </c>
      <c r="M619" s="230">
        <f ca="1" t="shared" si="340"/>
        <v>-4166066.29992082</v>
      </c>
      <c r="N619" s="230">
        <f ca="1" t="shared" si="340"/>
        <v>-4915962.7757644</v>
      </c>
      <c r="O619" s="230">
        <f ca="1" t="shared" si="340"/>
        <v>-5843501.44225063</v>
      </c>
      <c r="P619" s="230">
        <f ca="1" t="shared" si="340"/>
        <v>-6618979.7218701</v>
      </c>
      <c r="Q619" s="230">
        <f ca="1" t="shared" si="340"/>
        <v>20568991.8386286</v>
      </c>
      <c r="R619" s="230">
        <f ca="1" t="shared" si="340"/>
        <v>56805987.5274534</v>
      </c>
      <c r="S619" s="230">
        <f ca="1" t="shared" si="340"/>
        <v>37829031.352751</v>
      </c>
      <c r="T619" s="230">
        <f ca="1" t="shared" si="340"/>
        <v>18537819.8195484</v>
      </c>
      <c r="U619" s="230">
        <f ca="1" t="shared" si="340"/>
        <v>4721606.94076925</v>
      </c>
      <c r="V619" s="230"/>
    </row>
    <row r="620" spans="1:22">
      <c r="A620" s="210">
        <f>Baseline!A620</f>
        <v>26</v>
      </c>
      <c r="B620" s="236" t="s">
        <v>187</v>
      </c>
      <c r="C620" s="235"/>
      <c r="G620" s="230">
        <f t="shared" ref="G620:U620" si="341">G577/G$550*100</f>
        <v>897669.751199188</v>
      </c>
      <c r="H620" s="230">
        <f t="shared" si="341"/>
        <v>-1041826.53365766</v>
      </c>
      <c r="I620" s="230">
        <f t="shared" si="341"/>
        <v>-1881924.64747986</v>
      </c>
      <c r="J620" s="230">
        <f t="shared" si="341"/>
        <v>666328.423647786</v>
      </c>
      <c r="K620" s="230">
        <f t="shared" si="341"/>
        <v>-1836397.19296338</v>
      </c>
      <c r="L620" s="230">
        <f t="shared" si="341"/>
        <v>-2145853.17414987</v>
      </c>
      <c r="M620" s="230">
        <f ca="1" t="shared" si="341"/>
        <v>-2119752.37127679</v>
      </c>
      <c r="N620" s="230">
        <f ca="1" t="shared" si="341"/>
        <v>-1820044.69354355</v>
      </c>
      <c r="O620" s="230">
        <f ca="1" t="shared" si="341"/>
        <v>-1820645.0490055</v>
      </c>
      <c r="P620" s="230">
        <f ca="1" t="shared" si="341"/>
        <v>-1623081.75945919</v>
      </c>
      <c r="Q620" s="230">
        <f ca="1" t="shared" si="341"/>
        <v>26475243.9487135</v>
      </c>
      <c r="R620" s="230">
        <f ca="1" t="shared" si="341"/>
        <v>63690045.7205567</v>
      </c>
      <c r="S620" s="230">
        <f ca="1" t="shared" si="341"/>
        <v>45626303.0163976</v>
      </c>
      <c r="T620" s="230">
        <f ca="1" t="shared" si="341"/>
        <v>27097917.5737592</v>
      </c>
      <c r="U620" s="230">
        <f ca="1" t="shared" si="341"/>
        <v>13867052.4548361</v>
      </c>
      <c r="V620" s="230"/>
    </row>
    <row r="621" spans="1:22">
      <c r="A621" s="210">
        <f>Baseline!A621</f>
        <v>27</v>
      </c>
      <c r="B621" s="236" t="s">
        <v>188</v>
      </c>
      <c r="C621" s="235"/>
      <c r="G621" s="230">
        <f t="shared" ref="G621:U621" si="342">G564/G$550*100</f>
        <v>3306387.27781627</v>
      </c>
      <c r="H621" s="230">
        <f t="shared" si="342"/>
        <v>3746932.2003767</v>
      </c>
      <c r="I621" s="230">
        <f t="shared" si="342"/>
        <v>3851666.83006386</v>
      </c>
      <c r="J621" s="230">
        <f t="shared" si="342"/>
        <v>4211745.39498127</v>
      </c>
      <c r="K621" s="230">
        <f t="shared" si="342"/>
        <v>3522853.6050274</v>
      </c>
      <c r="L621" s="230">
        <f t="shared" si="342"/>
        <v>2606858.39648061</v>
      </c>
      <c r="M621" s="230">
        <f t="shared" si="342"/>
        <v>2713033.35359809</v>
      </c>
      <c r="N621" s="230">
        <f t="shared" si="342"/>
        <v>2795672.76743263</v>
      </c>
      <c r="O621" s="230">
        <f t="shared" si="342"/>
        <v>2681774.26923471</v>
      </c>
      <c r="P621" s="230">
        <f t="shared" si="342"/>
        <v>2976049.36191405</v>
      </c>
      <c r="Q621" s="230">
        <f t="shared" si="342"/>
        <v>3064954.77289561</v>
      </c>
      <c r="R621" s="230">
        <f t="shared" si="342"/>
        <v>3147366.96635022</v>
      </c>
      <c r="S621" s="230">
        <f t="shared" si="342"/>
        <v>3476901.10916921</v>
      </c>
      <c r="T621" s="230">
        <f t="shared" si="342"/>
        <v>3942186.0192285</v>
      </c>
      <c r="U621" s="230">
        <f t="shared" si="342"/>
        <v>4048147.69170261</v>
      </c>
      <c r="V621" s="230"/>
    </row>
    <row r="622" spans="1:22">
      <c r="A622" s="210">
        <f>Baseline!A622</f>
        <v>28</v>
      </c>
      <c r="B622" s="236" t="s">
        <v>189</v>
      </c>
      <c r="C622" s="235"/>
      <c r="G622" s="230">
        <f t="shared" ref="G622:U622" si="343">G573/G$550*100</f>
        <v>2408717.52661708</v>
      </c>
      <c r="H622" s="230">
        <f t="shared" si="343"/>
        <v>4788758.73403437</v>
      </c>
      <c r="I622" s="230">
        <f t="shared" si="343"/>
        <v>5733591.47754372</v>
      </c>
      <c r="J622" s="230">
        <f t="shared" si="343"/>
        <v>3545416.97133349</v>
      </c>
      <c r="K622" s="230">
        <f t="shared" si="343"/>
        <v>5446026.04279377</v>
      </c>
      <c r="L622" s="230">
        <f t="shared" si="343"/>
        <v>5809803.49403645</v>
      </c>
      <c r="M622" s="230">
        <f ca="1" t="shared" si="343"/>
        <v>6879099.65351891</v>
      </c>
      <c r="N622" s="230">
        <f ca="1" t="shared" si="343"/>
        <v>7711635.54319703</v>
      </c>
      <c r="O622" s="230">
        <f ca="1" t="shared" si="343"/>
        <v>8525275.71148534</v>
      </c>
      <c r="P622" s="230">
        <f ca="1" t="shared" si="343"/>
        <v>9595029.08378415</v>
      </c>
      <c r="Q622" s="230">
        <f ca="1" t="shared" si="343"/>
        <v>-17504037.065733</v>
      </c>
      <c r="R622" s="230">
        <f ca="1" t="shared" si="343"/>
        <v>-53658620.5611032</v>
      </c>
      <c r="S622" s="230">
        <f ca="1" t="shared" si="343"/>
        <v>-34352130.2435818</v>
      </c>
      <c r="T622" s="230">
        <f ca="1" t="shared" si="343"/>
        <v>-14595633.8003199</v>
      </c>
      <c r="U622" s="230">
        <f ca="1" t="shared" si="343"/>
        <v>-673459.24906664</v>
      </c>
      <c r="V622" s="230"/>
    </row>
    <row r="623" spans="1:22">
      <c r="A623" s="210">
        <f>Baseline!A623</f>
        <v>0</v>
      </c>
      <c r="B623" s="236"/>
      <c r="C623" s="235"/>
      <c r="G623" s="237"/>
      <c r="H623" s="237"/>
      <c r="I623" s="237"/>
      <c r="J623" s="237"/>
      <c r="K623" s="237"/>
      <c r="L623" s="254"/>
      <c r="M623" s="237"/>
      <c r="N623" s="237"/>
      <c r="O623" s="237"/>
      <c r="P623" s="237"/>
      <c r="Q623" s="237"/>
      <c r="R623" s="237"/>
      <c r="S623" s="237"/>
      <c r="T623" s="237"/>
      <c r="U623" s="237"/>
      <c r="V623" s="237"/>
    </row>
    <row r="624" spans="1:22">
      <c r="A624" s="210">
        <f>Baseline!A624</f>
        <v>0</v>
      </c>
      <c r="B624" s="236" t="s">
        <v>413</v>
      </c>
      <c r="C624" s="235"/>
      <c r="G624" s="237"/>
      <c r="H624" s="237">
        <f t="shared" ref="H624:U624" si="344">(H564/G564-1)*100</f>
        <v>16.752813740375</v>
      </c>
      <c r="I624" s="237">
        <f t="shared" si="344"/>
        <v>14.2322824449461</v>
      </c>
      <c r="J624" s="237">
        <f t="shared" si="344"/>
        <v>22.5199127715994</v>
      </c>
      <c r="K624" s="237">
        <f t="shared" si="344"/>
        <v>-5.5693179286224</v>
      </c>
      <c r="L624" s="237">
        <f t="shared" si="344"/>
        <v>-22.4357530718519</v>
      </c>
      <c r="M624" s="237">
        <f t="shared" si="344"/>
        <v>14.371640060137</v>
      </c>
      <c r="N624" s="237">
        <f t="shared" si="344"/>
        <v>13.922326879377</v>
      </c>
      <c r="O624" s="237">
        <f t="shared" si="344"/>
        <v>6.19517323158121</v>
      </c>
      <c r="P624" s="237">
        <f t="shared" si="344"/>
        <v>18.8744340908803</v>
      </c>
      <c r="Q624" s="237">
        <f t="shared" si="344"/>
        <v>10.3200642053899</v>
      </c>
      <c r="R624" s="237">
        <f t="shared" si="344"/>
        <v>10.0002748199106</v>
      </c>
      <c r="S624" s="237">
        <f t="shared" si="344"/>
        <v>18.3356477696261</v>
      </c>
      <c r="T624" s="237">
        <f t="shared" si="344"/>
        <v>21.4549735058117</v>
      </c>
      <c r="U624" s="237">
        <f t="shared" si="344"/>
        <v>9.99927760718688</v>
      </c>
      <c r="V624" s="237"/>
    </row>
    <row r="625" spans="1:22">
      <c r="A625" s="210">
        <f>Baseline!A625</f>
        <v>0</v>
      </c>
      <c r="B625" s="236" t="s">
        <v>414</v>
      </c>
      <c r="C625" s="235"/>
      <c r="G625" s="237"/>
      <c r="H625" s="237">
        <f t="shared" ref="H625:U625" si="345">(H565/G565-1)*100</f>
        <v>12.7681409630258</v>
      </c>
      <c r="I625" s="237">
        <f t="shared" si="345"/>
        <v>16.3339487909596</v>
      </c>
      <c r="J625" s="237">
        <f t="shared" si="345"/>
        <v>25.0087024777122</v>
      </c>
      <c r="K625" s="237">
        <f t="shared" si="345"/>
        <v>-18.112289360433</v>
      </c>
      <c r="L625" s="237">
        <f t="shared" si="345"/>
        <v>-29.700882961569</v>
      </c>
      <c r="M625" s="237">
        <f t="shared" si="345"/>
        <v>15</v>
      </c>
      <c r="N625" s="237">
        <f t="shared" si="345"/>
        <v>15</v>
      </c>
      <c r="O625" s="237">
        <f t="shared" si="345"/>
        <v>3.50085947462184</v>
      </c>
      <c r="P625" s="237">
        <f t="shared" si="345"/>
        <v>22.2224767220748</v>
      </c>
      <c r="Q625" s="237">
        <f t="shared" si="345"/>
        <v>9.99944712612118</v>
      </c>
      <c r="R625" s="237">
        <f t="shared" si="345"/>
        <v>10.0013090822777</v>
      </c>
      <c r="S625" s="237">
        <f t="shared" si="345"/>
        <v>18.7834340658809</v>
      </c>
      <c r="T625" s="237">
        <f t="shared" si="345"/>
        <v>21.6868712509059</v>
      </c>
      <c r="U625" s="237">
        <f t="shared" si="345"/>
        <v>9.99849482565702</v>
      </c>
      <c r="V625" s="237"/>
    </row>
    <row r="626" spans="1:22">
      <c r="A626" s="210">
        <f>Baseline!A626</f>
        <v>0</v>
      </c>
      <c r="B626" s="236" t="s">
        <v>415</v>
      </c>
      <c r="C626" s="235"/>
      <c r="G626" s="237"/>
      <c r="H626" s="237">
        <f t="shared" ref="H626:U626" si="346">(H558/G558-1)*100</f>
        <v>41.814188285627</v>
      </c>
      <c r="I626" s="237">
        <f t="shared" si="346"/>
        <v>2.74218124172756</v>
      </c>
      <c r="J626" s="237">
        <f t="shared" si="346"/>
        <v>9.24416537544113</v>
      </c>
      <c r="K626" s="237">
        <f t="shared" si="346"/>
        <v>50.0385860378679</v>
      </c>
      <c r="L626" s="237">
        <f t="shared" si="346"/>
        <v>-0.971516481624812</v>
      </c>
      <c r="M626" s="237">
        <f t="shared" si="346"/>
        <v>15</v>
      </c>
      <c r="N626" s="237">
        <f t="shared" si="346"/>
        <v>15</v>
      </c>
      <c r="O626" s="237">
        <f t="shared" si="346"/>
        <v>13.8501649407236</v>
      </c>
      <c r="P626" s="237">
        <f t="shared" si="346"/>
        <v>11.1116745149044</v>
      </c>
      <c r="Q626" s="237">
        <f t="shared" si="346"/>
        <v>9.99987235637379</v>
      </c>
      <c r="R626" s="237">
        <f t="shared" si="346"/>
        <v>9.99771300890826</v>
      </c>
      <c r="S626" s="237">
        <f t="shared" si="346"/>
        <v>18.2683811540924</v>
      </c>
      <c r="T626" s="237">
        <f t="shared" si="346"/>
        <v>22.2212020204054</v>
      </c>
      <c r="U626" s="237">
        <f t="shared" si="346"/>
        <v>10.0011662027004</v>
      </c>
      <c r="V626" s="237"/>
    </row>
    <row r="627" spans="1:22">
      <c r="A627" s="210">
        <f>Baseline!A627</f>
        <v>0</v>
      </c>
      <c r="B627" s="236" t="s">
        <v>416</v>
      </c>
      <c r="C627" s="235"/>
      <c r="G627" s="237"/>
      <c r="H627" s="237">
        <f t="shared" ref="H627:U627" si="347">(H550/G550-1)*100</f>
        <v>3.02562132339048</v>
      </c>
      <c r="I627" s="237">
        <f t="shared" si="347"/>
        <v>11.1260750993869</v>
      </c>
      <c r="J627" s="237">
        <f t="shared" si="347"/>
        <v>12.0452068653086</v>
      </c>
      <c r="K627" s="237">
        <f t="shared" si="347"/>
        <v>12.8965421076509</v>
      </c>
      <c r="L627" s="237">
        <f t="shared" si="347"/>
        <v>4.818691832652</v>
      </c>
      <c r="M627" s="237">
        <f t="shared" si="347"/>
        <v>9.89568919770591</v>
      </c>
      <c r="N627" s="237">
        <f t="shared" si="347"/>
        <v>10.5548103282092</v>
      </c>
      <c r="O627" s="237">
        <f t="shared" si="347"/>
        <v>10.7054226159924</v>
      </c>
      <c r="P627" s="237">
        <f t="shared" si="347"/>
        <v>7.11999696460901</v>
      </c>
      <c r="Q627" s="237">
        <f t="shared" si="347"/>
        <v>7.12000046075385</v>
      </c>
      <c r="R627" s="237">
        <f t="shared" si="347"/>
        <v>7.11997391269517</v>
      </c>
      <c r="S627" s="237">
        <f t="shared" si="347"/>
        <v>7.12001780826352</v>
      </c>
      <c r="T627" s="237">
        <f t="shared" si="347"/>
        <v>7.11999130348404</v>
      </c>
      <c r="U627" s="237">
        <f t="shared" si="347"/>
        <v>7.1200082934481</v>
      </c>
      <c r="V627" s="237"/>
    </row>
    <row r="628" spans="1:22">
      <c r="A628" s="210">
        <f>Baseline!A628</f>
        <v>0</v>
      </c>
      <c r="B628" s="209"/>
      <c r="C628" s="235"/>
      <c r="G628" s="238"/>
      <c r="H628" s="238"/>
      <c r="I628" s="238"/>
      <c r="J628" s="238"/>
      <c r="K628" s="238"/>
      <c r="L628" s="238"/>
      <c r="M628" s="238"/>
      <c r="N628" s="238"/>
      <c r="O628" s="238"/>
      <c r="P628" s="238"/>
      <c r="Q628" s="238"/>
      <c r="R628" s="238"/>
      <c r="S628" s="238"/>
      <c r="T628" s="238"/>
      <c r="U628" s="238"/>
      <c r="V628" s="238"/>
    </row>
    <row r="629" spans="1:22">
      <c r="A629" s="210">
        <f>Baseline!A629</f>
        <v>0</v>
      </c>
      <c r="B629" s="225" t="s">
        <v>417</v>
      </c>
      <c r="C629" s="226"/>
      <c r="G629" s="239">
        <f t="shared" ref="G629:U629" si="348">G536</f>
        <v>2015</v>
      </c>
      <c r="H629" s="239">
        <f t="shared" si="348"/>
        <v>2016</v>
      </c>
      <c r="I629" s="239">
        <f t="shared" si="348"/>
        <v>2017</v>
      </c>
      <c r="J629" s="239">
        <f t="shared" si="348"/>
        <v>2018</v>
      </c>
      <c r="K629" s="239">
        <f t="shared" si="348"/>
        <v>2019</v>
      </c>
      <c r="L629" s="239">
        <f t="shared" si="348"/>
        <v>2020</v>
      </c>
      <c r="M629" s="239">
        <f t="shared" si="348"/>
        <v>2021</v>
      </c>
      <c r="N629" s="239">
        <f t="shared" si="348"/>
        <v>2022</v>
      </c>
      <c r="O629" s="239">
        <f t="shared" si="348"/>
        <v>2023</v>
      </c>
      <c r="P629" s="239">
        <f t="shared" si="348"/>
        <v>2024</v>
      </c>
      <c r="Q629" s="239">
        <f t="shared" si="348"/>
        <v>2025</v>
      </c>
      <c r="R629" s="239">
        <f t="shared" si="348"/>
        <v>2026</v>
      </c>
      <c r="S629" s="239">
        <f t="shared" si="348"/>
        <v>2027</v>
      </c>
      <c r="T629" s="239">
        <f t="shared" si="348"/>
        <v>2028</v>
      </c>
      <c r="U629" s="239">
        <f t="shared" si="348"/>
        <v>2029</v>
      </c>
      <c r="V629" s="239"/>
    </row>
    <row r="630" spans="1:22">
      <c r="A630" s="210">
        <f>Baseline!A630</f>
        <v>0</v>
      </c>
      <c r="B630" s="225"/>
      <c r="C630" s="226"/>
      <c r="G630" s="239"/>
      <c r="H630" s="239"/>
      <c r="I630" s="239"/>
      <c r="J630" s="239"/>
      <c r="K630" s="239"/>
      <c r="L630" s="239"/>
      <c r="M630" s="239"/>
      <c r="N630" s="239"/>
      <c r="O630" s="239"/>
      <c r="P630" s="239"/>
      <c r="Q630" s="239"/>
      <c r="R630" s="239"/>
      <c r="S630" s="239"/>
      <c r="T630" s="239"/>
      <c r="U630" s="239"/>
      <c r="V630" s="239"/>
    </row>
    <row r="631" ht="15" spans="1:22">
      <c r="A631" s="210" t="str">
        <f>Baseline!A631</f>
        <v>20a</v>
      </c>
      <c r="B631" s="240" t="s">
        <v>169</v>
      </c>
      <c r="C631" s="241"/>
      <c r="D631" s="242"/>
      <c r="E631" s="243"/>
      <c r="F631" s="243"/>
      <c r="G631" s="244">
        <f t="shared" ref="G631:U631" si="349">G582</f>
        <v>3063781.73695474</v>
      </c>
      <c r="H631" s="244">
        <f t="shared" si="349"/>
        <v>4858236.7285235</v>
      </c>
      <c r="I631" s="244">
        <f t="shared" si="349"/>
        <v>6186640.23075644</v>
      </c>
      <c r="J631" s="244">
        <f t="shared" si="349"/>
        <v>5579372.28997433</v>
      </c>
      <c r="K631" s="244">
        <f t="shared" si="349"/>
        <v>3548764.21893016</v>
      </c>
      <c r="L631" s="244">
        <f t="shared" si="349"/>
        <v>5171054.36300881</v>
      </c>
      <c r="M631" s="244">
        <f ca="1" t="shared" si="349"/>
        <v>7934160.98323166</v>
      </c>
      <c r="N631" s="244">
        <f ca="1" t="shared" si="349"/>
        <v>11277898.9913309</v>
      </c>
      <c r="O631" s="244">
        <f ca="1" t="shared" si="349"/>
        <v>15398228.6190622</v>
      </c>
      <c r="P631" s="244">
        <f ca="1" t="shared" si="349"/>
        <v>20278859.8189648</v>
      </c>
      <c r="Q631" s="244">
        <f ca="1" t="shared" si="349"/>
        <v>25660001.8240504</v>
      </c>
      <c r="R631" s="244">
        <f ca="1" t="shared" si="349"/>
        <v>31542966.7500681</v>
      </c>
      <c r="S631" s="244">
        <f ca="1" t="shared" si="349"/>
        <v>37657668.3607478</v>
      </c>
      <c r="T631" s="244">
        <f ca="1" t="shared" si="349"/>
        <v>43652080.6981453</v>
      </c>
      <c r="U631" s="244">
        <f ca="1" t="shared" si="349"/>
        <v>49617169.1752812</v>
      </c>
      <c r="V631" s="256"/>
    </row>
    <row r="632" ht="15" spans="1:22">
      <c r="A632" s="210" t="str">
        <f>Baseline!A632</f>
        <v>20b</v>
      </c>
      <c r="B632" s="245" t="s">
        <v>418</v>
      </c>
      <c r="C632" s="246"/>
      <c r="G632" s="247">
        <v>25</v>
      </c>
      <c r="H632" s="248">
        <f t="shared" ref="H632:U632" si="350">G632</f>
        <v>25</v>
      </c>
      <c r="I632" s="248">
        <f t="shared" si="350"/>
        <v>25</v>
      </c>
      <c r="J632" s="248">
        <f t="shared" si="350"/>
        <v>25</v>
      </c>
      <c r="K632" s="248">
        <f t="shared" si="350"/>
        <v>25</v>
      </c>
      <c r="L632" s="248">
        <f t="shared" si="350"/>
        <v>25</v>
      </c>
      <c r="M632" s="248">
        <f t="shared" si="350"/>
        <v>25</v>
      </c>
      <c r="N632" s="248">
        <f t="shared" si="350"/>
        <v>25</v>
      </c>
      <c r="O632" s="248">
        <f t="shared" si="350"/>
        <v>25</v>
      </c>
      <c r="P632" s="248">
        <f t="shared" si="350"/>
        <v>25</v>
      </c>
      <c r="Q632" s="248">
        <f t="shared" si="350"/>
        <v>25</v>
      </c>
      <c r="R632" s="248">
        <f t="shared" si="350"/>
        <v>25</v>
      </c>
      <c r="S632" s="248">
        <f t="shared" si="350"/>
        <v>25</v>
      </c>
      <c r="T632" s="248">
        <f t="shared" si="350"/>
        <v>25</v>
      </c>
      <c r="U632" s="248">
        <f t="shared" si="350"/>
        <v>25</v>
      </c>
      <c r="V632" s="237"/>
    </row>
    <row r="633" ht="15" spans="1:22">
      <c r="A633" s="210">
        <f>Baseline!A633</f>
        <v>0</v>
      </c>
      <c r="B633" s="249" t="s">
        <v>419</v>
      </c>
      <c r="C633" s="246"/>
      <c r="G633" s="250">
        <f t="shared" ref="G633:U633" si="351">G634*2</f>
        <v>16.6666666666667</v>
      </c>
      <c r="H633" s="250">
        <f t="shared" si="351"/>
        <v>16.6666666666667</v>
      </c>
      <c r="I633" s="250">
        <f t="shared" si="351"/>
        <v>16.6666666666667</v>
      </c>
      <c r="J633" s="250">
        <f t="shared" si="351"/>
        <v>16.6666666666667</v>
      </c>
      <c r="K633" s="250">
        <f t="shared" si="351"/>
        <v>16.6666666666667</v>
      </c>
      <c r="L633" s="255">
        <f t="shared" si="351"/>
        <v>16.6666666666667</v>
      </c>
      <c r="M633" s="250">
        <f t="shared" si="351"/>
        <v>16.6666666666667</v>
      </c>
      <c r="N633" s="250">
        <f t="shared" si="351"/>
        <v>16.6666666666667</v>
      </c>
      <c r="O633" s="250">
        <f t="shared" si="351"/>
        <v>16.6666666666667</v>
      </c>
      <c r="P633" s="250">
        <f t="shared" si="351"/>
        <v>16.6666666666667</v>
      </c>
      <c r="Q633" s="250">
        <f t="shared" si="351"/>
        <v>16.6666666666667</v>
      </c>
      <c r="R633" s="250">
        <f t="shared" si="351"/>
        <v>16.6666666666667</v>
      </c>
      <c r="S633" s="250">
        <f t="shared" si="351"/>
        <v>16.6666666666667</v>
      </c>
      <c r="T633" s="250">
        <f t="shared" si="351"/>
        <v>16.6666666666667</v>
      </c>
      <c r="U633" s="250">
        <f t="shared" si="351"/>
        <v>16.6666666666667</v>
      </c>
      <c r="V633" s="250"/>
    </row>
    <row r="634" ht="15" spans="1:22">
      <c r="A634" s="210">
        <f>Baseline!A634</f>
        <v>0</v>
      </c>
      <c r="B634" s="249" t="s">
        <v>420</v>
      </c>
      <c r="C634" s="246"/>
      <c r="G634" s="250">
        <f t="shared" ref="G634:U634" si="352">G632/3</f>
        <v>8.33333333333333</v>
      </c>
      <c r="H634" s="250">
        <f t="shared" si="352"/>
        <v>8.33333333333333</v>
      </c>
      <c r="I634" s="250">
        <f t="shared" si="352"/>
        <v>8.33333333333333</v>
      </c>
      <c r="J634" s="250">
        <f t="shared" si="352"/>
        <v>8.33333333333333</v>
      </c>
      <c r="K634" s="250">
        <f t="shared" si="352"/>
        <v>8.33333333333333</v>
      </c>
      <c r="L634" s="255">
        <f t="shared" si="352"/>
        <v>8.33333333333333</v>
      </c>
      <c r="M634" s="250">
        <f t="shared" si="352"/>
        <v>8.33333333333333</v>
      </c>
      <c r="N634" s="250">
        <f t="shared" si="352"/>
        <v>8.33333333333333</v>
      </c>
      <c r="O634" s="250">
        <f t="shared" si="352"/>
        <v>8.33333333333333</v>
      </c>
      <c r="P634" s="250">
        <f t="shared" si="352"/>
        <v>8.33333333333333</v>
      </c>
      <c r="Q634" s="250">
        <f t="shared" si="352"/>
        <v>8.33333333333333</v>
      </c>
      <c r="R634" s="250">
        <f t="shared" si="352"/>
        <v>8.33333333333333</v>
      </c>
      <c r="S634" s="250">
        <f t="shared" si="352"/>
        <v>8.33333333333333</v>
      </c>
      <c r="T634" s="250">
        <f t="shared" si="352"/>
        <v>8.33333333333333</v>
      </c>
      <c r="U634" s="250">
        <f t="shared" si="352"/>
        <v>8.33333333333333</v>
      </c>
      <c r="V634" s="250"/>
    </row>
    <row r="635" ht="15" spans="1:22">
      <c r="A635" s="210" t="str">
        <f>Baseline!A635</f>
        <v>21a</v>
      </c>
      <c r="B635" s="240" t="s">
        <v>174</v>
      </c>
      <c r="C635" s="241"/>
      <c r="D635" s="242"/>
      <c r="E635" s="243"/>
      <c r="F635" s="243"/>
      <c r="G635" s="244">
        <f t="shared" ref="G635:U635" si="353">G585</f>
        <v>92.6625189224126</v>
      </c>
      <c r="H635" s="244">
        <f t="shared" si="353"/>
        <v>129.659050890621</v>
      </c>
      <c r="I635" s="244">
        <f t="shared" si="353"/>
        <v>160.622413716242</v>
      </c>
      <c r="J635" s="244">
        <f t="shared" si="353"/>
        <v>132.471737171547</v>
      </c>
      <c r="K635" s="244">
        <f t="shared" si="353"/>
        <v>100.735500727756</v>
      </c>
      <c r="L635" s="244">
        <f t="shared" si="353"/>
        <v>198.363454263185</v>
      </c>
      <c r="M635" s="244">
        <f ca="1" t="shared" si="353"/>
        <v>292.446127605072</v>
      </c>
      <c r="N635" s="244">
        <f ca="1" t="shared" si="353"/>
        <v>403.405545981972</v>
      </c>
      <c r="O635" s="244">
        <f ca="1" t="shared" si="353"/>
        <v>574.180638382233</v>
      </c>
      <c r="P635" s="244">
        <f ca="1" t="shared" si="353"/>
        <v>681.401998181993</v>
      </c>
      <c r="Q635" s="244">
        <f ca="1" t="shared" si="353"/>
        <v>837.206540565299</v>
      </c>
      <c r="R635" s="244">
        <f ca="1" t="shared" si="353"/>
        <v>1002.20174791522</v>
      </c>
      <c r="S635" s="244">
        <f ca="1" t="shared" si="353"/>
        <v>1083.08137558005</v>
      </c>
      <c r="T635" s="244">
        <f ca="1" t="shared" si="353"/>
        <v>1107.30646613901</v>
      </c>
      <c r="U635" s="244">
        <f ca="1" t="shared" si="353"/>
        <v>1225.67586348147</v>
      </c>
      <c r="V635" s="256"/>
    </row>
    <row r="636" ht="15" spans="1:22">
      <c r="A636" s="210" t="str">
        <f>Baseline!A636</f>
        <v>21b</v>
      </c>
      <c r="B636" s="245" t="s">
        <v>421</v>
      </c>
      <c r="C636" s="246"/>
      <c r="G636" s="247">
        <v>200</v>
      </c>
      <c r="H636" s="251">
        <f t="shared" ref="H636:U636" si="354">G636</f>
        <v>200</v>
      </c>
      <c r="I636" s="251">
        <f t="shared" si="354"/>
        <v>200</v>
      </c>
      <c r="J636" s="251">
        <f t="shared" si="354"/>
        <v>200</v>
      </c>
      <c r="K636" s="251">
        <f t="shared" si="354"/>
        <v>200</v>
      </c>
      <c r="L636" s="251">
        <f t="shared" si="354"/>
        <v>200</v>
      </c>
      <c r="M636" s="251">
        <f t="shared" si="354"/>
        <v>200</v>
      </c>
      <c r="N636" s="251">
        <f t="shared" si="354"/>
        <v>200</v>
      </c>
      <c r="O636" s="251">
        <f t="shared" si="354"/>
        <v>200</v>
      </c>
      <c r="P636" s="251">
        <f t="shared" si="354"/>
        <v>200</v>
      </c>
      <c r="Q636" s="251">
        <f t="shared" si="354"/>
        <v>200</v>
      </c>
      <c r="R636" s="251">
        <f t="shared" si="354"/>
        <v>200</v>
      </c>
      <c r="S636" s="251">
        <f t="shared" si="354"/>
        <v>200</v>
      </c>
      <c r="T636" s="251">
        <f t="shared" si="354"/>
        <v>200</v>
      </c>
      <c r="U636" s="251">
        <f t="shared" si="354"/>
        <v>200</v>
      </c>
      <c r="V636" s="257"/>
    </row>
    <row r="637" ht="15" spans="1:22">
      <c r="A637" s="210">
        <f>Baseline!A637</f>
        <v>0</v>
      </c>
      <c r="B637" s="249" t="s">
        <v>419</v>
      </c>
      <c r="C637" s="246"/>
      <c r="G637" s="252">
        <f t="shared" ref="G637:U637" si="355">G638*2</f>
        <v>133.333333333333</v>
      </c>
      <c r="H637" s="253">
        <f t="shared" si="355"/>
        <v>133.333333333333</v>
      </c>
      <c r="I637" s="253">
        <f t="shared" si="355"/>
        <v>133.333333333333</v>
      </c>
      <c r="J637" s="253">
        <f t="shared" si="355"/>
        <v>133.333333333333</v>
      </c>
      <c r="K637" s="253">
        <f t="shared" si="355"/>
        <v>133.333333333333</v>
      </c>
      <c r="L637" s="253">
        <f t="shared" si="355"/>
        <v>133.333333333333</v>
      </c>
      <c r="M637" s="253">
        <f t="shared" si="355"/>
        <v>133.333333333333</v>
      </c>
      <c r="N637" s="253">
        <f t="shared" si="355"/>
        <v>133.333333333333</v>
      </c>
      <c r="O637" s="253">
        <f t="shared" si="355"/>
        <v>133.333333333333</v>
      </c>
      <c r="P637" s="253">
        <f t="shared" si="355"/>
        <v>133.333333333333</v>
      </c>
      <c r="Q637" s="253">
        <f t="shared" si="355"/>
        <v>133.333333333333</v>
      </c>
      <c r="R637" s="253">
        <f t="shared" si="355"/>
        <v>133.333333333333</v>
      </c>
      <c r="S637" s="253">
        <f t="shared" si="355"/>
        <v>133.333333333333</v>
      </c>
      <c r="T637" s="253">
        <f t="shared" si="355"/>
        <v>133.333333333333</v>
      </c>
      <c r="U637" s="253">
        <f t="shared" si="355"/>
        <v>133.333333333333</v>
      </c>
      <c r="V637" s="253"/>
    </row>
    <row r="638" ht="15" spans="1:22">
      <c r="A638" s="210">
        <f>Baseline!A638</f>
        <v>0</v>
      </c>
      <c r="B638" s="249" t="s">
        <v>420</v>
      </c>
      <c r="C638" s="246"/>
      <c r="G638" s="252">
        <f t="shared" ref="G638:U638" si="356">G636/3</f>
        <v>66.6666666666667</v>
      </c>
      <c r="H638" s="253">
        <f t="shared" si="356"/>
        <v>66.6666666666667</v>
      </c>
      <c r="I638" s="253">
        <f t="shared" si="356"/>
        <v>66.6666666666667</v>
      </c>
      <c r="J638" s="253">
        <f t="shared" si="356"/>
        <v>66.6666666666667</v>
      </c>
      <c r="K638" s="253">
        <f t="shared" si="356"/>
        <v>66.6666666666667</v>
      </c>
      <c r="L638" s="253">
        <f t="shared" si="356"/>
        <v>66.6666666666667</v>
      </c>
      <c r="M638" s="253">
        <f t="shared" si="356"/>
        <v>66.6666666666667</v>
      </c>
      <c r="N638" s="253">
        <f t="shared" si="356"/>
        <v>66.6666666666667</v>
      </c>
      <c r="O638" s="253">
        <f t="shared" si="356"/>
        <v>66.6666666666667</v>
      </c>
      <c r="P638" s="253">
        <f t="shared" si="356"/>
        <v>66.6666666666667</v>
      </c>
      <c r="Q638" s="253">
        <f t="shared" si="356"/>
        <v>66.6666666666667</v>
      </c>
      <c r="R638" s="253">
        <f t="shared" si="356"/>
        <v>66.6666666666667</v>
      </c>
      <c r="S638" s="253">
        <f t="shared" si="356"/>
        <v>66.6666666666667</v>
      </c>
      <c r="T638" s="253">
        <f t="shared" si="356"/>
        <v>66.6666666666667</v>
      </c>
      <c r="U638" s="253">
        <f t="shared" si="356"/>
        <v>66.6666666666667</v>
      </c>
      <c r="V638" s="253"/>
    </row>
    <row r="639" ht="15" spans="1:22">
      <c r="A639" s="210" t="str">
        <f>Baseline!A639</f>
        <v>22a</v>
      </c>
      <c r="B639" s="240" t="s">
        <v>177</v>
      </c>
      <c r="C639" s="241"/>
      <c r="D639" s="242"/>
      <c r="E639" s="243"/>
      <c r="F639" s="243"/>
      <c r="G639" s="244">
        <f t="shared" ref="G639:U639" si="357">G588</f>
        <v>21.8113859920551</v>
      </c>
      <c r="H639" s="244">
        <f t="shared" si="357"/>
        <v>35.0580172406519</v>
      </c>
      <c r="I639" s="244">
        <f t="shared" si="357"/>
        <v>77.7721926647335</v>
      </c>
      <c r="J639" s="244">
        <f t="shared" si="357"/>
        <v>72.7790053571128</v>
      </c>
      <c r="K639" s="244">
        <f t="shared" si="357"/>
        <v>102.661087736873</v>
      </c>
      <c r="L639" s="244">
        <f t="shared" si="357"/>
        <v>67.3279654094325</v>
      </c>
      <c r="M639" s="244">
        <f ca="1" t="shared" si="357"/>
        <v>112.688301737338</v>
      </c>
      <c r="N639" s="244">
        <f ca="1" t="shared" si="357"/>
        <v>139.663503088679</v>
      </c>
      <c r="O639" s="244">
        <f ca="1" t="shared" si="357"/>
        <v>177.068258648048</v>
      </c>
      <c r="P639" s="244">
        <f ca="1" t="shared" si="357"/>
        <v>192.073633518436</v>
      </c>
      <c r="Q639" s="244">
        <f ca="1" t="shared" si="357"/>
        <v>-698.815244565243</v>
      </c>
      <c r="R639" s="244">
        <f ca="1" t="shared" si="357"/>
        <v>-1828.84636416775</v>
      </c>
      <c r="S639" s="244">
        <f ca="1" t="shared" si="357"/>
        <v>-1099.93263612008</v>
      </c>
      <c r="T639" s="244">
        <f ca="1" t="shared" si="357"/>
        <v>-467.593227238145</v>
      </c>
      <c r="U639" s="244">
        <f ca="1" t="shared" si="357"/>
        <v>-110.227818448277</v>
      </c>
      <c r="V639" s="256"/>
    </row>
    <row r="640" ht="15" spans="1:22">
      <c r="A640" s="210" t="str">
        <f>Baseline!A640</f>
        <v>22b</v>
      </c>
      <c r="B640" s="245" t="s">
        <v>422</v>
      </c>
      <c r="C640" s="246"/>
      <c r="G640" s="247">
        <v>40</v>
      </c>
      <c r="H640" s="248">
        <f t="shared" ref="H640:U640" si="358">G640</f>
        <v>40</v>
      </c>
      <c r="I640" s="248">
        <f t="shared" si="358"/>
        <v>40</v>
      </c>
      <c r="J640" s="248">
        <f t="shared" si="358"/>
        <v>40</v>
      </c>
      <c r="K640" s="248">
        <f t="shared" si="358"/>
        <v>40</v>
      </c>
      <c r="L640" s="248">
        <f t="shared" si="358"/>
        <v>40</v>
      </c>
      <c r="M640" s="248">
        <f t="shared" si="358"/>
        <v>40</v>
      </c>
      <c r="N640" s="248">
        <f t="shared" si="358"/>
        <v>40</v>
      </c>
      <c r="O640" s="248">
        <f t="shared" si="358"/>
        <v>40</v>
      </c>
      <c r="P640" s="248">
        <f t="shared" si="358"/>
        <v>40</v>
      </c>
      <c r="Q640" s="248">
        <f t="shared" si="358"/>
        <v>40</v>
      </c>
      <c r="R640" s="248">
        <f t="shared" si="358"/>
        <v>40</v>
      </c>
      <c r="S640" s="248">
        <f t="shared" si="358"/>
        <v>40</v>
      </c>
      <c r="T640" s="248">
        <f t="shared" si="358"/>
        <v>40</v>
      </c>
      <c r="U640" s="248">
        <f t="shared" si="358"/>
        <v>40</v>
      </c>
      <c r="V640" s="230"/>
    </row>
    <row r="641" ht="15" spans="1:22">
      <c r="A641" s="210">
        <f>Baseline!A641</f>
        <v>0</v>
      </c>
      <c r="B641" s="249" t="s">
        <v>419</v>
      </c>
      <c r="C641" s="246"/>
      <c r="G641" s="253">
        <f t="shared" ref="G641:U641" si="359">G642*2</f>
        <v>26.6666666666667</v>
      </c>
      <c r="H641" s="253">
        <f t="shared" si="359"/>
        <v>26.6666666666667</v>
      </c>
      <c r="I641" s="253">
        <f t="shared" si="359"/>
        <v>26.6666666666667</v>
      </c>
      <c r="J641" s="253">
        <f t="shared" si="359"/>
        <v>26.6666666666667</v>
      </c>
      <c r="K641" s="253">
        <f t="shared" si="359"/>
        <v>26.6666666666667</v>
      </c>
      <c r="L641" s="259">
        <f t="shared" si="359"/>
        <v>26.6666666666667</v>
      </c>
      <c r="M641" s="253">
        <f t="shared" si="359"/>
        <v>26.6666666666667</v>
      </c>
      <c r="N641" s="253">
        <f t="shared" si="359"/>
        <v>26.6666666666667</v>
      </c>
      <c r="O641" s="253">
        <f t="shared" si="359"/>
        <v>26.6666666666667</v>
      </c>
      <c r="P641" s="253">
        <f t="shared" si="359"/>
        <v>26.6666666666667</v>
      </c>
      <c r="Q641" s="253">
        <f t="shared" si="359"/>
        <v>26.6666666666667</v>
      </c>
      <c r="R641" s="253">
        <f t="shared" si="359"/>
        <v>26.6666666666667</v>
      </c>
      <c r="S641" s="253">
        <f t="shared" si="359"/>
        <v>26.6666666666667</v>
      </c>
      <c r="T641" s="253">
        <f t="shared" si="359"/>
        <v>26.6666666666667</v>
      </c>
      <c r="U641" s="253">
        <f t="shared" si="359"/>
        <v>26.6666666666667</v>
      </c>
      <c r="V641" s="253"/>
    </row>
    <row r="642" ht="15" spans="1:22">
      <c r="A642" s="210">
        <f>Baseline!A642</f>
        <v>0</v>
      </c>
      <c r="B642" s="249" t="s">
        <v>420</v>
      </c>
      <c r="C642" s="246"/>
      <c r="G642" s="253">
        <f t="shared" ref="G642:U642" si="360">G640/3</f>
        <v>13.3333333333333</v>
      </c>
      <c r="H642" s="253">
        <f t="shared" si="360"/>
        <v>13.3333333333333</v>
      </c>
      <c r="I642" s="253">
        <f t="shared" si="360"/>
        <v>13.3333333333333</v>
      </c>
      <c r="J642" s="253">
        <f t="shared" si="360"/>
        <v>13.3333333333333</v>
      </c>
      <c r="K642" s="253">
        <f t="shared" si="360"/>
        <v>13.3333333333333</v>
      </c>
      <c r="L642" s="259">
        <f t="shared" si="360"/>
        <v>13.3333333333333</v>
      </c>
      <c r="M642" s="253">
        <f t="shared" si="360"/>
        <v>13.3333333333333</v>
      </c>
      <c r="N642" s="253">
        <f t="shared" si="360"/>
        <v>13.3333333333333</v>
      </c>
      <c r="O642" s="253">
        <f t="shared" si="360"/>
        <v>13.3333333333333</v>
      </c>
      <c r="P642" s="253">
        <f t="shared" si="360"/>
        <v>13.3333333333333</v>
      </c>
      <c r="Q642" s="253">
        <f t="shared" si="360"/>
        <v>13.3333333333333</v>
      </c>
      <c r="R642" s="253">
        <f t="shared" si="360"/>
        <v>13.3333333333333</v>
      </c>
      <c r="S642" s="253">
        <f t="shared" si="360"/>
        <v>13.3333333333333</v>
      </c>
      <c r="T642" s="253">
        <f t="shared" si="360"/>
        <v>13.3333333333333</v>
      </c>
      <c r="U642" s="253">
        <f t="shared" si="360"/>
        <v>13.3333333333333</v>
      </c>
      <c r="V642" s="253"/>
    </row>
    <row r="643" ht="15" spans="1:22">
      <c r="A643" s="210" t="str">
        <f>Baseline!A643</f>
        <v>23a</v>
      </c>
      <c r="B643" s="240" t="s">
        <v>180</v>
      </c>
      <c r="C643" s="241"/>
      <c r="D643" s="242"/>
      <c r="E643" s="243"/>
      <c r="F643" s="243"/>
      <c r="G643" s="244">
        <f t="shared" ref="G643:U643" si="361">G614</f>
        <v>51.8595802060407</v>
      </c>
      <c r="H643" s="244">
        <f t="shared" si="361"/>
        <v>65.7054489890361</v>
      </c>
      <c r="I643" s="244">
        <f t="shared" si="361"/>
        <v>75.7206863209764</v>
      </c>
      <c r="J643" s="244">
        <f t="shared" si="361"/>
        <v>35.5247800858247</v>
      </c>
      <c r="K643" s="244">
        <f t="shared" si="361"/>
        <v>73.2646236400571</v>
      </c>
      <c r="L643" s="244">
        <f t="shared" si="361"/>
        <v>60.7959243587331</v>
      </c>
      <c r="M643" s="244">
        <f t="shared" si="361"/>
        <v>53.6880327763369</v>
      </c>
      <c r="N643" s="244">
        <f t="shared" si="361"/>
        <v>51.8392761907509</v>
      </c>
      <c r="O643" s="244">
        <f t="shared" si="361"/>
        <v>53.4675231608205</v>
      </c>
      <c r="P643" s="244">
        <f t="shared" si="361"/>
        <v>49.4955840155381</v>
      </c>
      <c r="Q643" s="244">
        <f t="shared" si="361"/>
        <v>47.1086467749483</v>
      </c>
      <c r="R643" s="244">
        <f t="shared" si="361"/>
        <v>44.9672513762046</v>
      </c>
      <c r="S643" s="244">
        <f t="shared" si="361"/>
        <v>39.9002540228768</v>
      </c>
      <c r="T643" s="244">
        <f t="shared" si="361"/>
        <v>33.8374980113279</v>
      </c>
      <c r="U643" s="244">
        <f t="shared" si="361"/>
        <v>31.6843563580463</v>
      </c>
      <c r="V643" s="256"/>
    </row>
    <row r="644" ht="15" spans="1:22">
      <c r="A644" s="210" t="str">
        <f>Baseline!A644</f>
        <v>23b</v>
      </c>
      <c r="B644" s="245" t="s">
        <v>423</v>
      </c>
      <c r="C644" s="246"/>
      <c r="G644" s="247">
        <v>60</v>
      </c>
      <c r="H644" s="248">
        <f t="shared" ref="H644:U644" si="362">G644</f>
        <v>60</v>
      </c>
      <c r="I644" s="248">
        <f t="shared" si="362"/>
        <v>60</v>
      </c>
      <c r="J644" s="248">
        <f t="shared" si="362"/>
        <v>60</v>
      </c>
      <c r="K644" s="248">
        <f t="shared" si="362"/>
        <v>60</v>
      </c>
      <c r="L644" s="248">
        <f t="shared" si="362"/>
        <v>60</v>
      </c>
      <c r="M644" s="248">
        <f t="shared" si="362"/>
        <v>60</v>
      </c>
      <c r="N644" s="248">
        <f t="shared" si="362"/>
        <v>60</v>
      </c>
      <c r="O644" s="248">
        <f t="shared" si="362"/>
        <v>60</v>
      </c>
      <c r="P644" s="248">
        <f t="shared" si="362"/>
        <v>60</v>
      </c>
      <c r="Q644" s="248">
        <f t="shared" si="362"/>
        <v>60</v>
      </c>
      <c r="R644" s="248">
        <f t="shared" si="362"/>
        <v>60</v>
      </c>
      <c r="S644" s="248">
        <f t="shared" si="362"/>
        <v>60</v>
      </c>
      <c r="T644" s="248">
        <f t="shared" si="362"/>
        <v>60</v>
      </c>
      <c r="U644" s="248">
        <f t="shared" si="362"/>
        <v>60</v>
      </c>
      <c r="V644" s="230"/>
    </row>
    <row r="645" ht="15" spans="1:22">
      <c r="A645" s="210">
        <f>Baseline!A645</f>
        <v>0</v>
      </c>
      <c r="B645" s="249" t="s">
        <v>419</v>
      </c>
      <c r="C645" s="246"/>
      <c r="G645" s="253">
        <f t="shared" ref="G645:U645" si="363">G646*2</f>
        <v>40</v>
      </c>
      <c r="H645" s="253">
        <f t="shared" si="363"/>
        <v>40</v>
      </c>
      <c r="I645" s="253">
        <f t="shared" si="363"/>
        <v>40</v>
      </c>
      <c r="J645" s="253">
        <f t="shared" si="363"/>
        <v>40</v>
      </c>
      <c r="K645" s="253">
        <f t="shared" si="363"/>
        <v>40</v>
      </c>
      <c r="L645" s="259">
        <f t="shared" si="363"/>
        <v>40</v>
      </c>
      <c r="M645" s="253">
        <f t="shared" si="363"/>
        <v>40</v>
      </c>
      <c r="N645" s="253">
        <f t="shared" si="363"/>
        <v>40</v>
      </c>
      <c r="O645" s="253">
        <f t="shared" si="363"/>
        <v>40</v>
      </c>
      <c r="P645" s="253">
        <f t="shared" si="363"/>
        <v>40</v>
      </c>
      <c r="Q645" s="253">
        <f t="shared" si="363"/>
        <v>40</v>
      </c>
      <c r="R645" s="253">
        <f t="shared" si="363"/>
        <v>40</v>
      </c>
      <c r="S645" s="253">
        <f t="shared" si="363"/>
        <v>40</v>
      </c>
      <c r="T645" s="253">
        <f t="shared" si="363"/>
        <v>40</v>
      </c>
      <c r="U645" s="253">
        <f t="shared" si="363"/>
        <v>40</v>
      </c>
      <c r="V645" s="253"/>
    </row>
    <row r="646" ht="15" spans="1:22">
      <c r="A646" s="210">
        <f>Baseline!A646</f>
        <v>0</v>
      </c>
      <c r="B646" s="249" t="s">
        <v>420</v>
      </c>
      <c r="C646" s="246"/>
      <c r="G646" s="253">
        <f t="shared" ref="G646:U646" si="364">G644/3</f>
        <v>20</v>
      </c>
      <c r="H646" s="253">
        <f t="shared" si="364"/>
        <v>20</v>
      </c>
      <c r="I646" s="253">
        <f t="shared" si="364"/>
        <v>20</v>
      </c>
      <c r="J646" s="253">
        <f t="shared" si="364"/>
        <v>20</v>
      </c>
      <c r="K646" s="253">
        <f t="shared" si="364"/>
        <v>20</v>
      </c>
      <c r="L646" s="259">
        <f t="shared" si="364"/>
        <v>20</v>
      </c>
      <c r="M646" s="253">
        <f t="shared" si="364"/>
        <v>20</v>
      </c>
      <c r="N646" s="253">
        <f t="shared" si="364"/>
        <v>20</v>
      </c>
      <c r="O646" s="253">
        <f t="shared" si="364"/>
        <v>20</v>
      </c>
      <c r="P646" s="253">
        <f t="shared" si="364"/>
        <v>20</v>
      </c>
      <c r="Q646" s="253">
        <f t="shared" si="364"/>
        <v>20</v>
      </c>
      <c r="R646" s="253">
        <f t="shared" si="364"/>
        <v>20</v>
      </c>
      <c r="S646" s="253">
        <f t="shared" si="364"/>
        <v>20</v>
      </c>
      <c r="T646" s="253">
        <f t="shared" si="364"/>
        <v>20</v>
      </c>
      <c r="U646" s="253">
        <f t="shared" si="364"/>
        <v>20</v>
      </c>
      <c r="V646" s="253"/>
    </row>
    <row r="647" ht="15" spans="1:22">
      <c r="A647" s="210">
        <f>Baseline!A647</f>
        <v>29</v>
      </c>
      <c r="B647" s="240" t="s">
        <v>182</v>
      </c>
      <c r="C647" s="241"/>
      <c r="D647" s="242"/>
      <c r="E647" s="243"/>
      <c r="F647" s="243"/>
      <c r="G647" s="244">
        <f t="shared" ref="G647:U647" si="365">G591</f>
        <v>25.2793217128939</v>
      </c>
      <c r="H647" s="244">
        <f t="shared" si="365"/>
        <v>42.0678618117626</v>
      </c>
      <c r="I647" s="244">
        <f t="shared" si="365"/>
        <v>91.6367791708433</v>
      </c>
      <c r="J647" s="244">
        <f t="shared" si="365"/>
        <v>84.0461879994013</v>
      </c>
      <c r="K647" s="244">
        <f t="shared" si="365"/>
        <v>136.713739587856</v>
      </c>
      <c r="L647" s="244">
        <f t="shared" si="365"/>
        <v>98.9266954405508</v>
      </c>
      <c r="M647" s="244">
        <f ca="1" t="shared" si="365"/>
        <v>164.671087573138</v>
      </c>
      <c r="N647" s="244">
        <f ca="1" t="shared" si="365"/>
        <v>202.177330258709</v>
      </c>
      <c r="O647" s="244">
        <f ca="1" t="shared" si="365"/>
        <v>262.997163329501</v>
      </c>
      <c r="P647" s="244">
        <f ca="1" t="shared" si="365"/>
        <v>277.469647548037</v>
      </c>
      <c r="Q647" s="244">
        <f ca="1" t="shared" si="365"/>
        <v>-1012.45121163139</v>
      </c>
      <c r="R647" s="244">
        <f ca="1" t="shared" si="365"/>
        <v>-2649.62781260661</v>
      </c>
      <c r="S647" s="244">
        <f ca="1" t="shared" si="365"/>
        <v>-1587.57208724915</v>
      </c>
      <c r="T647" s="244">
        <f ca="1" t="shared" si="365"/>
        <v>-673.607877084999</v>
      </c>
      <c r="U647" s="244">
        <f ca="1" t="shared" si="365"/>
        <v>-158.7936925569</v>
      </c>
      <c r="V647" s="256"/>
    </row>
    <row r="648" ht="15" spans="1:22">
      <c r="A648" s="210">
        <f>Baseline!A648</f>
        <v>0</v>
      </c>
      <c r="B648" s="245" t="s">
        <v>424</v>
      </c>
      <c r="C648" s="246"/>
      <c r="G648" s="247">
        <v>0</v>
      </c>
      <c r="H648" s="248">
        <f t="shared" ref="H648:U648" si="366">G648</f>
        <v>0</v>
      </c>
      <c r="I648" s="248">
        <f t="shared" si="366"/>
        <v>0</v>
      </c>
      <c r="J648" s="248">
        <f t="shared" si="366"/>
        <v>0</v>
      </c>
      <c r="K648" s="248">
        <f t="shared" si="366"/>
        <v>0</v>
      </c>
      <c r="L648" s="248">
        <f t="shared" si="366"/>
        <v>0</v>
      </c>
      <c r="M648" s="248">
        <f t="shared" si="366"/>
        <v>0</v>
      </c>
      <c r="N648" s="248">
        <f t="shared" si="366"/>
        <v>0</v>
      </c>
      <c r="O648" s="248">
        <f t="shared" si="366"/>
        <v>0</v>
      </c>
      <c r="P648" s="248">
        <f t="shared" si="366"/>
        <v>0</v>
      </c>
      <c r="Q648" s="248">
        <f t="shared" si="366"/>
        <v>0</v>
      </c>
      <c r="R648" s="248">
        <f t="shared" si="366"/>
        <v>0</v>
      </c>
      <c r="S648" s="248">
        <f t="shared" si="366"/>
        <v>0</v>
      </c>
      <c r="T648" s="248">
        <f t="shared" si="366"/>
        <v>0</v>
      </c>
      <c r="U648" s="248">
        <f t="shared" si="366"/>
        <v>0</v>
      </c>
      <c r="V648" s="230"/>
    </row>
    <row r="649" ht="15" spans="1:22">
      <c r="A649" s="210">
        <f>Baseline!A649</f>
        <v>0</v>
      </c>
      <c r="B649" s="249" t="s">
        <v>419</v>
      </c>
      <c r="C649" s="246"/>
      <c r="G649" s="253">
        <f t="shared" ref="G649:U649" si="367">G650*2</f>
        <v>0</v>
      </c>
      <c r="H649" s="253">
        <f t="shared" si="367"/>
        <v>0</v>
      </c>
      <c r="I649" s="253">
        <f t="shared" si="367"/>
        <v>0</v>
      </c>
      <c r="J649" s="253">
        <f t="shared" si="367"/>
        <v>0</v>
      </c>
      <c r="K649" s="253">
        <f t="shared" si="367"/>
        <v>0</v>
      </c>
      <c r="L649" s="259">
        <f t="shared" si="367"/>
        <v>0</v>
      </c>
      <c r="M649" s="253">
        <f t="shared" si="367"/>
        <v>0</v>
      </c>
      <c r="N649" s="253">
        <f t="shared" si="367"/>
        <v>0</v>
      </c>
      <c r="O649" s="253">
        <f t="shared" si="367"/>
        <v>0</v>
      </c>
      <c r="P649" s="253">
        <f t="shared" si="367"/>
        <v>0</v>
      </c>
      <c r="Q649" s="253">
        <f t="shared" si="367"/>
        <v>0</v>
      </c>
      <c r="R649" s="253">
        <f t="shared" si="367"/>
        <v>0</v>
      </c>
      <c r="S649" s="253">
        <f t="shared" si="367"/>
        <v>0</v>
      </c>
      <c r="T649" s="253">
        <f t="shared" si="367"/>
        <v>0</v>
      </c>
      <c r="U649" s="253">
        <f t="shared" si="367"/>
        <v>0</v>
      </c>
      <c r="V649" s="253"/>
    </row>
    <row r="650" ht="15" spans="1:22">
      <c r="A650" s="210">
        <f>Baseline!A650</f>
        <v>0</v>
      </c>
      <c r="B650" s="249" t="s">
        <v>420</v>
      </c>
      <c r="C650" s="246"/>
      <c r="G650" s="253">
        <f t="shared" ref="G650:U650" si="368">G648/3</f>
        <v>0</v>
      </c>
      <c r="H650" s="253">
        <f t="shared" si="368"/>
        <v>0</v>
      </c>
      <c r="I650" s="253">
        <f t="shared" si="368"/>
        <v>0</v>
      </c>
      <c r="J650" s="253">
        <f t="shared" si="368"/>
        <v>0</v>
      </c>
      <c r="K650" s="253">
        <f t="shared" si="368"/>
        <v>0</v>
      </c>
      <c r="L650" s="259">
        <f t="shared" si="368"/>
        <v>0</v>
      </c>
      <c r="M650" s="253">
        <f t="shared" si="368"/>
        <v>0</v>
      </c>
      <c r="N650" s="253">
        <f t="shared" si="368"/>
        <v>0</v>
      </c>
      <c r="O650" s="253">
        <f t="shared" si="368"/>
        <v>0</v>
      </c>
      <c r="P650" s="253">
        <f t="shared" si="368"/>
        <v>0</v>
      </c>
      <c r="Q650" s="253">
        <f t="shared" si="368"/>
        <v>0</v>
      </c>
      <c r="R650" s="253">
        <f t="shared" si="368"/>
        <v>0</v>
      </c>
      <c r="S650" s="253">
        <f t="shared" si="368"/>
        <v>0</v>
      </c>
      <c r="T650" s="253">
        <f t="shared" si="368"/>
        <v>0</v>
      </c>
      <c r="U650" s="253">
        <f t="shared" si="368"/>
        <v>0</v>
      </c>
      <c r="V650" s="253"/>
    </row>
    <row r="651" ht="15" spans="1:22">
      <c r="A651" s="210">
        <f>Baseline!A651</f>
        <v>30</v>
      </c>
      <c r="B651" s="240" t="s">
        <v>183</v>
      </c>
      <c r="C651" s="241"/>
      <c r="D651" s="242"/>
      <c r="E651" s="243"/>
      <c r="F651" s="243"/>
      <c r="G651" s="244">
        <f t="shared" ref="G651:U651" si="369">G605</f>
        <v>1.58205524228807</v>
      </c>
      <c r="H651" s="244">
        <f t="shared" si="369"/>
        <v>5.43665830610695</v>
      </c>
      <c r="I651" s="244">
        <f t="shared" si="369"/>
        <v>6.29866906553002</v>
      </c>
      <c r="J651" s="244">
        <f t="shared" si="369"/>
        <v>5.9859868731488</v>
      </c>
      <c r="K651" s="244">
        <f t="shared" si="369"/>
        <v>9.23262079609655</v>
      </c>
      <c r="L651" s="244">
        <f t="shared" si="369"/>
        <v>40.5504159655585</v>
      </c>
      <c r="M651" s="244">
        <f ca="1" t="shared" si="369"/>
        <v>75.4253141020236</v>
      </c>
      <c r="N651" s="244">
        <f ca="1" t="shared" si="369"/>
        <v>110.739644434994</v>
      </c>
      <c r="O651" s="244">
        <f ca="1" t="shared" si="369"/>
        <v>150.007270909983</v>
      </c>
      <c r="P651" s="244">
        <f ca="1" t="shared" si="369"/>
        <v>167.870130998022</v>
      </c>
      <c r="Q651" s="244">
        <f ca="1" t="shared" si="369"/>
        <v>192.702749231925</v>
      </c>
      <c r="R651" s="244">
        <f ca="1" t="shared" si="369"/>
        <v>218.724358065123</v>
      </c>
      <c r="S651" s="244">
        <f ca="1" t="shared" si="369"/>
        <v>224.259230240511</v>
      </c>
      <c r="T651" s="244">
        <f ca="1" t="shared" si="369"/>
        <v>217.140888645484</v>
      </c>
      <c r="U651" s="244">
        <f ca="1" t="shared" si="369"/>
        <v>225.916794804994</v>
      </c>
      <c r="V651" s="256"/>
    </row>
    <row r="652" spans="1:22">
      <c r="A652" s="210">
        <f>Baseline!A652</f>
        <v>0</v>
      </c>
      <c r="B652" s="245" t="s">
        <v>425</v>
      </c>
      <c r="C652" s="5"/>
      <c r="G652" s="247">
        <v>0</v>
      </c>
      <c r="H652" s="248">
        <f t="shared" ref="H652:U652" si="370">G652</f>
        <v>0</v>
      </c>
      <c r="I652" s="248">
        <f t="shared" si="370"/>
        <v>0</v>
      </c>
      <c r="J652" s="248">
        <f t="shared" si="370"/>
        <v>0</v>
      </c>
      <c r="K652" s="248">
        <f t="shared" si="370"/>
        <v>0</v>
      </c>
      <c r="L652" s="248">
        <f t="shared" si="370"/>
        <v>0</v>
      </c>
      <c r="M652" s="248">
        <f t="shared" si="370"/>
        <v>0</v>
      </c>
      <c r="N652" s="248">
        <f t="shared" si="370"/>
        <v>0</v>
      </c>
      <c r="O652" s="248">
        <f t="shared" si="370"/>
        <v>0</v>
      </c>
      <c r="P652" s="248">
        <f t="shared" si="370"/>
        <v>0</v>
      </c>
      <c r="Q652" s="248">
        <f t="shared" si="370"/>
        <v>0</v>
      </c>
      <c r="R652" s="248">
        <f t="shared" si="370"/>
        <v>0</v>
      </c>
      <c r="S652" s="248">
        <f t="shared" si="370"/>
        <v>0</v>
      </c>
      <c r="T652" s="248">
        <f t="shared" si="370"/>
        <v>0</v>
      </c>
      <c r="U652" s="248">
        <f t="shared" si="370"/>
        <v>0</v>
      </c>
      <c r="V652" s="230"/>
    </row>
    <row r="653" ht="13.5" spans="1:22">
      <c r="A653" s="210">
        <f>Baseline!A653</f>
        <v>0</v>
      </c>
      <c r="B653" s="249" t="s">
        <v>419</v>
      </c>
      <c r="C653" s="5"/>
      <c r="G653" s="253">
        <f t="shared" ref="G653:U653" si="371">G654*2</f>
        <v>0</v>
      </c>
      <c r="H653" s="253">
        <f t="shared" si="371"/>
        <v>0</v>
      </c>
      <c r="I653" s="253">
        <f t="shared" si="371"/>
        <v>0</v>
      </c>
      <c r="J653" s="253">
        <f t="shared" si="371"/>
        <v>0</v>
      </c>
      <c r="K653" s="253">
        <f t="shared" si="371"/>
        <v>0</v>
      </c>
      <c r="L653" s="259">
        <f t="shared" si="371"/>
        <v>0</v>
      </c>
      <c r="M653" s="253">
        <f t="shared" si="371"/>
        <v>0</v>
      </c>
      <c r="N653" s="253">
        <f t="shared" si="371"/>
        <v>0</v>
      </c>
      <c r="O653" s="253">
        <f t="shared" si="371"/>
        <v>0</v>
      </c>
      <c r="P653" s="253">
        <f t="shared" si="371"/>
        <v>0</v>
      </c>
      <c r="Q653" s="253">
        <f t="shared" si="371"/>
        <v>0</v>
      </c>
      <c r="R653" s="253">
        <f t="shared" si="371"/>
        <v>0</v>
      </c>
      <c r="S653" s="253">
        <f t="shared" si="371"/>
        <v>0</v>
      </c>
      <c r="T653" s="253">
        <f t="shared" si="371"/>
        <v>0</v>
      </c>
      <c r="U653" s="253">
        <f t="shared" si="371"/>
        <v>0</v>
      </c>
      <c r="V653" s="253"/>
    </row>
    <row r="654" ht="13.5" spans="1:22">
      <c r="A654" s="210">
        <f>Baseline!A654</f>
        <v>0</v>
      </c>
      <c r="B654" s="249" t="s">
        <v>420</v>
      </c>
      <c r="C654" s="5"/>
      <c r="G654" s="253">
        <f t="shared" ref="G654:U654" si="372">G652/3</f>
        <v>0</v>
      </c>
      <c r="H654" s="253">
        <f t="shared" si="372"/>
        <v>0</v>
      </c>
      <c r="I654" s="253">
        <f t="shared" si="372"/>
        <v>0</v>
      </c>
      <c r="J654" s="253">
        <f t="shared" si="372"/>
        <v>0</v>
      </c>
      <c r="K654" s="253">
        <f t="shared" si="372"/>
        <v>0</v>
      </c>
      <c r="L654" s="259">
        <f t="shared" si="372"/>
        <v>0</v>
      </c>
      <c r="M654" s="253">
        <f t="shared" si="372"/>
        <v>0</v>
      </c>
      <c r="N654" s="253">
        <f t="shared" si="372"/>
        <v>0</v>
      </c>
      <c r="O654" s="253">
        <f t="shared" si="372"/>
        <v>0</v>
      </c>
      <c r="P654" s="253">
        <f t="shared" si="372"/>
        <v>0</v>
      </c>
      <c r="Q654" s="253">
        <f t="shared" si="372"/>
        <v>0</v>
      </c>
      <c r="R654" s="253">
        <f t="shared" si="372"/>
        <v>0</v>
      </c>
      <c r="S654" s="253">
        <f t="shared" si="372"/>
        <v>0</v>
      </c>
      <c r="T654" s="253">
        <f t="shared" si="372"/>
        <v>0</v>
      </c>
      <c r="U654" s="253">
        <f t="shared" si="372"/>
        <v>0</v>
      </c>
      <c r="V654" s="253"/>
    </row>
    <row r="655" ht="15" spans="1:22">
      <c r="A655" s="210">
        <f>Baseline!A655</f>
        <v>31</v>
      </c>
      <c r="B655" s="240" t="s">
        <v>184</v>
      </c>
      <c r="C655" s="241"/>
      <c r="D655" s="242"/>
      <c r="E655" s="243"/>
      <c r="F655" s="243"/>
      <c r="G655" s="244">
        <f t="shared" ref="G655:U655" si="373">G597</f>
        <v>0.107084116277752</v>
      </c>
      <c r="H655" s="244">
        <f t="shared" si="373"/>
        <v>0.241609594223057</v>
      </c>
      <c r="I655" s="244">
        <f t="shared" si="373"/>
        <v>0.247239641907799</v>
      </c>
      <c r="J655" s="244">
        <f t="shared" si="373"/>
        <v>0.229473587588905</v>
      </c>
      <c r="K655" s="244">
        <f t="shared" si="373"/>
        <v>0.144251098725628</v>
      </c>
      <c r="L655" s="244">
        <f t="shared" si="373"/>
        <v>45.1853390453461</v>
      </c>
      <c r="M655" s="244">
        <f ca="1" t="shared" si="373"/>
        <v>210.037172325887</v>
      </c>
      <c r="N655" s="244">
        <f ca="1" t="shared" si="373"/>
        <v>504.514445146903</v>
      </c>
      <c r="O655" s="244">
        <f ca="1" t="shared" si="373"/>
        <v>778.131181972448</v>
      </c>
      <c r="P655" s="244">
        <f ca="1" t="shared" si="373"/>
        <v>901.191379001848</v>
      </c>
      <c r="Q655" s="244">
        <f ca="1" t="shared" si="373"/>
        <v>1043.32720384405</v>
      </c>
      <c r="R655" s="244">
        <f ca="1" t="shared" si="373"/>
        <v>1365.60302928673</v>
      </c>
      <c r="S655" s="244">
        <f ca="1" t="shared" si="373"/>
        <v>1750.41925269245</v>
      </c>
      <c r="T655" s="244">
        <f ca="1" t="shared" si="373"/>
        <v>1915.65449822961</v>
      </c>
      <c r="U655" s="244">
        <f ca="1" t="shared" si="373"/>
        <v>2141.27752634476</v>
      </c>
      <c r="V655" s="256"/>
    </row>
    <row r="656" spans="1:22">
      <c r="A656" s="210">
        <f>Baseline!A656</f>
        <v>0</v>
      </c>
      <c r="B656" s="245" t="s">
        <v>426</v>
      </c>
      <c r="C656" s="5"/>
      <c r="G656" s="247">
        <v>0</v>
      </c>
      <c r="H656" s="248">
        <f t="shared" ref="H656:U656" si="374">G656</f>
        <v>0</v>
      </c>
      <c r="I656" s="248">
        <f t="shared" si="374"/>
        <v>0</v>
      </c>
      <c r="J656" s="248">
        <f t="shared" si="374"/>
        <v>0</v>
      </c>
      <c r="K656" s="248">
        <f t="shared" si="374"/>
        <v>0</v>
      </c>
      <c r="L656" s="248">
        <f t="shared" si="374"/>
        <v>0</v>
      </c>
      <c r="M656" s="248">
        <f t="shared" si="374"/>
        <v>0</v>
      </c>
      <c r="N656" s="248">
        <f t="shared" si="374"/>
        <v>0</v>
      </c>
      <c r="O656" s="248">
        <f t="shared" si="374"/>
        <v>0</v>
      </c>
      <c r="P656" s="248">
        <f t="shared" si="374"/>
        <v>0</v>
      </c>
      <c r="Q656" s="248">
        <f t="shared" si="374"/>
        <v>0</v>
      </c>
      <c r="R656" s="248">
        <f t="shared" si="374"/>
        <v>0</v>
      </c>
      <c r="S656" s="248">
        <f t="shared" si="374"/>
        <v>0</v>
      </c>
      <c r="T656" s="248">
        <f t="shared" si="374"/>
        <v>0</v>
      </c>
      <c r="U656" s="248">
        <f t="shared" si="374"/>
        <v>0</v>
      </c>
      <c r="V656" s="230"/>
    </row>
    <row r="657" ht="13.5" spans="1:22">
      <c r="A657" s="210">
        <f>Baseline!A657</f>
        <v>0</v>
      </c>
      <c r="B657" s="249" t="s">
        <v>419</v>
      </c>
      <c r="C657" s="5"/>
      <c r="G657" s="253">
        <f t="shared" ref="G657:U657" si="375">G658*2</f>
        <v>0</v>
      </c>
      <c r="H657" s="253">
        <f t="shared" si="375"/>
        <v>0</v>
      </c>
      <c r="I657" s="253">
        <f t="shared" si="375"/>
        <v>0</v>
      </c>
      <c r="J657" s="253">
        <f t="shared" si="375"/>
        <v>0</v>
      </c>
      <c r="K657" s="253">
        <f t="shared" si="375"/>
        <v>0</v>
      </c>
      <c r="L657" s="259">
        <f t="shared" si="375"/>
        <v>0</v>
      </c>
      <c r="M657" s="253">
        <f t="shared" si="375"/>
        <v>0</v>
      </c>
      <c r="N657" s="253">
        <f t="shared" si="375"/>
        <v>0</v>
      </c>
      <c r="O657" s="253">
        <f t="shared" si="375"/>
        <v>0</v>
      </c>
      <c r="P657" s="253">
        <f t="shared" si="375"/>
        <v>0</v>
      </c>
      <c r="Q657" s="253">
        <f t="shared" si="375"/>
        <v>0</v>
      </c>
      <c r="R657" s="253">
        <f t="shared" si="375"/>
        <v>0</v>
      </c>
      <c r="S657" s="253">
        <f t="shared" si="375"/>
        <v>0</v>
      </c>
      <c r="T657" s="253">
        <f t="shared" si="375"/>
        <v>0</v>
      </c>
      <c r="U657" s="253">
        <f t="shared" si="375"/>
        <v>0</v>
      </c>
      <c r="V657" s="253"/>
    </row>
    <row r="658" ht="13.5" spans="1:22">
      <c r="A658" s="210">
        <f>Baseline!A658</f>
        <v>0</v>
      </c>
      <c r="B658" s="249" t="s">
        <v>420</v>
      </c>
      <c r="C658" s="5"/>
      <c r="G658" s="253">
        <f t="shared" ref="G658:U658" si="376">G656/3</f>
        <v>0</v>
      </c>
      <c r="H658" s="253">
        <f t="shared" si="376"/>
        <v>0</v>
      </c>
      <c r="I658" s="253">
        <f t="shared" si="376"/>
        <v>0</v>
      </c>
      <c r="J658" s="253">
        <f t="shared" si="376"/>
        <v>0</v>
      </c>
      <c r="K658" s="253">
        <f t="shared" si="376"/>
        <v>0</v>
      </c>
      <c r="L658" s="259">
        <f t="shared" si="376"/>
        <v>0</v>
      </c>
      <c r="M658" s="253">
        <f t="shared" si="376"/>
        <v>0</v>
      </c>
      <c r="N658" s="253">
        <f t="shared" si="376"/>
        <v>0</v>
      </c>
      <c r="O658" s="253">
        <f t="shared" si="376"/>
        <v>0</v>
      </c>
      <c r="P658" s="253">
        <f t="shared" si="376"/>
        <v>0</v>
      </c>
      <c r="Q658" s="253">
        <f t="shared" si="376"/>
        <v>0</v>
      </c>
      <c r="R658" s="253">
        <f t="shared" si="376"/>
        <v>0</v>
      </c>
      <c r="S658" s="253">
        <f t="shared" si="376"/>
        <v>0</v>
      </c>
      <c r="T658" s="253">
        <f t="shared" si="376"/>
        <v>0</v>
      </c>
      <c r="U658" s="253">
        <f t="shared" si="376"/>
        <v>0</v>
      </c>
      <c r="V658" s="253"/>
    </row>
    <row r="662" s="5" customFormat="1"/>
    <row r="663" s="6" customFormat="1" spans="2:22">
      <c r="B663" s="225"/>
      <c r="C663" s="235"/>
      <c r="D663" s="5"/>
      <c r="E663" s="100"/>
      <c r="F663" s="100"/>
      <c r="G663" s="237"/>
      <c r="H663" s="237"/>
      <c r="I663" s="237"/>
      <c r="J663" s="237"/>
      <c r="K663" s="237"/>
      <c r="L663" s="254"/>
      <c r="M663" s="237"/>
      <c r="N663" s="237"/>
      <c r="O663" s="237"/>
      <c r="P663" s="237"/>
      <c r="Q663" s="237"/>
      <c r="R663" s="237"/>
      <c r="S663" s="237"/>
      <c r="T663" s="237"/>
      <c r="U663" s="237"/>
      <c r="V663" s="237"/>
    </row>
    <row r="664" s="6" customFormat="1" spans="2:22">
      <c r="B664" s="225"/>
      <c r="C664" s="235"/>
      <c r="D664" s="5"/>
      <c r="E664" s="100"/>
      <c r="F664" s="100"/>
      <c r="G664" s="237"/>
      <c r="H664" s="237"/>
      <c r="I664" s="237"/>
      <c r="J664" s="237"/>
      <c r="K664" s="237"/>
      <c r="L664" s="254"/>
      <c r="M664" s="237"/>
      <c r="N664" s="237"/>
      <c r="O664" s="237"/>
      <c r="P664" s="237"/>
      <c r="Q664" s="237"/>
      <c r="R664" s="237"/>
      <c r="S664" s="237"/>
      <c r="T664" s="237"/>
      <c r="U664" s="237"/>
      <c r="V664" s="237"/>
    </row>
    <row r="665" s="6" customFormat="1" spans="2:22">
      <c r="B665" s="225"/>
      <c r="C665" s="235"/>
      <c r="D665" s="5"/>
      <c r="E665" s="100"/>
      <c r="F665" s="100"/>
      <c r="G665" s="237"/>
      <c r="H665" s="237"/>
      <c r="I665" s="237"/>
      <c r="J665" s="237"/>
      <c r="K665" s="237"/>
      <c r="L665" s="254"/>
      <c r="M665" s="237"/>
      <c r="N665" s="237"/>
      <c r="O665" s="237"/>
      <c r="P665" s="237"/>
      <c r="Q665" s="237"/>
      <c r="R665" s="237"/>
      <c r="S665" s="237"/>
      <c r="T665" s="237"/>
      <c r="U665" s="237"/>
      <c r="V665" s="237"/>
    </row>
    <row r="666" s="6" customFormat="1" spans="2:22">
      <c r="B666" s="225"/>
      <c r="C666" s="226"/>
      <c r="D666" s="5"/>
      <c r="E666" s="100"/>
      <c r="F666" s="100"/>
      <c r="G666" s="232"/>
      <c r="H666" s="232"/>
      <c r="I666" s="232"/>
      <c r="J666" s="232"/>
      <c r="K666" s="232"/>
      <c r="L666" s="248"/>
      <c r="M666" s="232"/>
      <c r="N666" s="232"/>
      <c r="O666" s="232"/>
      <c r="P666" s="232"/>
      <c r="Q666" s="232"/>
      <c r="R666" s="232"/>
      <c r="S666" s="232"/>
      <c r="T666" s="232"/>
      <c r="U666" s="232"/>
      <c r="V666" s="232"/>
    </row>
    <row r="667" s="6" customFormat="1" spans="2:22">
      <c r="B667" s="228"/>
      <c r="C667" s="229"/>
      <c r="D667" s="5"/>
      <c r="E667" s="100"/>
      <c r="F667" s="100"/>
      <c r="G667" s="237"/>
      <c r="H667" s="237"/>
      <c r="I667" s="237"/>
      <c r="J667" s="237"/>
      <c r="K667" s="237"/>
      <c r="L667" s="254"/>
      <c r="M667" s="237"/>
      <c r="N667" s="237"/>
      <c r="O667" s="237"/>
      <c r="P667" s="237"/>
      <c r="Q667" s="237"/>
      <c r="R667" s="237"/>
      <c r="S667" s="237"/>
      <c r="T667" s="237"/>
      <c r="U667" s="237"/>
      <c r="V667" s="237"/>
    </row>
    <row r="668" s="6" customFormat="1" spans="2:22">
      <c r="B668" s="228"/>
      <c r="C668" s="229"/>
      <c r="D668" s="5"/>
      <c r="E668" s="100"/>
      <c r="F668" s="100"/>
      <c r="G668" s="237"/>
      <c r="H668" s="237"/>
      <c r="I668" s="237"/>
      <c r="J668" s="237"/>
      <c r="K668" s="237"/>
      <c r="L668" s="254"/>
      <c r="M668" s="237"/>
      <c r="N668" s="237"/>
      <c r="O668" s="237"/>
      <c r="P668" s="237"/>
      <c r="Q668" s="237"/>
      <c r="R668" s="237"/>
      <c r="S668" s="237"/>
      <c r="T668" s="237"/>
      <c r="U668" s="237"/>
      <c r="V668" s="237"/>
    </row>
    <row r="669" s="6" customFormat="1" spans="2:22">
      <c r="B669" s="228"/>
      <c r="C669" s="229"/>
      <c r="D669" s="5"/>
      <c r="E669" s="100"/>
      <c r="F669" s="100"/>
      <c r="G669" s="237"/>
      <c r="H669" s="237"/>
      <c r="I669" s="237"/>
      <c r="J669" s="237"/>
      <c r="K669" s="237"/>
      <c r="L669" s="254"/>
      <c r="M669" s="237"/>
      <c r="N669" s="237"/>
      <c r="O669" s="237"/>
      <c r="P669" s="237"/>
      <c r="Q669" s="237"/>
      <c r="R669" s="237"/>
      <c r="S669" s="237"/>
      <c r="T669" s="237"/>
      <c r="U669" s="237"/>
      <c r="V669" s="237"/>
    </row>
    <row r="670" s="6" customFormat="1" spans="2:22">
      <c r="B670" s="231"/>
      <c r="C670" s="231"/>
      <c r="D670" s="5"/>
      <c r="E670" s="100"/>
      <c r="F670" s="100"/>
      <c r="G670" s="232"/>
      <c r="H670" s="232"/>
      <c r="I670" s="232"/>
      <c r="J670" s="232"/>
      <c r="K670" s="232"/>
      <c r="L670" s="248"/>
      <c r="M670" s="232"/>
      <c r="N670" s="232"/>
      <c r="O670" s="232"/>
      <c r="P670" s="232"/>
      <c r="Q670" s="232"/>
      <c r="R670" s="232"/>
      <c r="S670" s="232"/>
      <c r="T670" s="232"/>
      <c r="U670" s="232"/>
      <c r="V670" s="232"/>
    </row>
    <row r="671" s="6" customFormat="1" spans="2:22">
      <c r="B671" s="228"/>
      <c r="C671" s="229"/>
      <c r="D671" s="5"/>
      <c r="E671" s="100"/>
      <c r="F671" s="100"/>
      <c r="G671" s="237"/>
      <c r="H671" s="237"/>
      <c r="I671" s="237"/>
      <c r="J671" s="237"/>
      <c r="K671" s="237"/>
      <c r="L671" s="254"/>
      <c r="M671" s="237"/>
      <c r="N671" s="237"/>
      <c r="O671" s="237"/>
      <c r="P671" s="237"/>
      <c r="Q671" s="237"/>
      <c r="R671" s="237"/>
      <c r="S671" s="237"/>
      <c r="T671" s="237"/>
      <c r="U671" s="237"/>
      <c r="V671" s="237"/>
    </row>
    <row r="672" s="6" customFormat="1" spans="2:22">
      <c r="B672" s="228"/>
      <c r="C672" s="229"/>
      <c r="D672" s="5"/>
      <c r="E672" s="100"/>
      <c r="F672" s="100"/>
      <c r="G672" s="237"/>
      <c r="H672" s="237"/>
      <c r="I672" s="237"/>
      <c r="J672" s="237"/>
      <c r="K672" s="237"/>
      <c r="L672" s="254"/>
      <c r="M672" s="237"/>
      <c r="N672" s="237"/>
      <c r="O672" s="237"/>
      <c r="P672" s="237"/>
      <c r="Q672" s="237"/>
      <c r="R672" s="237"/>
      <c r="S672" s="237"/>
      <c r="T672" s="237"/>
      <c r="U672" s="237"/>
      <c r="V672" s="237"/>
    </row>
    <row r="673" s="6" customFormat="1" spans="2:22">
      <c r="B673" s="228"/>
      <c r="C673" s="229"/>
      <c r="D673" s="5"/>
      <c r="E673" s="100"/>
      <c r="F673" s="100"/>
      <c r="G673" s="237"/>
      <c r="H673" s="237"/>
      <c r="I673" s="237"/>
      <c r="J673" s="237"/>
      <c r="K673" s="237"/>
      <c r="L673" s="254"/>
      <c r="M673" s="237"/>
      <c r="N673" s="237"/>
      <c r="O673" s="237"/>
      <c r="P673" s="237"/>
      <c r="Q673" s="237"/>
      <c r="R673" s="237"/>
      <c r="S673" s="237"/>
      <c r="T673" s="237"/>
      <c r="U673" s="237"/>
      <c r="V673" s="237"/>
    </row>
    <row r="674" s="6" customFormat="1" spans="2:22">
      <c r="B674" s="231"/>
      <c r="C674" s="231"/>
      <c r="D674" s="5"/>
      <c r="E674" s="100"/>
      <c r="F674" s="100"/>
      <c r="G674" s="232"/>
      <c r="H674" s="232"/>
      <c r="I674" s="232"/>
      <c r="J674" s="232"/>
      <c r="K674" s="232"/>
      <c r="L674" s="248"/>
      <c r="M674" s="232"/>
      <c r="N674" s="232"/>
      <c r="O674" s="232"/>
      <c r="P674" s="232"/>
      <c r="Q674" s="232"/>
      <c r="R674" s="232"/>
      <c r="S674" s="232"/>
      <c r="T674" s="232"/>
      <c r="U674" s="232"/>
      <c r="V674" s="232"/>
    </row>
    <row r="675" s="6" customFormat="1" spans="2:22">
      <c r="B675" s="228"/>
      <c r="C675" s="229"/>
      <c r="D675" s="5"/>
      <c r="E675" s="100"/>
      <c r="F675" s="100"/>
      <c r="G675" s="250"/>
      <c r="H675" s="250"/>
      <c r="I675" s="250"/>
      <c r="J675" s="250"/>
      <c r="K675" s="250"/>
      <c r="L675" s="260"/>
      <c r="M675" s="250"/>
      <c r="N675" s="250"/>
      <c r="O675" s="250"/>
      <c r="P675" s="250"/>
      <c r="Q675" s="250"/>
      <c r="R675" s="250"/>
      <c r="S675" s="250"/>
      <c r="T675" s="250"/>
      <c r="U675" s="250"/>
      <c r="V675" s="250"/>
    </row>
    <row r="676" s="6" customFormat="1" spans="2:22">
      <c r="B676" s="228"/>
      <c r="C676" s="229"/>
      <c r="D676" s="5"/>
      <c r="E676" s="100"/>
      <c r="F676" s="100"/>
      <c r="G676" s="258"/>
      <c r="H676" s="258"/>
      <c r="I676" s="258"/>
      <c r="J676" s="258"/>
      <c r="K676" s="258"/>
      <c r="L676" s="261"/>
      <c r="M676" s="258"/>
      <c r="N676" s="258"/>
      <c r="O676" s="258"/>
      <c r="P676" s="258"/>
      <c r="Q676" s="258"/>
      <c r="R676" s="258"/>
      <c r="S676" s="258"/>
      <c r="T676" s="258"/>
      <c r="U676" s="258"/>
      <c r="V676" s="258"/>
    </row>
    <row r="677" s="6" customFormat="1" spans="2:22">
      <c r="B677" s="228"/>
      <c r="C677" s="229"/>
      <c r="D677" s="5"/>
      <c r="E677" s="100"/>
      <c r="F677" s="100"/>
      <c r="G677" s="258"/>
      <c r="H677" s="258"/>
      <c r="I677" s="258"/>
      <c r="J677" s="258"/>
      <c r="K677" s="258"/>
      <c r="L677" s="261"/>
      <c r="M677" s="258"/>
      <c r="N677" s="258"/>
      <c r="O677" s="258"/>
      <c r="P677" s="258"/>
      <c r="Q677" s="258"/>
      <c r="R677" s="258"/>
      <c r="S677" s="258"/>
      <c r="T677" s="258"/>
      <c r="U677" s="258"/>
      <c r="V677" s="258"/>
    </row>
    <row r="678" s="5" customFormat="1"/>
    <row r="679" s="5" customFormat="1"/>
    <row r="680" s="5" customFormat="1"/>
    <row r="681" s="5" customFormat="1"/>
    <row r="682" s="5" customFormat="1"/>
    <row r="683" s="5" customFormat="1"/>
    <row r="684" s="4" customFormat="1"/>
    <row r="685" s="4" customFormat="1"/>
    <row r="686" s="4" customFormat="1"/>
    <row r="687" s="4" customFormat="1"/>
    <row r="688" s="4" customFormat="1"/>
    <row r="689" s="3" customFormat="1"/>
    <row r="690" s="3" customFormat="1"/>
    <row r="691" s="5" customFormat="1"/>
    <row r="692" s="5" customFormat="1"/>
    <row r="693" s="5" customFormat="1"/>
    <row r="694" s="5" customFormat="1"/>
    <row r="695" s="5" customFormat="1"/>
    <row r="696" s="5" customFormat="1"/>
    <row r="697" s="5" customFormat="1"/>
    <row r="698" s="5" customFormat="1"/>
    <row r="699" s="5" customFormat="1"/>
    <row r="700" s="6" customFormat="1"/>
    <row r="706" s="7" customFormat="1"/>
  </sheetData>
  <pageMargins left="0.7" right="0.7" top="0.75" bottom="0.75" header="0.3" footer="0.3"/>
  <pageSetup paperSize="1" orientation="portrait" horizontalDpi="300" verticalDpi="3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1"/>
  </sheetPr>
  <dimension ref="A2:V706"/>
  <sheetViews>
    <sheetView zoomScale="70" zoomScaleNormal="70" workbookViewId="0">
      <pane xSplit="6" ySplit="2" topLeftCell="G3" activePane="bottomRight" state="frozen"/>
      <selection/>
      <selection pane="topRight"/>
      <selection pane="bottomLeft"/>
      <selection pane="bottomRight" activeCell="A1" sqref="A1"/>
    </sheetView>
  </sheetViews>
  <sheetFormatPr defaultColWidth="8.71428571428571" defaultRowHeight="12.75"/>
  <cols>
    <col min="1" max="1" width="4.14285714285714" style="8" customWidth="1"/>
    <col min="2" max="2" width="67.1428571428571" style="9" customWidth="1"/>
    <col min="3" max="4" width="8.71428571428571" style="10"/>
    <col min="5" max="5" width="13.4285714285714" style="9" customWidth="1"/>
    <col min="6" max="6" width="8.42857142857143" style="9" customWidth="1"/>
    <col min="7" max="11" width="11.4285714285714" style="9" customWidth="1"/>
    <col min="12" max="21" width="11.4285714285714" style="8" customWidth="1"/>
    <col min="22" max="22" width="13.1428571428571" style="11" customWidth="1"/>
    <col min="23" max="26" width="14" style="8" customWidth="1"/>
    <col min="27" max="27" width="8.28571428571429" style="8" customWidth="1"/>
    <col min="28" max="16384" width="8.71428571428571" style="8"/>
  </cols>
  <sheetData>
    <row r="2" s="1" customFormat="1" spans="2:22">
      <c r="B2" s="12"/>
      <c r="C2" s="13" t="s">
        <v>43</v>
      </c>
      <c r="D2" s="13" t="s">
        <v>39</v>
      </c>
      <c r="E2" s="12" t="s">
        <v>428</v>
      </c>
      <c r="F2" s="12"/>
      <c r="G2" s="14">
        <f>DataInput!G10</f>
        <v>2015</v>
      </c>
      <c r="H2" s="14">
        <f>DataInput!H10</f>
        <v>2016</v>
      </c>
      <c r="I2" s="14">
        <f>DataInput!I10</f>
        <v>2017</v>
      </c>
      <c r="J2" s="14">
        <f>DataInput!J10</f>
        <v>2018</v>
      </c>
      <c r="K2" s="14">
        <f>DataInput!K10</f>
        <v>2019</v>
      </c>
      <c r="L2" s="14">
        <f>DataInput!L10</f>
        <v>2020</v>
      </c>
      <c r="M2" s="14">
        <f>DataInput!M10</f>
        <v>2021</v>
      </c>
      <c r="N2" s="14">
        <f>DataInput!N10</f>
        <v>2022</v>
      </c>
      <c r="O2" s="14">
        <f>DataInput!O10</f>
        <v>2023</v>
      </c>
      <c r="P2" s="14">
        <f>DataInput!P10</f>
        <v>2024</v>
      </c>
      <c r="Q2" s="14">
        <f>DataInput!Q10</f>
        <v>2025</v>
      </c>
      <c r="R2" s="14">
        <f>DataInput!R10</f>
        <v>2026</v>
      </c>
      <c r="S2" s="14">
        <f>DataInput!S10</f>
        <v>2027</v>
      </c>
      <c r="T2" s="14">
        <f>DataInput!T10</f>
        <v>2028</v>
      </c>
      <c r="U2" s="14">
        <f>DataInput!U10</f>
        <v>2029</v>
      </c>
      <c r="V2" s="97"/>
    </row>
    <row r="3" s="1" customFormat="1" spans="2:22">
      <c r="B3" s="12"/>
      <c r="C3" s="13"/>
      <c r="D3" s="13"/>
      <c r="E3" s="12"/>
      <c r="F3" s="12"/>
      <c r="G3" s="12"/>
      <c r="H3" s="12"/>
      <c r="I3" s="12"/>
      <c r="J3" s="12"/>
      <c r="K3" s="12"/>
      <c r="L3" s="14"/>
      <c r="M3" s="14"/>
      <c r="N3" s="14"/>
      <c r="O3" s="14"/>
      <c r="P3" s="14"/>
      <c r="Q3" s="14"/>
      <c r="R3" s="14"/>
      <c r="S3" s="14"/>
      <c r="T3" s="14"/>
      <c r="U3" s="14"/>
      <c r="V3" s="97"/>
    </row>
    <row r="4" s="2" customFormat="1" ht="15" spans="1:21">
      <c r="A4" s="15"/>
      <c r="B4" s="16" t="str">
        <f>DataInput!B12</f>
        <v>1. Information on State's Gross Dometic Product (See Note 1 in Guidance for Completing Data Request for State DSA)</v>
      </c>
      <c r="C4" s="16"/>
      <c r="D4" s="17"/>
      <c r="E4" s="18"/>
      <c r="F4" s="19"/>
      <c r="G4" s="19"/>
      <c r="H4" s="19"/>
      <c r="I4" s="19"/>
      <c r="J4" s="19"/>
      <c r="K4" s="19"/>
      <c r="L4" s="19"/>
      <c r="M4" s="19"/>
      <c r="N4" s="19"/>
      <c r="O4" s="19"/>
      <c r="P4" s="19"/>
      <c r="Q4" s="19"/>
      <c r="R4" s="19"/>
      <c r="S4" s="19"/>
      <c r="T4" s="19"/>
      <c r="U4" s="19"/>
    </row>
    <row r="5" s="2" customFormat="1" ht="15" spans="1:21">
      <c r="A5" s="15"/>
      <c r="B5" s="15"/>
      <c r="C5" s="20"/>
      <c r="D5" s="20"/>
      <c r="E5" s="15"/>
      <c r="F5" s="21"/>
      <c r="G5" s="21"/>
      <c r="H5" s="21"/>
      <c r="I5" s="21"/>
      <c r="J5" s="21"/>
      <c r="K5" s="21"/>
      <c r="L5" s="21"/>
      <c r="M5" s="21"/>
      <c r="N5" s="21"/>
      <c r="O5" s="21"/>
      <c r="P5" s="21"/>
      <c r="Q5" s="21"/>
      <c r="R5" s="21"/>
      <c r="S5" s="21"/>
      <c r="T5" s="21"/>
      <c r="U5" s="21"/>
    </row>
    <row r="6" s="2" customFormat="1" ht="15" spans="1:22">
      <c r="A6" s="15"/>
      <c r="B6" s="22" t="str">
        <f>DataInput!B14</f>
        <v>State GDP (at current prices)</v>
      </c>
      <c r="C6" s="20" t="str">
        <f>DataInput!C14</f>
        <v>Naira</v>
      </c>
      <c r="D6" s="22" t="str">
        <f>DataInput!D14</f>
        <v>Million</v>
      </c>
      <c r="E6" s="23">
        <f>IFERROR((((K6/H6)^(1/3))-1)*100,0)</f>
        <v>12.0202745791159</v>
      </c>
      <c r="F6" s="20"/>
      <c r="G6" s="24">
        <f>DataInput!G14</f>
        <v>1.58774</v>
      </c>
      <c r="H6" s="24">
        <f>DataInput!H14</f>
        <v>1.635779</v>
      </c>
      <c r="I6" s="24">
        <f>DataInput!I14</f>
        <v>1.817777</v>
      </c>
      <c r="J6" s="24">
        <f>DataInput!J14</f>
        <v>2.036732</v>
      </c>
      <c r="K6" s="24">
        <f>DataInput!K14</f>
        <v>2.2994</v>
      </c>
      <c r="L6" s="24">
        <f>DataInput!L14</f>
        <v>2.410201</v>
      </c>
      <c r="M6" s="75">
        <f t="shared" ref="M6:U6" si="0">L6*(1+$E6/100)</f>
        <v>2.6999137781086</v>
      </c>
      <c r="N6" s="75">
        <f t="shared" si="0"/>
        <v>3.02445082763663</v>
      </c>
      <c r="O6" s="75">
        <f t="shared" si="0"/>
        <v>3.3879981216289</v>
      </c>
      <c r="P6" s="75">
        <f t="shared" si="0"/>
        <v>3.79524479858398</v>
      </c>
      <c r="Q6" s="75">
        <f t="shared" si="0"/>
        <v>4.25144364432339</v>
      </c>
      <c r="R6" s="75">
        <f t="shared" si="0"/>
        <v>4.76247884394743</v>
      </c>
      <c r="S6" s="75">
        <f t="shared" si="0"/>
        <v>5.33494187776222</v>
      </c>
      <c r="T6" s="75">
        <f t="shared" si="0"/>
        <v>5.97621654010548</v>
      </c>
      <c r="U6" s="75">
        <f t="shared" si="0"/>
        <v>6.6945741776687</v>
      </c>
      <c r="V6" s="26"/>
    </row>
    <row r="7" s="2" customFormat="1" ht="15" spans="1:22">
      <c r="A7" s="15"/>
      <c r="B7" s="22" t="str">
        <f>DataInput!B15</f>
        <v>Nation GDP (at current prices)</v>
      </c>
      <c r="C7" s="20" t="str">
        <f>DataInput!C15</f>
        <v>Naira</v>
      </c>
      <c r="D7" s="22" t="str">
        <f>DataInput!D15</f>
        <v>Million</v>
      </c>
      <c r="E7" s="20"/>
      <c r="F7" s="20"/>
      <c r="G7" s="24">
        <f>DataInput!G15</f>
        <v>93497948.264582</v>
      </c>
      <c r="H7" s="24">
        <f>DataInput!H15</f>
        <v>101253015.601811</v>
      </c>
      <c r="I7" s="24">
        <f>DataInput!I15</f>
        <v>114004749.647597</v>
      </c>
      <c r="J7" s="24">
        <f>DataInput!J15</f>
        <v>127736827.809308</v>
      </c>
      <c r="K7" s="24">
        <f>DataInput!K15</f>
        <v>144210492.067008</v>
      </c>
      <c r="L7" s="24">
        <f>DataInput!L15</f>
        <v>139517515.936044</v>
      </c>
      <c r="M7" s="24">
        <f>DataInput!M15</f>
        <v>142694417.135112</v>
      </c>
      <c r="N7" s="24">
        <f>DataInput!N15</f>
        <v>146794565.467177</v>
      </c>
      <c r="O7" s="24">
        <f>DataInput!O15</f>
        <v>151464431.638719</v>
      </c>
      <c r="P7" s="24">
        <f>DataInput!P15</f>
        <v>151464431.638719</v>
      </c>
      <c r="Q7" s="24">
        <f>DataInput!Q15</f>
        <v>151464431.638719</v>
      </c>
      <c r="R7" s="24">
        <f>DataInput!R15</f>
        <v>151464431.638719</v>
      </c>
      <c r="S7" s="24">
        <f>DataInput!S15</f>
        <v>151464431.638719</v>
      </c>
      <c r="T7" s="24">
        <f>DataInput!T15</f>
        <v>151464431.638719</v>
      </c>
      <c r="U7" s="24">
        <f>DataInput!U15</f>
        <v>151464431.638719</v>
      </c>
      <c r="V7" s="26"/>
    </row>
    <row r="8" s="2" customFormat="1" ht="15" spans="1:22">
      <c r="A8" s="15"/>
      <c r="B8" s="22" t="s">
        <v>49</v>
      </c>
      <c r="C8" s="20"/>
      <c r="D8" s="20"/>
      <c r="E8" s="20"/>
      <c r="F8" s="20"/>
      <c r="G8" s="25">
        <f>DataInput!G16</f>
        <v>196.4865</v>
      </c>
      <c r="H8" s="25">
        <f>DataInput!H16</f>
        <v>253.1897</v>
      </c>
      <c r="I8" s="25">
        <f>DataInput!I16</f>
        <v>305.7862</v>
      </c>
      <c r="J8" s="25">
        <f>DataInput!J16</f>
        <v>306.5</v>
      </c>
      <c r="K8" s="25">
        <f>DataInput!K16</f>
        <v>326</v>
      </c>
      <c r="L8" s="25">
        <f>DataInput!L16</f>
        <v>379</v>
      </c>
      <c r="M8" s="25">
        <f>DataInput!M16</f>
        <v>379</v>
      </c>
      <c r="N8" s="25">
        <f>DataInput!N16</f>
        <v>379</v>
      </c>
      <c r="O8" s="25">
        <f>DataInput!O16</f>
        <v>379</v>
      </c>
      <c r="P8" s="25">
        <f>DataInput!P16</f>
        <v>379</v>
      </c>
      <c r="Q8" s="25">
        <f>DataInput!Q16</f>
        <v>379</v>
      </c>
      <c r="R8" s="25">
        <f>DataInput!R16</f>
        <v>379</v>
      </c>
      <c r="S8" s="25">
        <f>DataInput!S16</f>
        <v>379</v>
      </c>
      <c r="T8" s="25">
        <f>DataInput!T16</f>
        <v>379</v>
      </c>
      <c r="U8" s="25">
        <f>DataInput!U16</f>
        <v>379</v>
      </c>
      <c r="V8" s="26"/>
    </row>
    <row r="9" s="2" customFormat="1" ht="15" spans="1:22">
      <c r="A9" s="15"/>
      <c r="B9" s="22" t="s">
        <v>51</v>
      </c>
      <c r="C9" s="20"/>
      <c r="D9" s="20"/>
      <c r="E9" s="20"/>
      <c r="F9" s="20"/>
      <c r="G9" s="26">
        <f>DataInput!G17</f>
        <v>0</v>
      </c>
      <c r="H9" s="26">
        <f>DataInput!H17</f>
        <v>0</v>
      </c>
      <c r="I9" s="26">
        <f>DataInput!I17</f>
        <v>0</v>
      </c>
      <c r="J9" s="26">
        <f>DataInput!J17</f>
        <v>0</v>
      </c>
      <c r="K9" s="26">
        <f>DataInput!K17</f>
        <v>0</v>
      </c>
      <c r="L9" s="26">
        <f>DataInput!L17</f>
        <v>1</v>
      </c>
      <c r="M9" s="26">
        <f>DataInput!M17</f>
        <v>1</v>
      </c>
      <c r="N9" s="26">
        <f>DataInput!N17</f>
        <v>1</v>
      </c>
      <c r="O9" s="26">
        <f>DataInput!O17</f>
        <v>1</v>
      </c>
      <c r="P9" s="26">
        <f>DataInput!P17</f>
        <v>1</v>
      </c>
      <c r="Q9" s="26">
        <f>DataInput!Q17</f>
        <v>1</v>
      </c>
      <c r="R9" s="26">
        <f>DataInput!R17</f>
        <v>1</v>
      </c>
      <c r="S9" s="26">
        <f>DataInput!S17</f>
        <v>1</v>
      </c>
      <c r="T9" s="26">
        <f>DataInput!T17</f>
        <v>1</v>
      </c>
      <c r="U9" s="26">
        <f>DataInput!U17</f>
        <v>1</v>
      </c>
      <c r="V9" s="26"/>
    </row>
    <row r="10" s="2" customFormat="1" ht="15" spans="2:22">
      <c r="B10" s="22"/>
      <c r="C10" s="20"/>
      <c r="D10" s="20"/>
      <c r="E10" s="20"/>
      <c r="F10" s="20"/>
      <c r="G10" s="27"/>
      <c r="H10" s="27"/>
      <c r="I10" s="27"/>
      <c r="J10" s="27"/>
      <c r="K10" s="27"/>
      <c r="L10" s="76"/>
      <c r="M10" s="76"/>
      <c r="N10" s="76"/>
      <c r="O10" s="76"/>
      <c r="P10" s="76"/>
      <c r="Q10" s="76"/>
      <c r="R10" s="76"/>
      <c r="S10" s="76"/>
      <c r="T10" s="76"/>
      <c r="U10" s="76"/>
      <c r="V10" s="76"/>
    </row>
    <row r="11" s="3" customFormat="1" spans="2:22">
      <c r="B11" s="28" t="str">
        <f>DataInput!B117</f>
        <v>3. Information on Revenues, Expenditure, and Financing Needs and Sources (See Note 3 in Guidance for Completing Data Request for State DSA)</v>
      </c>
      <c r="C11" s="29"/>
      <c r="D11" s="29"/>
      <c r="E11" s="28"/>
      <c r="F11" s="28"/>
      <c r="G11" s="28"/>
      <c r="H11" s="28"/>
      <c r="I11" s="28"/>
      <c r="J11" s="28"/>
      <c r="K11" s="28"/>
      <c r="L11" s="77"/>
      <c r="M11" s="77"/>
      <c r="N11" s="77"/>
      <c r="O11" s="77"/>
      <c r="P11" s="77"/>
      <c r="Q11" s="77"/>
      <c r="R11" s="77"/>
      <c r="S11" s="77"/>
      <c r="T11" s="77"/>
      <c r="U11" s="77"/>
      <c r="V11" s="78"/>
    </row>
    <row r="12" s="3" customFormat="1" spans="2:22">
      <c r="B12" s="30"/>
      <c r="C12" s="31"/>
      <c r="D12" s="31"/>
      <c r="E12" s="30"/>
      <c r="F12" s="30"/>
      <c r="G12" s="30"/>
      <c r="H12" s="30"/>
      <c r="I12" s="30"/>
      <c r="J12" s="30"/>
      <c r="K12" s="30"/>
      <c r="L12" s="78"/>
      <c r="M12" s="78"/>
      <c r="N12" s="78"/>
      <c r="O12" s="78"/>
      <c r="P12" s="78"/>
      <c r="Q12" s="78"/>
      <c r="R12" s="78"/>
      <c r="S12" s="78"/>
      <c r="T12" s="78"/>
      <c r="U12" s="78"/>
      <c r="V12" s="78"/>
    </row>
    <row r="13" s="1" customFormat="1" spans="2:22">
      <c r="B13" s="32" t="str">
        <f>DataInput!B119</f>
        <v>Revenue</v>
      </c>
      <c r="C13" s="20" t="str">
        <f>DataInput!C119</f>
        <v>Naira</v>
      </c>
      <c r="D13" s="20" t="str">
        <f>DataInput!D119</f>
        <v>Million</v>
      </c>
      <c r="E13" s="12"/>
      <c r="F13" s="12"/>
      <c r="G13" s="33">
        <f>DataInput!G119</f>
        <v>59667.04942855</v>
      </c>
      <c r="H13" s="33">
        <f>DataInput!H119</f>
        <v>81291.530078</v>
      </c>
      <c r="I13" s="33">
        <f>DataInput!I119</f>
        <v>76433.49753731</v>
      </c>
      <c r="J13" s="33">
        <f>DataInput!J119</f>
        <v>107869.95199021</v>
      </c>
      <c r="K13" s="33">
        <f>DataInput!K119</f>
        <v>103201.2201011</v>
      </c>
      <c r="L13" s="79">
        <f t="shared" ref="L13:U13" si="1">L14+L17+L18+L19+L20+L21</f>
        <v>122657.259140301</v>
      </c>
      <c r="M13" s="79">
        <f ca="1" t="shared" si="1"/>
        <v>196874.456416714</v>
      </c>
      <c r="N13" s="79">
        <f ca="1" t="shared" si="1"/>
        <v>247728.240211265</v>
      </c>
      <c r="O13" s="79">
        <f ca="1" t="shared" si="1"/>
        <v>314013.404074746</v>
      </c>
      <c r="P13" s="79">
        <f ca="1" t="shared" si="1"/>
        <v>383240.358543583</v>
      </c>
      <c r="Q13" s="79">
        <f ca="1" t="shared" si="1"/>
        <v>-580121.934355512</v>
      </c>
      <c r="R13" s="79">
        <f ca="1" t="shared" si="1"/>
        <v>-2028254.56624255</v>
      </c>
      <c r="S13" s="79">
        <f ca="1" t="shared" si="1"/>
        <v>-1313169.90925037</v>
      </c>
      <c r="T13" s="79">
        <f ca="1" t="shared" si="1"/>
        <v>-465315.689395549</v>
      </c>
      <c r="U13" s="79">
        <f ca="1" t="shared" si="1"/>
        <v>234482.485083027</v>
      </c>
      <c r="V13" s="98"/>
    </row>
    <row r="14" s="1" customFormat="1" spans="2:22">
      <c r="B14" s="34" t="str">
        <f>DataInput!B120</f>
        <v>1. Gross Statutory Allocation  ('gross' means with no deductions; do not include VAT Allocation here)</v>
      </c>
      <c r="C14" s="20" t="str">
        <f>DataInput!C120</f>
        <v>Naira</v>
      </c>
      <c r="D14" s="20" t="str">
        <f>DataInput!D120</f>
        <v>Million</v>
      </c>
      <c r="E14" s="23">
        <f>IFERROR((((K14/H14)^(1/3))-1)*100,0)</f>
        <v>23.817849944185</v>
      </c>
      <c r="F14" s="12"/>
      <c r="G14" s="26">
        <f>DataInput!G120</f>
        <v>32826.44959462</v>
      </c>
      <c r="H14" s="26">
        <f>DataInput!H120</f>
        <v>23974.675189</v>
      </c>
      <c r="I14" s="26">
        <f>DataInput!I120</f>
        <v>31338.35611266</v>
      </c>
      <c r="J14" s="26">
        <f>DataInput!J120</f>
        <v>46996.00020615</v>
      </c>
      <c r="K14" s="26">
        <f>DataInput!K120</f>
        <v>45509.546427</v>
      </c>
      <c r="L14" s="26">
        <f>DataInput!L120</f>
        <v>29189.5577833762</v>
      </c>
      <c r="M14" s="80">
        <f t="shared" ref="M14:U14" si="2">L14*(1+$E14/100)</f>
        <v>36141.882855592</v>
      </c>
      <c r="N14" s="80">
        <f t="shared" si="2"/>
        <v>44750.10228114</v>
      </c>
      <c r="O14" s="80">
        <f t="shared" si="2"/>
        <v>55408.6144923312</v>
      </c>
      <c r="P14" s="80">
        <f t="shared" si="2"/>
        <v>68605.7551482666</v>
      </c>
      <c r="Q14" s="80">
        <f t="shared" si="2"/>
        <v>84946.1709625558</v>
      </c>
      <c r="R14" s="80">
        <f t="shared" si="2"/>
        <v>105178.522495748</v>
      </c>
      <c r="S14" s="80">
        <f t="shared" si="2"/>
        <v>130229.785157296</v>
      </c>
      <c r="T14" s="80">
        <f t="shared" si="2"/>
        <v>161247.719968696</v>
      </c>
      <c r="U14" s="80">
        <f t="shared" si="2"/>
        <v>199653.459949259</v>
      </c>
      <c r="V14" s="98"/>
    </row>
    <row r="15" s="1" customFormat="1" spans="2:22">
      <c r="B15" s="35" t="str">
        <f>DataInput!B121</f>
        <v>of which Net Statutory Allocation  ('net' means of deductions) </v>
      </c>
      <c r="C15" s="20" t="str">
        <f>DataInput!C121</f>
        <v>Naira</v>
      </c>
      <c r="D15" s="20" t="str">
        <f>DataInput!D121</f>
        <v>Million</v>
      </c>
      <c r="E15" s="23">
        <f t="shared" ref="E15:E20" si="3">IFERROR((((K15/H15)^(1/3))-1)*100,0)</f>
        <v>0</v>
      </c>
      <c r="F15" s="12"/>
      <c r="G15" s="26">
        <f>DataInput!G121</f>
        <v>0</v>
      </c>
      <c r="H15" s="26">
        <f>DataInput!H121</f>
        <v>0</v>
      </c>
      <c r="I15" s="26">
        <f>DataInput!I121</f>
        <v>0</v>
      </c>
      <c r="J15" s="26">
        <f>DataInput!J121</f>
        <v>0</v>
      </c>
      <c r="K15" s="26">
        <f>DataInput!K121</f>
        <v>0</v>
      </c>
      <c r="L15" s="26">
        <f>DataInput!L121</f>
        <v>0</v>
      </c>
      <c r="M15" s="80">
        <f t="shared" ref="M15:U15" si="4">L15*(1+$E15/100)</f>
        <v>0</v>
      </c>
      <c r="N15" s="80">
        <f t="shared" si="4"/>
        <v>0</v>
      </c>
      <c r="O15" s="80">
        <f t="shared" si="4"/>
        <v>0</v>
      </c>
      <c r="P15" s="80">
        <f t="shared" si="4"/>
        <v>0</v>
      </c>
      <c r="Q15" s="80">
        <f t="shared" si="4"/>
        <v>0</v>
      </c>
      <c r="R15" s="80">
        <f t="shared" si="4"/>
        <v>0</v>
      </c>
      <c r="S15" s="80">
        <f t="shared" si="4"/>
        <v>0</v>
      </c>
      <c r="T15" s="80">
        <f t="shared" si="4"/>
        <v>0</v>
      </c>
      <c r="U15" s="80">
        <f t="shared" si="4"/>
        <v>0</v>
      </c>
      <c r="V15" s="98"/>
    </row>
    <row r="16" s="1" customFormat="1" spans="2:22">
      <c r="B16" s="35" t="str">
        <f>DataInput!B122</f>
        <v>of which Deductions</v>
      </c>
      <c r="C16" s="20" t="str">
        <f>DataInput!C122</f>
        <v>Naira</v>
      </c>
      <c r="D16" s="20" t="str">
        <f>DataInput!D122</f>
        <v>Million</v>
      </c>
      <c r="E16" s="23">
        <f t="shared" si="3"/>
        <v>0</v>
      </c>
      <c r="F16" s="12"/>
      <c r="G16" s="26">
        <f>DataInput!G122</f>
        <v>0</v>
      </c>
      <c r="H16" s="26">
        <f>DataInput!H122</f>
        <v>0</v>
      </c>
      <c r="I16" s="26">
        <f>DataInput!I122</f>
        <v>0</v>
      </c>
      <c r="J16" s="26">
        <f>DataInput!J122</f>
        <v>0</v>
      </c>
      <c r="K16" s="26">
        <f>DataInput!K122</f>
        <v>0</v>
      </c>
      <c r="L16" s="26">
        <f>DataInput!L122</f>
        <v>0</v>
      </c>
      <c r="M16" s="80">
        <f t="shared" ref="M16:U16" si="5">L16*(1+$E16/100)</f>
        <v>0</v>
      </c>
      <c r="N16" s="80">
        <f t="shared" si="5"/>
        <v>0</v>
      </c>
      <c r="O16" s="80">
        <f t="shared" si="5"/>
        <v>0</v>
      </c>
      <c r="P16" s="80">
        <f t="shared" si="5"/>
        <v>0</v>
      </c>
      <c r="Q16" s="80">
        <f t="shared" si="5"/>
        <v>0</v>
      </c>
      <c r="R16" s="80">
        <f t="shared" si="5"/>
        <v>0</v>
      </c>
      <c r="S16" s="80">
        <f t="shared" si="5"/>
        <v>0</v>
      </c>
      <c r="T16" s="80">
        <f t="shared" si="5"/>
        <v>0</v>
      </c>
      <c r="U16" s="80">
        <f t="shared" si="5"/>
        <v>0</v>
      </c>
      <c r="V16" s="98"/>
    </row>
    <row r="17" s="1" customFormat="1" spans="2:22">
      <c r="B17" s="34" t="str">
        <f>DataInput!B123</f>
        <v>2. Derivation (if applicable to the State)</v>
      </c>
      <c r="C17" s="20" t="str">
        <f>DataInput!C123</f>
        <v>Naira</v>
      </c>
      <c r="D17" s="20" t="str">
        <f>DataInput!D123</f>
        <v>Million</v>
      </c>
      <c r="E17" s="23">
        <f t="shared" si="3"/>
        <v>0</v>
      </c>
      <c r="F17" s="12"/>
      <c r="G17" s="26">
        <f>DataInput!G123</f>
        <v>0</v>
      </c>
      <c r="H17" s="26">
        <f>DataInput!H123</f>
        <v>0</v>
      </c>
      <c r="I17" s="26">
        <f>DataInput!I123</f>
        <v>0</v>
      </c>
      <c r="J17" s="26">
        <f>DataInput!J123</f>
        <v>0</v>
      </c>
      <c r="K17" s="26">
        <f>DataInput!K123</f>
        <v>0</v>
      </c>
      <c r="L17" s="26">
        <f>DataInput!L123</f>
        <v>0</v>
      </c>
      <c r="M17" s="80">
        <f t="shared" ref="M17:U17" si="6">L17*(1+$E17/100)</f>
        <v>0</v>
      </c>
      <c r="N17" s="80">
        <f t="shared" si="6"/>
        <v>0</v>
      </c>
      <c r="O17" s="80">
        <f t="shared" si="6"/>
        <v>0</v>
      </c>
      <c r="P17" s="80">
        <f t="shared" si="6"/>
        <v>0</v>
      </c>
      <c r="Q17" s="80">
        <f t="shared" si="6"/>
        <v>0</v>
      </c>
      <c r="R17" s="80">
        <f t="shared" si="6"/>
        <v>0</v>
      </c>
      <c r="S17" s="80">
        <f t="shared" si="6"/>
        <v>0</v>
      </c>
      <c r="T17" s="80">
        <f t="shared" si="6"/>
        <v>0</v>
      </c>
      <c r="U17" s="80">
        <f t="shared" si="6"/>
        <v>0</v>
      </c>
      <c r="V17" s="98"/>
    </row>
    <row r="18" s="1" customFormat="1" spans="2:22">
      <c r="B18" s="34" t="str">
        <f>DataInput!B124</f>
        <v>3. Other FAAC transfers (exchange rate gain, augmentation, others)</v>
      </c>
      <c r="C18" s="20" t="str">
        <f>DataInput!C124</f>
        <v>Naira</v>
      </c>
      <c r="D18" s="20" t="str">
        <f>DataInput!D124</f>
        <v>Million</v>
      </c>
      <c r="E18" s="23">
        <f t="shared" si="3"/>
        <v>-44.9870870947178</v>
      </c>
      <c r="F18" s="12"/>
      <c r="G18" s="26">
        <f>DataInput!G124</f>
        <v>4424.49278956</v>
      </c>
      <c r="H18" s="26">
        <f>DataInput!H124</f>
        <v>19409.246875</v>
      </c>
      <c r="I18" s="26">
        <f>DataInput!I124</f>
        <v>18069.17347683</v>
      </c>
      <c r="J18" s="26">
        <f>DataInput!J124</f>
        <v>16026.94724276</v>
      </c>
      <c r="K18" s="26">
        <f>DataInput!K124</f>
        <v>3231.488448</v>
      </c>
      <c r="L18" s="26">
        <f>DataInput!L124</f>
        <v>1771.55523766505</v>
      </c>
      <c r="M18" s="80">
        <f t="shared" ref="M18:U18" si="7">L18*(1+$E18/100)</f>
        <v>974.584139965638</v>
      </c>
      <c r="N18" s="80">
        <f t="shared" si="7"/>
        <v>536.14712410799</v>
      </c>
      <c r="O18" s="80">
        <f t="shared" si="7"/>
        <v>294.950150429703</v>
      </c>
      <c r="P18" s="80">
        <f t="shared" si="7"/>
        <v>162.260669369891</v>
      </c>
      <c r="Q18" s="80">
        <f t="shared" si="7"/>
        <v>89.2643207199862</v>
      </c>
      <c r="R18" s="80">
        <f t="shared" si="7"/>
        <v>49.1069030131778</v>
      </c>
      <c r="S18" s="80">
        <f t="shared" si="7"/>
        <v>27.0151377851209</v>
      </c>
      <c r="T18" s="80">
        <f t="shared" si="7"/>
        <v>14.8618142209705</v>
      </c>
      <c r="U18" s="80">
        <f t="shared" si="7"/>
        <v>8.17591691352735</v>
      </c>
      <c r="V18" s="98"/>
    </row>
    <row r="19" s="1" customFormat="1" spans="2:22">
      <c r="B19" s="34" t="str">
        <f>DataInput!B125</f>
        <v>4. VAT Allocation</v>
      </c>
      <c r="C19" s="20" t="str">
        <f>DataInput!C125</f>
        <v>Naira</v>
      </c>
      <c r="D19" s="20" t="str">
        <f>DataInput!D125</f>
        <v>Million</v>
      </c>
      <c r="E19" s="23">
        <f t="shared" si="3"/>
        <v>16.245987343174</v>
      </c>
      <c r="F19" s="12"/>
      <c r="G19" s="26">
        <f>DataInput!G125</f>
        <v>8044.1295677</v>
      </c>
      <c r="H19" s="26">
        <f>DataInput!H125</f>
        <v>7694.488524</v>
      </c>
      <c r="I19" s="26">
        <f>DataInput!I125</f>
        <v>10014.00242719</v>
      </c>
      <c r="J19" s="26">
        <f>DataInput!J125</f>
        <v>11259.13871752</v>
      </c>
      <c r="K19" s="26">
        <f>DataInput!K125</f>
        <v>12086.864902</v>
      </c>
      <c r="L19" s="26">
        <f>DataInput!L125</f>
        <v>11800.3634352115</v>
      </c>
      <c r="M19" s="80">
        <f t="shared" ref="M19:U19" si="8">L19*(1+$E19/100)</f>
        <v>13717.4489853445</v>
      </c>
      <c r="N19" s="80">
        <f t="shared" si="8"/>
        <v>15945.9840113099</v>
      </c>
      <c r="O19" s="80">
        <f t="shared" si="8"/>
        <v>18536.5665555318</v>
      </c>
      <c r="P19" s="80">
        <f t="shared" si="8"/>
        <v>21548.0148120026</v>
      </c>
      <c r="Q19" s="80">
        <f t="shared" si="8"/>
        <v>25048.7025710657</v>
      </c>
      <c r="R19" s="80">
        <f t="shared" si="8"/>
        <v>29118.1116203904</v>
      </c>
      <c r="S19" s="80">
        <f t="shared" si="8"/>
        <v>33848.6363488102</v>
      </c>
      <c r="T19" s="80">
        <f t="shared" si="8"/>
        <v>39347.6815258749</v>
      </c>
      <c r="U19" s="80">
        <f t="shared" si="8"/>
        <v>45740.100886401</v>
      </c>
      <c r="V19" s="98"/>
    </row>
    <row r="20" s="1" customFormat="1" spans="2:22">
      <c r="B20" s="34" t="str">
        <f>DataInput!B126</f>
        <v>5. IGR</v>
      </c>
      <c r="C20" s="20" t="str">
        <f>DataInput!C126</f>
        <v>Naira</v>
      </c>
      <c r="D20" s="20" t="str">
        <f>DataInput!D126</f>
        <v>Million</v>
      </c>
      <c r="E20" s="23">
        <f t="shared" si="3"/>
        <v>18.9734343838379</v>
      </c>
      <c r="F20" s="12"/>
      <c r="G20" s="26">
        <f>DataInput!G126</f>
        <v>7201.76141292</v>
      </c>
      <c r="H20" s="26">
        <f>DataInput!H126</f>
        <v>10213.11949</v>
      </c>
      <c r="I20" s="26">
        <f>DataInput!I126</f>
        <v>10493.18173685</v>
      </c>
      <c r="J20" s="26">
        <f>DataInput!J126</f>
        <v>11463.18880975</v>
      </c>
      <c r="K20" s="26">
        <f>DataInput!K126</f>
        <v>17199.206405</v>
      </c>
      <c r="L20" s="26">
        <f>DataInput!L126</f>
        <v>17032.1132800668</v>
      </c>
      <c r="M20" s="80">
        <f t="shared" ref="M20:U20" si="9">L20*(1+$E20/100)</f>
        <v>20263.6901174412</v>
      </c>
      <c r="N20" s="80">
        <f t="shared" si="9"/>
        <v>24108.4080656181</v>
      </c>
      <c r="O20" s="80">
        <f t="shared" si="9"/>
        <v>28682.6010509361</v>
      </c>
      <c r="P20" s="80">
        <f t="shared" si="9"/>
        <v>34124.6755409134</v>
      </c>
      <c r="Q20" s="80">
        <f t="shared" si="9"/>
        <v>40599.2984633662</v>
      </c>
      <c r="R20" s="80">
        <f t="shared" si="9"/>
        <v>48302.3797176116</v>
      </c>
      <c r="S20" s="80">
        <f t="shared" si="9"/>
        <v>57467.0000391648</v>
      </c>
      <c r="T20" s="80">
        <f t="shared" si="9"/>
        <v>68370.4635839559</v>
      </c>
      <c r="U20" s="80">
        <f t="shared" si="9"/>
        <v>81342.6886299836</v>
      </c>
      <c r="V20" s="98"/>
    </row>
    <row r="21" s="1" customFormat="1" spans="2:22">
      <c r="B21" s="36" t="str">
        <f>DataInput!B127</f>
        <v>6. Capital Receipts</v>
      </c>
      <c r="C21" s="37" t="str">
        <f>DataInput!C127</f>
        <v>Naira</v>
      </c>
      <c r="D21" s="37" t="str">
        <f>DataInput!D127</f>
        <v>Million</v>
      </c>
      <c r="E21" s="12"/>
      <c r="F21" s="12"/>
      <c r="G21" s="26">
        <f>DataInput!G127</f>
        <v>0</v>
      </c>
      <c r="H21" s="26">
        <f>DataInput!H127</f>
        <v>0</v>
      </c>
      <c r="I21" s="26">
        <f>DataInput!I127</f>
        <v>0</v>
      </c>
      <c r="J21" s="26">
        <f>DataInput!J127</f>
        <v>0</v>
      </c>
      <c r="K21" s="26">
        <f>DataInput!K127</f>
        <v>0</v>
      </c>
      <c r="L21" s="81">
        <f t="shared" ref="L21:U21" si="10">L22+L23+L24+L25</f>
        <v>62863.6694039819</v>
      </c>
      <c r="M21" s="81">
        <f ca="1" t="shared" si="10"/>
        <v>125776.85031837</v>
      </c>
      <c r="N21" s="81">
        <f ca="1" t="shared" si="10"/>
        <v>162387.598729089</v>
      </c>
      <c r="O21" s="81">
        <f ca="1" t="shared" si="10"/>
        <v>211090.671825517</v>
      </c>
      <c r="P21" s="81">
        <f ca="1" t="shared" si="10"/>
        <v>258799.652373031</v>
      </c>
      <c r="Q21" s="81">
        <f ca="1" t="shared" si="10"/>
        <v>-730805.37067322</v>
      </c>
      <c r="R21" s="81">
        <f ca="1" t="shared" si="10"/>
        <v>-2210902.68697931</v>
      </c>
      <c r="S21" s="81">
        <f ca="1" t="shared" si="10"/>
        <v>-1534742.34593343</v>
      </c>
      <c r="T21" s="81">
        <f ca="1" t="shared" si="10"/>
        <v>-734296.416288296</v>
      </c>
      <c r="U21" s="81">
        <f ca="1" t="shared" si="10"/>
        <v>-92261.9402995308</v>
      </c>
      <c r="V21" s="98"/>
    </row>
    <row r="22" s="1" customFormat="1" spans="2:22">
      <c r="B22" s="35" t="str">
        <f>DataInput!B128</f>
        <v>Grants</v>
      </c>
      <c r="C22" s="20" t="str">
        <f>DataInput!C128</f>
        <v>Naira</v>
      </c>
      <c r="D22" s="20" t="str">
        <f>DataInput!D128</f>
        <v>Million</v>
      </c>
      <c r="E22" s="23">
        <f>IFERROR((((K22/H22)^(1/3))-1)*100,0)</f>
        <v>0</v>
      </c>
      <c r="F22" s="12"/>
      <c r="G22" s="26">
        <f>DataInput!G128</f>
        <v>0</v>
      </c>
      <c r="H22" s="26">
        <f>DataInput!H128</f>
        <v>0</v>
      </c>
      <c r="I22" s="26">
        <f>DataInput!I128</f>
        <v>100</v>
      </c>
      <c r="J22" s="26">
        <f>DataInput!J128</f>
        <v>36.69124193</v>
      </c>
      <c r="K22" s="26">
        <f>DataInput!K128</f>
        <v>2977.389612</v>
      </c>
      <c r="L22" s="26">
        <f>DataInput!L128</f>
        <v>3036.93740424</v>
      </c>
      <c r="M22" s="80">
        <f t="shared" ref="M22:U22" si="11">L22*(1+$E22/100)</f>
        <v>3036.93740424</v>
      </c>
      <c r="N22" s="80">
        <f t="shared" si="11"/>
        <v>3036.93740424</v>
      </c>
      <c r="O22" s="80">
        <f t="shared" si="11"/>
        <v>3036.93740424</v>
      </c>
      <c r="P22" s="80">
        <f t="shared" si="11"/>
        <v>3036.93740424</v>
      </c>
      <c r="Q22" s="80">
        <f t="shared" si="11"/>
        <v>3036.93740424</v>
      </c>
      <c r="R22" s="80">
        <f t="shared" si="11"/>
        <v>3036.93740424</v>
      </c>
      <c r="S22" s="80">
        <f t="shared" si="11"/>
        <v>3036.93740424</v>
      </c>
      <c r="T22" s="80">
        <f t="shared" si="11"/>
        <v>3036.93740424</v>
      </c>
      <c r="U22" s="80">
        <f t="shared" si="11"/>
        <v>3036.93740424</v>
      </c>
      <c r="V22" s="98"/>
    </row>
    <row r="23" s="1" customFormat="1" spans="2:22">
      <c r="B23" s="35" t="str">
        <f>DataInput!B129</f>
        <v>Sales of Government Assets and Privatization Proceeds</v>
      </c>
      <c r="C23" s="37" t="str">
        <f>DataInput!C129</f>
        <v>Naira</v>
      </c>
      <c r="D23" s="37" t="str">
        <f>DataInput!D129</f>
        <v>Million</v>
      </c>
      <c r="E23" s="12"/>
      <c r="F23" s="12"/>
      <c r="G23" s="26">
        <f>DataInput!G129</f>
        <v>0</v>
      </c>
      <c r="H23" s="26">
        <f>DataInput!H129</f>
        <v>0</v>
      </c>
      <c r="I23" s="26">
        <f>DataInput!I129</f>
        <v>0</v>
      </c>
      <c r="J23" s="26">
        <f>DataInput!J129</f>
        <v>0</v>
      </c>
      <c r="K23" s="26">
        <f>DataInput!K129</f>
        <v>0</v>
      </c>
      <c r="L23" s="26">
        <f>DataInput!L129</f>
        <v>0</v>
      </c>
      <c r="M23" s="26">
        <f>DataInput!M129</f>
        <v>0</v>
      </c>
      <c r="N23" s="26">
        <f>DataInput!N129</f>
        <v>0</v>
      </c>
      <c r="O23" s="26">
        <f>DataInput!O129</f>
        <v>0</v>
      </c>
      <c r="P23" s="26">
        <f>DataInput!P129</f>
        <v>0</v>
      </c>
      <c r="Q23" s="26">
        <f>DataInput!Q129</f>
        <v>0</v>
      </c>
      <c r="R23" s="26">
        <f>DataInput!R129</f>
        <v>0</v>
      </c>
      <c r="S23" s="26">
        <f>DataInput!S129</f>
        <v>0</v>
      </c>
      <c r="T23" s="26">
        <f>DataInput!T129</f>
        <v>0</v>
      </c>
      <c r="U23" s="26">
        <f>DataInput!U129</f>
        <v>0</v>
      </c>
      <c r="V23" s="98"/>
    </row>
    <row r="24" s="1" customFormat="1" spans="2:22">
      <c r="B24" s="35" t="str">
        <f>DataInput!B130</f>
        <v>Other Non-Debt Creating Capital Receipts</v>
      </c>
      <c r="C24" s="20" t="str">
        <f>DataInput!C130</f>
        <v>Naira</v>
      </c>
      <c r="D24" s="20" t="str">
        <f>DataInput!D130</f>
        <v>Million</v>
      </c>
      <c r="E24" s="12"/>
      <c r="F24" s="12"/>
      <c r="G24" s="26">
        <f>DataInput!G130</f>
        <v>0</v>
      </c>
      <c r="H24" s="26">
        <f>DataInput!H130</f>
        <v>0</v>
      </c>
      <c r="I24" s="26">
        <f>DataInput!I130</f>
        <v>0</v>
      </c>
      <c r="J24" s="26">
        <f>DataInput!J130</f>
        <v>0</v>
      </c>
      <c r="K24" s="26">
        <f>DataInput!K130</f>
        <v>0</v>
      </c>
      <c r="L24" s="26">
        <f>DataInput!L130</f>
        <v>0</v>
      </c>
      <c r="M24" s="26">
        <f>DataInput!M130</f>
        <v>0</v>
      </c>
      <c r="N24" s="26">
        <f>DataInput!N130</f>
        <v>0</v>
      </c>
      <c r="O24" s="26">
        <f>DataInput!O130</f>
        <v>0</v>
      </c>
      <c r="P24" s="26">
        <f>DataInput!P130</f>
        <v>0</v>
      </c>
      <c r="Q24" s="26">
        <f>DataInput!Q130</f>
        <v>0</v>
      </c>
      <c r="R24" s="26">
        <f>DataInput!R130</f>
        <v>0</v>
      </c>
      <c r="S24" s="26">
        <f>DataInput!S130</f>
        <v>0</v>
      </c>
      <c r="T24" s="26">
        <f>DataInput!T130</f>
        <v>0</v>
      </c>
      <c r="U24" s="26">
        <f>DataInput!U130</f>
        <v>0</v>
      </c>
      <c r="V24" s="98"/>
    </row>
    <row r="25" s="1" customFormat="1" spans="2:22">
      <c r="B25" s="35" t="str">
        <f>DataInput!B131</f>
        <v>Proceeds from Debt-Creating Borrowings (bond issuance, loan disbursements, etc.)</v>
      </c>
      <c r="C25" s="37" t="str">
        <f>DataInput!C131</f>
        <v>Naira</v>
      </c>
      <c r="D25" s="37" t="str">
        <f>DataInput!D131</f>
        <v>Million</v>
      </c>
      <c r="E25" s="12"/>
      <c r="F25" s="12"/>
      <c r="G25" s="26">
        <f>DataInput!G131</f>
        <v>0</v>
      </c>
      <c r="H25" s="26">
        <f>DataInput!H131</f>
        <v>0</v>
      </c>
      <c r="I25" s="26">
        <f>DataInput!I131</f>
        <v>0</v>
      </c>
      <c r="J25" s="26">
        <f>DataInput!J131</f>
        <v>0</v>
      </c>
      <c r="K25" s="26">
        <f>DataInput!K131</f>
        <v>0</v>
      </c>
      <c r="L25" s="81">
        <f t="shared" ref="L25:U25" si="12">L101</f>
        <v>59826.7319997419</v>
      </c>
      <c r="M25" s="81">
        <f ca="1" t="shared" si="12"/>
        <v>122739.91291413</v>
      </c>
      <c r="N25" s="81">
        <f ca="1" t="shared" si="12"/>
        <v>159350.661324849</v>
      </c>
      <c r="O25" s="81">
        <f ca="1" t="shared" si="12"/>
        <v>208053.734421277</v>
      </c>
      <c r="P25" s="81">
        <f ca="1" t="shared" si="12"/>
        <v>255762.714968791</v>
      </c>
      <c r="Q25" s="81">
        <f ca="1" t="shared" si="12"/>
        <v>-733842.30807746</v>
      </c>
      <c r="R25" s="81">
        <f ca="1" t="shared" si="12"/>
        <v>-2213939.62438355</v>
      </c>
      <c r="S25" s="81">
        <f ca="1" t="shared" si="12"/>
        <v>-1537779.28333767</v>
      </c>
      <c r="T25" s="81">
        <f ca="1" t="shared" si="12"/>
        <v>-737333.353692536</v>
      </c>
      <c r="U25" s="81">
        <f ca="1" t="shared" si="12"/>
        <v>-95298.8777037708</v>
      </c>
      <c r="V25" s="98"/>
    </row>
    <row r="26" s="1" customFormat="1" spans="2:22">
      <c r="B26" s="38" t="str">
        <f>DataInput!B132</f>
        <v>of which Borrowings from Domestic bonds</v>
      </c>
      <c r="C26" s="37" t="str">
        <f>DataInput!C132</f>
        <v>Naira</v>
      </c>
      <c r="D26" s="37" t="str">
        <f>DataInput!D132</f>
        <v>Million</v>
      </c>
      <c r="E26" s="12"/>
      <c r="F26" s="12"/>
      <c r="G26" s="26">
        <f>DataInput!G132</f>
        <v>0</v>
      </c>
      <c r="H26" s="26">
        <f>DataInput!H132</f>
        <v>0</v>
      </c>
      <c r="I26" s="26">
        <f>DataInput!I132</f>
        <v>0</v>
      </c>
      <c r="J26" s="26">
        <f>DataInput!J132</f>
        <v>0</v>
      </c>
      <c r="K26" s="26">
        <f>DataInput!K132</f>
        <v>0</v>
      </c>
      <c r="L26" s="82"/>
      <c r="M26" s="82"/>
      <c r="N26" s="82"/>
      <c r="O26" s="82"/>
      <c r="P26" s="83"/>
      <c r="Q26" s="83"/>
      <c r="R26" s="83"/>
      <c r="S26" s="83"/>
      <c r="T26" s="83"/>
      <c r="U26" s="83"/>
      <c r="V26" s="98"/>
    </row>
    <row r="27" s="1" customFormat="1" spans="2:22">
      <c r="B27" s="38" t="str">
        <f>DataInput!B133</f>
        <v>of which Borrowings from Commercial bank loans </v>
      </c>
      <c r="C27" s="37" t="str">
        <f>DataInput!C133</f>
        <v>Naira</v>
      </c>
      <c r="D27" s="37" t="str">
        <f>DataInput!D133</f>
        <v>Million</v>
      </c>
      <c r="E27" s="12"/>
      <c r="F27" s="12"/>
      <c r="G27" s="26">
        <f>DataInput!G133</f>
        <v>7170.21606375</v>
      </c>
      <c r="H27" s="26">
        <f>DataInput!H133</f>
        <v>20000</v>
      </c>
      <c r="I27" s="26">
        <f>DataInput!I133</f>
        <v>6418.78378378</v>
      </c>
      <c r="J27" s="26">
        <f>DataInput!J133</f>
        <v>22087.9857721</v>
      </c>
      <c r="K27" s="26">
        <f>DataInput!K133</f>
        <v>22196.7243071</v>
      </c>
      <c r="L27" s="82"/>
      <c r="M27" s="82"/>
      <c r="N27" s="82"/>
      <c r="O27" s="82"/>
      <c r="P27" s="83"/>
      <c r="Q27" s="83"/>
      <c r="R27" s="83"/>
      <c r="S27" s="83"/>
      <c r="T27" s="83"/>
      <c r="U27" s="83"/>
      <c r="V27" s="98"/>
    </row>
    <row r="28" s="1" customFormat="1" spans="2:22">
      <c r="B28" s="38" t="str">
        <f>DataInput!B134</f>
        <v>of which Borrowings from External loans</v>
      </c>
      <c r="C28" s="37" t="str">
        <f>DataInput!C134</f>
        <v>Naira</v>
      </c>
      <c r="D28" s="37" t="str">
        <f>DataInput!D134</f>
        <v>Million</v>
      </c>
      <c r="E28" s="12"/>
      <c r="F28" s="12"/>
      <c r="G28" s="26">
        <f>DataInput!G134</f>
        <v>0</v>
      </c>
      <c r="H28" s="26">
        <f>DataInput!H134</f>
        <v>0</v>
      </c>
      <c r="I28" s="26">
        <f>DataInput!I134</f>
        <v>0</v>
      </c>
      <c r="J28" s="26">
        <f>DataInput!J134</f>
        <v>0</v>
      </c>
      <c r="K28" s="26">
        <f>DataInput!K134</f>
        <v>0</v>
      </c>
      <c r="L28" s="82"/>
      <c r="M28" s="82"/>
      <c r="N28" s="82"/>
      <c r="O28" s="82"/>
      <c r="P28" s="83"/>
      <c r="Q28" s="83"/>
      <c r="R28" s="83"/>
      <c r="S28" s="83"/>
      <c r="T28" s="83"/>
      <c r="U28" s="83"/>
      <c r="V28" s="98"/>
    </row>
    <row r="29" s="1" customFormat="1" spans="2:22">
      <c r="B29" s="39"/>
      <c r="C29" s="20"/>
      <c r="D29" s="20"/>
      <c r="E29" s="12"/>
      <c r="F29" s="12"/>
      <c r="G29" s="40"/>
      <c r="H29" s="40"/>
      <c r="I29" s="40"/>
      <c r="J29" s="40"/>
      <c r="K29" s="40"/>
      <c r="L29" s="76"/>
      <c r="M29" s="76"/>
      <c r="N29" s="76"/>
      <c r="O29" s="76"/>
      <c r="P29" s="76"/>
      <c r="Q29" s="76"/>
      <c r="R29" s="76"/>
      <c r="S29" s="76"/>
      <c r="T29" s="76"/>
      <c r="U29" s="76"/>
      <c r="V29" s="98"/>
    </row>
    <row r="30" s="1" customFormat="1" spans="2:22">
      <c r="B30" s="32" t="str">
        <f>DataInput!B136</f>
        <v>Expenditure</v>
      </c>
      <c r="C30" s="20" t="str">
        <f>DataInput!C136</f>
        <v>Naira</v>
      </c>
      <c r="D30" s="20" t="str">
        <f>DataInput!D136</f>
        <v>Million</v>
      </c>
      <c r="E30" s="12"/>
      <c r="F30" s="12"/>
      <c r="G30" s="33">
        <f>DataInput!G136</f>
        <v>38244.17165711</v>
      </c>
      <c r="H30" s="33">
        <f>DataInput!H136</f>
        <v>78333.509732</v>
      </c>
      <c r="I30" s="33">
        <f>DataInput!I136</f>
        <v>104223.90715275</v>
      </c>
      <c r="J30" s="33">
        <f>DataInput!J136</f>
        <v>72210.64198858</v>
      </c>
      <c r="K30" s="33">
        <f>DataInput!K136</f>
        <v>125225.922828</v>
      </c>
      <c r="L30" s="84">
        <f t="shared" ref="L30:U30" si="13">L31+L32+L33+L36+L37+L38</f>
        <v>140027.941911301</v>
      </c>
      <c r="M30" s="84">
        <f ca="1" t="shared" si="13"/>
        <v>194924.176416714</v>
      </c>
      <c r="N30" s="84">
        <f ca="1" t="shared" si="13"/>
        <v>247907.560211265</v>
      </c>
      <c r="O30" s="84">
        <f ca="1" t="shared" si="13"/>
        <v>310994.134074746</v>
      </c>
      <c r="P30" s="84">
        <f ca="1" t="shared" si="13"/>
        <v>383051.408543583</v>
      </c>
      <c r="Q30" s="84">
        <f ca="1" t="shared" si="13"/>
        <v>-579132.314355512</v>
      </c>
      <c r="R30" s="84">
        <f ca="1" t="shared" si="13"/>
        <v>-2026259.78624255</v>
      </c>
      <c r="S30" s="84">
        <f ca="1" t="shared" si="13"/>
        <v>-1313147.65925037</v>
      </c>
      <c r="T30" s="84">
        <f ca="1" t="shared" si="13"/>
        <v>-467224.539395548</v>
      </c>
      <c r="U30" s="84">
        <f ca="1" t="shared" si="13"/>
        <v>235436.905083027</v>
      </c>
      <c r="V30" s="98"/>
    </row>
    <row r="31" s="1" customFormat="1" spans="2:22">
      <c r="B31" s="34" t="str">
        <f>DataInput!B137</f>
        <v>1. Personnel costs (Salaries, Pensions, Civil Servant Social Benefits, other)</v>
      </c>
      <c r="C31" s="20" t="str">
        <f>DataInput!C137</f>
        <v>Naira</v>
      </c>
      <c r="D31" s="20" t="str">
        <f>DataInput!D137</f>
        <v>Million</v>
      </c>
      <c r="E31" s="23">
        <f>IFERROR((((K31/H31)^(1/3))-1)*100,0)</f>
        <v>13.7977997563375</v>
      </c>
      <c r="F31" s="12"/>
      <c r="G31" s="26">
        <f>DataInput!G137</f>
        <v>27224.63740445</v>
      </c>
      <c r="H31" s="26">
        <f>DataInput!H137</f>
        <v>40271.87503</v>
      </c>
      <c r="I31" s="26">
        <f>DataInput!I137</f>
        <v>53015.62177984</v>
      </c>
      <c r="J31" s="26">
        <f>DataInput!J137</f>
        <v>30473.85485228</v>
      </c>
      <c r="K31" s="26">
        <f>DataInput!K137</f>
        <v>59347.638975</v>
      </c>
      <c r="L31" s="26">
        <f>DataInput!L137</f>
        <v>38198.3997545678</v>
      </c>
      <c r="M31" s="80">
        <f t="shared" ref="M31:U31" si="14">L31*(1+$E31/100)</f>
        <v>43468.9384628284</v>
      </c>
      <c r="N31" s="80">
        <f t="shared" si="14"/>
        <v>49466.6955481351</v>
      </c>
      <c r="O31" s="80">
        <f t="shared" si="14"/>
        <v>56292.0111459439</v>
      </c>
      <c r="P31" s="80">
        <f t="shared" si="14"/>
        <v>64059.0701226765</v>
      </c>
      <c r="Q31" s="80">
        <f t="shared" si="14"/>
        <v>72897.8123439752</v>
      </c>
      <c r="R31" s="80">
        <f t="shared" si="14"/>
        <v>82956.1065179476</v>
      </c>
      <c r="S31" s="80">
        <f t="shared" si="14"/>
        <v>94402.2239809481</v>
      </c>
      <c r="T31" s="80">
        <f t="shared" si="14"/>
        <v>107427.653811369</v>
      </c>
      <c r="U31" s="80">
        <f t="shared" si="14"/>
        <v>122250.306367193</v>
      </c>
      <c r="V31" s="98"/>
    </row>
    <row r="32" s="1" customFormat="1" spans="2:22">
      <c r="B32" s="34" t="str">
        <f>DataInput!B138</f>
        <v>2. Overhead costs</v>
      </c>
      <c r="C32" s="20" t="str">
        <f>DataInput!C138</f>
        <v>Naira</v>
      </c>
      <c r="D32" s="20" t="str">
        <f>DataInput!D138</f>
        <v>Million</v>
      </c>
      <c r="E32" s="23">
        <f>IFERROR((((K32/H32)^(1/3))-1)*100,0)</f>
        <v>14.7532722891686</v>
      </c>
      <c r="F32" s="12"/>
      <c r="G32" s="26">
        <f>DataInput!G138</f>
        <v>11017.94651266</v>
      </c>
      <c r="H32" s="26">
        <f>DataInput!H138</f>
        <v>19737.962449</v>
      </c>
      <c r="I32" s="26">
        <f>DataInput!I138</f>
        <v>27320.68478619</v>
      </c>
      <c r="J32" s="26">
        <f>DataInput!J138</f>
        <v>25045.0828298</v>
      </c>
      <c r="K32" s="26">
        <f>DataInput!K138</f>
        <v>29826.174501</v>
      </c>
      <c r="L32" s="26">
        <f>DataInput!L138</f>
        <v>27320.4543859247</v>
      </c>
      <c r="M32" s="80">
        <f t="shared" ref="M32:U32" si="15">L32*(1+$E32/100)</f>
        <v>31351.1154121182</v>
      </c>
      <c r="N32" s="80">
        <f t="shared" si="15"/>
        <v>35976.4308345595</v>
      </c>
      <c r="O32" s="80">
        <f t="shared" si="15"/>
        <v>41284.1316355065</v>
      </c>
      <c r="P32" s="80">
        <f t="shared" si="15"/>
        <v>47374.8919879116</v>
      </c>
      <c r="Q32" s="80">
        <f t="shared" si="15"/>
        <v>54364.2387995876</v>
      </c>
      <c r="R32" s="80">
        <f t="shared" si="15"/>
        <v>62384.7429776246</v>
      </c>
      <c r="S32" s="80">
        <f t="shared" si="15"/>
        <v>71588.5339760116</v>
      </c>
      <c r="T32" s="80">
        <f t="shared" si="15"/>
        <v>82150.1853213165</v>
      </c>
      <c r="U32" s="80">
        <f t="shared" si="15"/>
        <v>94270.0258478269</v>
      </c>
      <c r="V32" s="98"/>
    </row>
    <row r="33" s="1" customFormat="1" spans="2:22">
      <c r="B33" s="34" t="str">
        <f>DataInput!B139</f>
        <v>3. Interest Payments (Public Debt Charges, including interests deducted from FAAC Allocation)</v>
      </c>
      <c r="C33" s="20" t="str">
        <f>DataInput!C139</f>
        <v>Naira</v>
      </c>
      <c r="D33" s="20" t="str">
        <f>DataInput!D139</f>
        <v>Million</v>
      </c>
      <c r="E33" s="12"/>
      <c r="F33" s="12"/>
      <c r="G33" s="26">
        <f>DataInput!G139</f>
        <v>0</v>
      </c>
      <c r="H33" s="26">
        <f>DataInput!H139</f>
        <v>0</v>
      </c>
      <c r="I33" s="26">
        <f>DataInput!I139</f>
        <v>0</v>
      </c>
      <c r="J33" s="26">
        <f>DataInput!J139</f>
        <v>0</v>
      </c>
      <c r="K33" s="26">
        <f>DataInput!K139</f>
        <v>1995.309979</v>
      </c>
      <c r="L33" s="84">
        <f>L95</f>
        <v>25478.04010885</v>
      </c>
      <c r="M33" s="84">
        <f ca="1" t="shared" ref="M33:U33" si="16">M95</f>
        <v>54104.6377099693</v>
      </c>
      <c r="N33" s="84">
        <f ca="1" t="shared" si="16"/>
        <v>91019.9076400698</v>
      </c>
      <c r="O33" s="84">
        <f ca="1" t="shared" si="16"/>
        <v>131721.096718018</v>
      </c>
      <c r="P33" s="84">
        <f ca="1" t="shared" si="16"/>
        <v>175761.7571731</v>
      </c>
      <c r="Q33" s="84">
        <f ca="1" t="shared" si="16"/>
        <v>223757.386594223</v>
      </c>
      <c r="R33" s="84">
        <f ca="1" t="shared" si="16"/>
        <v>280790.413360297</v>
      </c>
      <c r="S33" s="84">
        <f ca="1" t="shared" si="16"/>
        <v>342526.099593622</v>
      </c>
      <c r="T33" s="84">
        <f ca="1" t="shared" si="16"/>
        <v>405987.294550551</v>
      </c>
      <c r="U33" s="84">
        <f ca="1" t="shared" si="16"/>
        <v>469899.024172636</v>
      </c>
      <c r="V33" s="98"/>
    </row>
    <row r="34" s="1" customFormat="1" spans="2:22">
      <c r="B34" s="35" t="str">
        <f>DataInput!B140</f>
        <v>of which Interest Payments (Public Debt Charges, excluding interests deducted from FAAC Allocation)</v>
      </c>
      <c r="C34" s="20" t="str">
        <f>DataInput!C140</f>
        <v>Naira</v>
      </c>
      <c r="D34" s="20" t="str">
        <f>DataInput!D140</f>
        <v>Million</v>
      </c>
      <c r="E34" s="12"/>
      <c r="F34" s="12"/>
      <c r="G34" s="26">
        <f>DataInput!G140</f>
        <v>0</v>
      </c>
      <c r="H34" s="26">
        <f>DataInput!H140</f>
        <v>0</v>
      </c>
      <c r="I34" s="26">
        <f>DataInput!I140</f>
        <v>0</v>
      </c>
      <c r="J34" s="26">
        <f>DataInput!J140</f>
        <v>0</v>
      </c>
      <c r="K34" s="26">
        <f>DataInput!K140</f>
        <v>0</v>
      </c>
      <c r="L34" s="82"/>
      <c r="M34" s="82"/>
      <c r="N34" s="82"/>
      <c r="O34" s="82"/>
      <c r="P34" s="83"/>
      <c r="Q34" s="83"/>
      <c r="R34" s="83"/>
      <c r="S34" s="83"/>
      <c r="T34" s="83"/>
      <c r="U34" s="83"/>
      <c r="V34" s="98"/>
    </row>
    <row r="35" s="1" customFormat="1" spans="2:22">
      <c r="B35" s="35" t="str">
        <f>DataInput!B141</f>
        <v>of which Interest deducted from FAAC Allocation</v>
      </c>
      <c r="C35" s="20" t="str">
        <f>DataInput!C141</f>
        <v>Naira</v>
      </c>
      <c r="D35" s="20" t="str">
        <f>DataInput!D141</f>
        <v>Million</v>
      </c>
      <c r="E35" s="12"/>
      <c r="F35" s="12"/>
      <c r="G35" s="26">
        <f>DataInput!G141</f>
        <v>0</v>
      </c>
      <c r="H35" s="26">
        <f>DataInput!H141</f>
        <v>0</v>
      </c>
      <c r="I35" s="26">
        <f>DataInput!I141</f>
        <v>0</v>
      </c>
      <c r="J35" s="26">
        <f>DataInput!J141</f>
        <v>0</v>
      </c>
      <c r="K35" s="26">
        <f>DataInput!K141</f>
        <v>0</v>
      </c>
      <c r="L35" s="82"/>
      <c r="M35" s="82"/>
      <c r="N35" s="82"/>
      <c r="O35" s="82"/>
      <c r="P35" s="83"/>
      <c r="Q35" s="83"/>
      <c r="R35" s="83"/>
      <c r="S35" s="83"/>
      <c r="T35" s="83"/>
      <c r="U35" s="83"/>
      <c r="V35" s="98"/>
    </row>
    <row r="36" s="1" customFormat="1" spans="2:22">
      <c r="B36" s="34" t="str">
        <f>DataInput!B142</f>
        <v>4. Other Recurrent Expenditure (Excluding Personnel Costs, Overhead Costs and Interest Payments)</v>
      </c>
      <c r="C36" s="20" t="str">
        <f>DataInput!C142</f>
        <v>Naira</v>
      </c>
      <c r="D36" s="20" t="str">
        <f>DataInput!D142</f>
        <v>Million</v>
      </c>
      <c r="E36" s="23">
        <f>IFERROR((((K36/H36)^(1/3))-1)*100,0)</f>
        <v>0</v>
      </c>
      <c r="F36" s="12"/>
      <c r="G36" s="26">
        <f>DataInput!G142</f>
        <v>0</v>
      </c>
      <c r="H36" s="26">
        <f>DataInput!H142</f>
        <v>0</v>
      </c>
      <c r="I36" s="26">
        <f>DataInput!I142</f>
        <v>0</v>
      </c>
      <c r="J36" s="26">
        <f>DataInput!J142</f>
        <v>0</v>
      </c>
      <c r="K36" s="26">
        <f>DataInput!K142</f>
        <v>0</v>
      </c>
      <c r="L36" s="26">
        <f>DataInput!L142</f>
        <v>0</v>
      </c>
      <c r="M36" s="80">
        <f t="shared" ref="M36:U36" si="17">L36*(1+$E36/100)</f>
        <v>0</v>
      </c>
      <c r="N36" s="80">
        <f t="shared" si="17"/>
        <v>0</v>
      </c>
      <c r="O36" s="80">
        <f t="shared" si="17"/>
        <v>0</v>
      </c>
      <c r="P36" s="80">
        <f t="shared" si="17"/>
        <v>0</v>
      </c>
      <c r="Q36" s="80">
        <f t="shared" si="17"/>
        <v>0</v>
      </c>
      <c r="R36" s="80">
        <f t="shared" si="17"/>
        <v>0</v>
      </c>
      <c r="S36" s="80">
        <f t="shared" si="17"/>
        <v>0</v>
      </c>
      <c r="T36" s="80">
        <f t="shared" si="17"/>
        <v>0</v>
      </c>
      <c r="U36" s="80">
        <f t="shared" si="17"/>
        <v>0</v>
      </c>
      <c r="V36" s="98"/>
    </row>
    <row r="37" s="1" customFormat="1" spans="2:22">
      <c r="B37" s="34" t="str">
        <f>DataInput!B143</f>
        <v>5. Capital Expenditure</v>
      </c>
      <c r="C37" s="20" t="str">
        <f>DataInput!C143</f>
        <v>Naira</v>
      </c>
      <c r="D37" s="20" t="str">
        <f>DataInput!D143</f>
        <v>Million</v>
      </c>
      <c r="E37" s="23">
        <f>IFERROR((((K37/H37)^(1/3))-1)*100,0)</f>
        <v>21.7831822487417</v>
      </c>
      <c r="F37" s="12"/>
      <c r="G37" s="26">
        <f>DataInput!G143</f>
        <v>0</v>
      </c>
      <c r="H37" s="26">
        <f>DataInput!H143</f>
        <v>15828.823277</v>
      </c>
      <c r="I37" s="26">
        <f>DataInput!I143</f>
        <v>19888.11981084</v>
      </c>
      <c r="J37" s="26">
        <f>DataInput!J143</f>
        <v>16169.14040033</v>
      </c>
      <c r="K37" s="26">
        <f>DataInput!K143</f>
        <v>28589.764955</v>
      </c>
      <c r="L37" s="26">
        <f>DataInput!L143</f>
        <v>32206.5721910489</v>
      </c>
      <c r="M37" s="80">
        <f t="shared" ref="M37:U37" si="18">L37*(1+$E37/100)</f>
        <v>39222.1885074977</v>
      </c>
      <c r="N37" s="80">
        <f t="shared" si="18"/>
        <v>47766.0293120309</v>
      </c>
      <c r="O37" s="80">
        <f t="shared" si="18"/>
        <v>58170.9905300579</v>
      </c>
      <c r="P37" s="80">
        <f t="shared" si="18"/>
        <v>70842.4834131187</v>
      </c>
      <c r="Q37" s="80">
        <f t="shared" si="18"/>
        <v>86274.2306845329</v>
      </c>
      <c r="R37" s="80">
        <f t="shared" si="18"/>
        <v>105067.503588245</v>
      </c>
      <c r="S37" s="80">
        <f t="shared" si="18"/>
        <v>127954.549379075</v>
      </c>
      <c r="T37" s="80">
        <f t="shared" si="18"/>
        <v>155827.122065875</v>
      </c>
      <c r="U37" s="80">
        <f t="shared" si="18"/>
        <v>189771.228058454</v>
      </c>
      <c r="V37" s="98"/>
    </row>
    <row r="38" s="1" customFormat="1" spans="2:22">
      <c r="B38" s="34" t="str">
        <f>DataInput!B144</f>
        <v>6. Amortization (principal) payments</v>
      </c>
      <c r="C38" s="37" t="str">
        <f>DataInput!C144</f>
        <v>Naira</v>
      </c>
      <c r="D38" s="37" t="str">
        <f>DataInput!D144</f>
        <v>Million</v>
      </c>
      <c r="E38" s="12"/>
      <c r="F38" s="12"/>
      <c r="G38" s="26">
        <f>DataInput!G144</f>
        <v>0</v>
      </c>
      <c r="H38" s="26">
        <f>DataInput!H144</f>
        <v>2493.213197</v>
      </c>
      <c r="I38" s="26">
        <f>DataInput!I144</f>
        <v>3997.66299888</v>
      </c>
      <c r="J38" s="26">
        <f>DataInput!J144</f>
        <v>520.52717417</v>
      </c>
      <c r="K38" s="26">
        <f>DataInput!K144</f>
        <v>5464.735018</v>
      </c>
      <c r="L38" s="81">
        <f t="shared" ref="L38:U38" si="19">L92</f>
        <v>16824.47547091</v>
      </c>
      <c r="M38" s="81">
        <f ca="1" t="shared" si="19"/>
        <v>26777.2963243</v>
      </c>
      <c r="N38" s="81">
        <f ca="1" t="shared" si="19"/>
        <v>23678.49687647</v>
      </c>
      <c r="O38" s="81">
        <f ca="1" t="shared" si="19"/>
        <v>23525.90404522</v>
      </c>
      <c r="P38" s="81">
        <f ca="1" t="shared" si="19"/>
        <v>25013.2058467767</v>
      </c>
      <c r="Q38" s="81">
        <f ca="1" t="shared" si="19"/>
        <v>-1016425.98277783</v>
      </c>
      <c r="R38" s="81">
        <f ca="1" t="shared" si="19"/>
        <v>-2557458.55268666</v>
      </c>
      <c r="S38" s="81">
        <f ca="1" t="shared" si="19"/>
        <v>-1949619.06618003</v>
      </c>
      <c r="T38" s="81">
        <f ca="1" t="shared" si="19"/>
        <v>-1218616.79514466</v>
      </c>
      <c r="U38" s="81">
        <f ca="1" t="shared" si="19"/>
        <v>-640753.679363083</v>
      </c>
      <c r="V38" s="98"/>
    </row>
    <row r="39" s="1" customFormat="1" spans="2:22">
      <c r="B39" s="41" t="str">
        <f>DataInput!B145</f>
        <v>of which Amortization of Domestic bonds</v>
      </c>
      <c r="C39" s="37" t="str">
        <f>DataInput!C145</f>
        <v>Naira</v>
      </c>
      <c r="D39" s="37" t="str">
        <f>DataInput!D145</f>
        <v>Million</v>
      </c>
      <c r="E39" s="12"/>
      <c r="F39" s="12"/>
      <c r="G39" s="26">
        <f>DataInput!G145</f>
        <v>0</v>
      </c>
      <c r="H39" s="26">
        <f>DataInput!H145</f>
        <v>0</v>
      </c>
      <c r="I39" s="26">
        <f>DataInput!I145</f>
        <v>0</v>
      </c>
      <c r="J39" s="26">
        <f>DataInput!J145</f>
        <v>0</v>
      </c>
      <c r="K39" s="26">
        <f>DataInput!K145</f>
        <v>0</v>
      </c>
      <c r="L39" s="82"/>
      <c r="M39" s="82"/>
      <c r="N39" s="82"/>
      <c r="O39" s="82"/>
      <c r="P39" s="83"/>
      <c r="Q39" s="83"/>
      <c r="R39" s="83"/>
      <c r="S39" s="83"/>
      <c r="T39" s="83"/>
      <c r="U39" s="83"/>
      <c r="V39" s="98"/>
    </row>
    <row r="40" s="1" customFormat="1" spans="2:22">
      <c r="B40" s="41" t="str">
        <f>DataInput!B146</f>
        <v>of which Amortization of Commercial bank loans </v>
      </c>
      <c r="C40" s="37" t="str">
        <f>DataInput!C146</f>
        <v>Naira</v>
      </c>
      <c r="D40" s="37" t="str">
        <f>DataInput!D146</f>
        <v>Million</v>
      </c>
      <c r="E40" s="12"/>
      <c r="F40" s="12"/>
      <c r="G40" s="26">
        <f>DataInput!G146</f>
        <v>0</v>
      </c>
      <c r="H40" s="26">
        <f>DataInput!H146</f>
        <v>0</v>
      </c>
      <c r="I40" s="26">
        <f>DataInput!I146</f>
        <v>0</v>
      </c>
      <c r="J40" s="26">
        <f>DataInput!J146</f>
        <v>0</v>
      </c>
      <c r="K40" s="26">
        <f>DataInput!K146</f>
        <v>0</v>
      </c>
      <c r="L40" s="82"/>
      <c r="M40" s="82"/>
      <c r="N40" s="82"/>
      <c r="O40" s="82"/>
      <c r="P40" s="83"/>
      <c r="Q40" s="83"/>
      <c r="R40" s="83"/>
      <c r="S40" s="83"/>
      <c r="T40" s="83"/>
      <c r="U40" s="83"/>
      <c r="V40" s="98"/>
    </row>
    <row r="41" s="1" customFormat="1" spans="2:22">
      <c r="B41" s="41" t="str">
        <f>DataInput!B147</f>
        <v>of which Amortization of External loans</v>
      </c>
      <c r="C41" s="37" t="str">
        <f>DataInput!C147</f>
        <v>Naira</v>
      </c>
      <c r="D41" s="37" t="str">
        <f>DataInput!D147</f>
        <v>Million</v>
      </c>
      <c r="E41" s="12"/>
      <c r="F41" s="12"/>
      <c r="G41" s="26">
        <f>DataInput!G147</f>
        <v>0</v>
      </c>
      <c r="H41" s="26">
        <f>DataInput!H147</f>
        <v>0</v>
      </c>
      <c r="I41" s="26">
        <f>DataInput!I147</f>
        <v>0</v>
      </c>
      <c r="J41" s="26">
        <f>DataInput!J147</f>
        <v>0</v>
      </c>
      <c r="K41" s="26">
        <f>DataInput!K147</f>
        <v>0</v>
      </c>
      <c r="L41" s="82"/>
      <c r="M41" s="82"/>
      <c r="N41" s="82"/>
      <c r="O41" s="82"/>
      <c r="P41" s="83"/>
      <c r="Q41" s="83"/>
      <c r="R41" s="83"/>
      <c r="S41" s="83"/>
      <c r="T41" s="83"/>
      <c r="U41" s="83"/>
      <c r="V41" s="98"/>
    </row>
    <row r="42" s="1" customFormat="1" spans="2:22">
      <c r="B42" s="42"/>
      <c r="C42" s="20"/>
      <c r="D42" s="20"/>
      <c r="E42" s="12"/>
      <c r="F42" s="12"/>
      <c r="G42" s="43"/>
      <c r="H42" s="43"/>
      <c r="I42" s="43"/>
      <c r="J42" s="43"/>
      <c r="K42" s="43"/>
      <c r="L42" s="76"/>
      <c r="M42" s="76"/>
      <c r="N42" s="76"/>
      <c r="O42" s="76"/>
      <c r="P42" s="76"/>
      <c r="Q42" s="76"/>
      <c r="R42" s="76"/>
      <c r="S42" s="76"/>
      <c r="T42" s="76"/>
      <c r="U42" s="76"/>
      <c r="V42" s="98"/>
    </row>
    <row r="43" s="1" customFormat="1" spans="2:22">
      <c r="B43" s="32" t="str">
        <f>DataInput!B149</f>
        <v>Budget Balance (' + ' means surplus,  ' - ' means deficit)</v>
      </c>
      <c r="C43" s="20" t="str">
        <f>DataInput!C149</f>
        <v>Naira</v>
      </c>
      <c r="D43" s="20" t="str">
        <f>DataInput!D149</f>
        <v>Million</v>
      </c>
      <c r="E43" s="12"/>
      <c r="F43" s="12"/>
      <c r="G43" s="33">
        <f>DataInput!G149</f>
        <v>21422.87777144</v>
      </c>
      <c r="H43" s="33">
        <f>DataInput!H149</f>
        <v>2958.02034599999</v>
      </c>
      <c r="I43" s="33">
        <f>DataInput!I149</f>
        <v>-27790.40961544</v>
      </c>
      <c r="J43" s="33">
        <f>DataInput!J149</f>
        <v>35659.31000163</v>
      </c>
      <c r="K43" s="33">
        <f>DataInput!K149</f>
        <v>-22024.7027269</v>
      </c>
      <c r="L43" s="84">
        <f t="shared" ref="L43:U43" si="20">L13-L30</f>
        <v>-17370.682771</v>
      </c>
      <c r="M43" s="84">
        <f ca="1" t="shared" si="20"/>
        <v>1950.27999999997</v>
      </c>
      <c r="N43" s="84">
        <f ca="1" t="shared" si="20"/>
        <v>-179.320000000036</v>
      </c>
      <c r="O43" s="84">
        <f ca="1" t="shared" si="20"/>
        <v>3019.26999999996</v>
      </c>
      <c r="P43" s="84">
        <f ca="1" t="shared" si="20"/>
        <v>188.950000000012</v>
      </c>
      <c r="Q43" s="84">
        <f ca="1" t="shared" si="20"/>
        <v>-989.620000000112</v>
      </c>
      <c r="R43" s="84">
        <f ca="1" t="shared" si="20"/>
        <v>-1994.77999999956</v>
      </c>
      <c r="S43" s="84">
        <f ca="1" t="shared" si="20"/>
        <v>-22.2499999997672</v>
      </c>
      <c r="T43" s="84">
        <f ca="1" t="shared" si="20"/>
        <v>1908.84999999986</v>
      </c>
      <c r="U43" s="84">
        <f ca="1" t="shared" si="20"/>
        <v>-954.419999999955</v>
      </c>
      <c r="V43" s="98"/>
    </row>
    <row r="44" s="1" customFormat="1" spans="2:22">
      <c r="B44" s="32" t="str">
        <f>DataInput!B150</f>
        <v>Opening Cash and Bank Balance</v>
      </c>
      <c r="C44" s="37" t="str">
        <f>DataInput!C150</f>
        <v>Naira</v>
      </c>
      <c r="D44" s="37" t="str">
        <f>DataInput!D150</f>
        <v>Million</v>
      </c>
      <c r="E44" s="12"/>
      <c r="F44" s="12"/>
      <c r="G44" s="33">
        <f>DataInput!G150</f>
        <v>4635.9537166</v>
      </c>
      <c r="H44" s="33">
        <f>DataInput!H150</f>
        <v>2029.3089658</v>
      </c>
      <c r="I44" s="33">
        <f>DataInput!I150</f>
        <v>20398.489309</v>
      </c>
      <c r="J44" s="33">
        <f>DataInput!J150</f>
        <v>13673.27865207</v>
      </c>
      <c r="K44" s="33">
        <f>DataInput!K150</f>
        <v>16497.91689551</v>
      </c>
      <c r="L44" s="26">
        <f>DataInput!L150</f>
        <v>32456.282771</v>
      </c>
      <c r="M44" s="26">
        <f>DataInput!M150</f>
        <v>15085.6</v>
      </c>
      <c r="N44" s="26">
        <f>DataInput!N150</f>
        <v>17035.88</v>
      </c>
      <c r="O44" s="26">
        <f>DataInput!O150</f>
        <v>16856.56</v>
      </c>
      <c r="P44" s="26">
        <f>DataInput!P150</f>
        <v>19875.83</v>
      </c>
      <c r="Q44" s="26">
        <f>DataInput!Q150</f>
        <v>20064.78</v>
      </c>
      <c r="R44" s="26">
        <f>DataInput!R150</f>
        <v>19075.16</v>
      </c>
      <c r="S44" s="26">
        <f>DataInput!S150</f>
        <v>17080.38</v>
      </c>
      <c r="T44" s="26">
        <f>DataInput!T150</f>
        <v>17058.13</v>
      </c>
      <c r="U44" s="26">
        <f>DataInput!U150</f>
        <v>18966.98</v>
      </c>
      <c r="V44" s="98"/>
    </row>
    <row r="45" s="1" customFormat="1" spans="2:22">
      <c r="B45" s="32" t="str">
        <f>DataInput!B151</f>
        <v>Closing Cash and Bank Balance</v>
      </c>
      <c r="C45" s="37" t="str">
        <f>DataInput!C151</f>
        <v>Naira</v>
      </c>
      <c r="D45" s="37" t="str">
        <f>DataInput!D151</f>
        <v>Million</v>
      </c>
      <c r="E45" s="12"/>
      <c r="F45" s="12"/>
      <c r="G45" s="33">
        <f>DataInput!G151</f>
        <v>2029.3099658</v>
      </c>
      <c r="H45" s="33">
        <f>DataInput!H151</f>
        <v>20398.489309</v>
      </c>
      <c r="I45" s="33">
        <f>DataInput!I151</f>
        <v>13673.27865207</v>
      </c>
      <c r="J45" s="33">
        <f>DataInput!J151</f>
        <v>16497.91689551</v>
      </c>
      <c r="K45" s="33">
        <f>DataInput!K151</f>
        <v>32456.282771</v>
      </c>
      <c r="L45" s="26">
        <f>DataInput!L151</f>
        <v>15085.6</v>
      </c>
      <c r="M45" s="26">
        <f>DataInput!M151</f>
        <v>17035.88</v>
      </c>
      <c r="N45" s="26">
        <f>DataInput!N151</f>
        <v>16856.56</v>
      </c>
      <c r="O45" s="26">
        <f>DataInput!O151</f>
        <v>19875.83</v>
      </c>
      <c r="P45" s="26">
        <f>DataInput!P151</f>
        <v>20064.78</v>
      </c>
      <c r="Q45" s="26">
        <f>DataInput!Q151</f>
        <v>19075.16</v>
      </c>
      <c r="R45" s="26">
        <f>DataInput!R151</f>
        <v>17080.38</v>
      </c>
      <c r="S45" s="26">
        <f>DataInput!S151</f>
        <v>17058.13</v>
      </c>
      <c r="T45" s="26">
        <f>DataInput!T151</f>
        <v>18966.98</v>
      </c>
      <c r="U45" s="26">
        <f>DataInput!U151</f>
        <v>18012.56</v>
      </c>
      <c r="V45" s="98"/>
    </row>
    <row r="46" s="1" customFormat="1" spans="2:22">
      <c r="B46" s="12"/>
      <c r="C46" s="20"/>
      <c r="D46" s="20"/>
      <c r="E46" s="12"/>
      <c r="F46" s="12"/>
      <c r="G46" s="12"/>
      <c r="H46" s="12"/>
      <c r="I46" s="12"/>
      <c r="J46" s="12"/>
      <c r="K46" s="21"/>
      <c r="L46" s="21"/>
      <c r="M46" s="21"/>
      <c r="N46" s="21"/>
      <c r="O46" s="21"/>
      <c r="P46" s="21"/>
      <c r="Q46" s="21"/>
      <c r="R46" s="21"/>
      <c r="S46" s="21"/>
      <c r="T46" s="21"/>
      <c r="U46" s="21"/>
      <c r="V46" s="97"/>
    </row>
    <row r="47" s="3" customFormat="1" spans="2:22">
      <c r="B47" s="44" t="s">
        <v>292</v>
      </c>
      <c r="C47" s="29"/>
      <c r="D47" s="29"/>
      <c r="E47" s="28"/>
      <c r="F47" s="28"/>
      <c r="G47" s="28"/>
      <c r="H47" s="28"/>
      <c r="I47" s="28"/>
      <c r="J47" s="28"/>
      <c r="K47" s="28"/>
      <c r="L47" s="77"/>
      <c r="M47" s="77"/>
      <c r="N47" s="77"/>
      <c r="O47" s="77"/>
      <c r="P47" s="77"/>
      <c r="Q47" s="77"/>
      <c r="R47" s="77"/>
      <c r="S47" s="77"/>
      <c r="T47" s="77"/>
      <c r="U47" s="77"/>
      <c r="V47" s="78"/>
    </row>
    <row r="48" s="1" customFormat="1" spans="2:22">
      <c r="B48" s="12"/>
      <c r="C48" s="13"/>
      <c r="D48" s="13"/>
      <c r="E48" s="12"/>
      <c r="F48" s="12"/>
      <c r="G48" s="12"/>
      <c r="H48" s="12"/>
      <c r="I48" s="12"/>
      <c r="J48" s="12"/>
      <c r="K48" s="12"/>
      <c r="L48" s="14"/>
      <c r="M48" s="14"/>
      <c r="N48" s="14"/>
      <c r="O48" s="14"/>
      <c r="P48" s="14"/>
      <c r="Q48" s="14"/>
      <c r="R48" s="14"/>
      <c r="S48" s="14"/>
      <c r="T48" s="14"/>
      <c r="U48" s="14"/>
      <c r="V48" s="97"/>
    </row>
    <row r="49" ht="15" spans="1:21">
      <c r="A49" s="45"/>
      <c r="B49" s="46" t="s">
        <v>230</v>
      </c>
      <c r="C49" s="20" t="str">
        <f>'Data Request'!$C$6</f>
        <v>Naira</v>
      </c>
      <c r="D49" s="20" t="str">
        <f>'Data Request'!$C$7</f>
        <v>Million</v>
      </c>
      <c r="E49" s="47"/>
      <c r="F49" s="48"/>
      <c r="G49" s="49"/>
      <c r="H49" s="49"/>
      <c r="I49" s="49"/>
      <c r="J49" s="49"/>
      <c r="K49" s="85"/>
      <c r="L49" s="86">
        <f t="shared" ref="L49:U49" si="21">-L50+L51+L54</f>
        <v>59826.7319997419</v>
      </c>
      <c r="M49" s="86">
        <f ca="1" t="shared" si="21"/>
        <v>122739.91291413</v>
      </c>
      <c r="N49" s="86">
        <f ca="1" t="shared" si="21"/>
        <v>159350.661324849</v>
      </c>
      <c r="O49" s="86">
        <f ca="1" t="shared" si="21"/>
        <v>208053.734421277</v>
      </c>
      <c r="P49" s="86">
        <f ca="1" t="shared" si="21"/>
        <v>255762.714968791</v>
      </c>
      <c r="Q49" s="86">
        <f ca="1" t="shared" si="21"/>
        <v>-733842.30807746</v>
      </c>
      <c r="R49" s="86">
        <f ca="1" t="shared" si="21"/>
        <v>-2213939.62438355</v>
      </c>
      <c r="S49" s="86">
        <f ca="1" t="shared" si="21"/>
        <v>-1537779.28333767</v>
      </c>
      <c r="T49" s="86">
        <f ca="1" t="shared" si="21"/>
        <v>-737333.353692536</v>
      </c>
      <c r="U49" s="86">
        <f ca="1" t="shared" si="21"/>
        <v>-95298.8777037708</v>
      </c>
    </row>
    <row r="50" ht="15" spans="1:21">
      <c r="A50" s="45"/>
      <c r="B50" s="50" t="s">
        <v>231</v>
      </c>
      <c r="C50" s="20" t="str">
        <f>'Data Request'!$C$6</f>
        <v>Naira</v>
      </c>
      <c r="D50" s="20" t="str">
        <f>'Data Request'!$C$7</f>
        <v>Million</v>
      </c>
      <c r="E50" s="51" t="s">
        <v>293</v>
      </c>
      <c r="F50" s="52"/>
      <c r="G50" s="52"/>
      <c r="H50" s="52"/>
      <c r="I50" s="52"/>
      <c r="J50" s="52"/>
      <c r="K50" s="87"/>
      <c r="L50" s="88">
        <f t="shared" ref="L50:U50" si="22">(L14+L17+L18+L19+L20+L22)-(L31+L32+L36+L37)</f>
        <v>-34894.8991909819</v>
      </c>
      <c r="M50" s="88">
        <f t="shared" si="22"/>
        <v>-39907.6988798611</v>
      </c>
      <c r="N50" s="88">
        <f t="shared" si="22"/>
        <v>-44831.5768083095</v>
      </c>
      <c r="O50" s="88">
        <f t="shared" si="22"/>
        <v>-49787.4636580395</v>
      </c>
      <c r="P50" s="88">
        <f t="shared" si="22"/>
        <v>-54798.8019489142</v>
      </c>
      <c r="Q50" s="88">
        <f t="shared" si="22"/>
        <v>-59815.9081061481</v>
      </c>
      <c r="R50" s="88">
        <f t="shared" si="22"/>
        <v>-64723.2949428135</v>
      </c>
      <c r="S50" s="88">
        <f t="shared" si="22"/>
        <v>-69335.9332487382</v>
      </c>
      <c r="T50" s="88">
        <f t="shared" si="22"/>
        <v>-73387.2969015727</v>
      </c>
      <c r="U50" s="88">
        <f t="shared" si="22"/>
        <v>-76510.197486676</v>
      </c>
    </row>
    <row r="51" ht="15" spans="1:21">
      <c r="A51" s="53"/>
      <c r="B51" s="50" t="s">
        <v>232</v>
      </c>
      <c r="C51" s="20" t="str">
        <f>'Data Request'!$C$6</f>
        <v>Naira</v>
      </c>
      <c r="D51" s="20" t="str">
        <f>'Data Request'!$C$7</f>
        <v>Million</v>
      </c>
      <c r="E51" s="54"/>
      <c r="F51" s="52"/>
      <c r="G51" s="52"/>
      <c r="H51" s="52"/>
      <c r="I51" s="52"/>
      <c r="J51" s="52"/>
      <c r="K51" s="87"/>
      <c r="L51" s="87">
        <f t="shared" ref="L51:U51" si="23">L52+L53</f>
        <v>42302.51557976</v>
      </c>
      <c r="M51" s="87">
        <f ca="1" t="shared" si="23"/>
        <v>80881.9340342693</v>
      </c>
      <c r="N51" s="87">
        <f ca="1" t="shared" si="23"/>
        <v>114698.40451654</v>
      </c>
      <c r="O51" s="87">
        <f ca="1" t="shared" si="23"/>
        <v>155247.000763238</v>
      </c>
      <c r="P51" s="87">
        <f ca="1" t="shared" si="23"/>
        <v>200774.963019877</v>
      </c>
      <c r="Q51" s="87">
        <f ca="1" t="shared" si="23"/>
        <v>-792668.596183608</v>
      </c>
      <c r="R51" s="87">
        <f ca="1" t="shared" si="23"/>
        <v>-2276668.13932637</v>
      </c>
      <c r="S51" s="87">
        <f ca="1" t="shared" si="23"/>
        <v>-1607092.96658641</v>
      </c>
      <c r="T51" s="87">
        <f ca="1" t="shared" si="23"/>
        <v>-812629.500594109</v>
      </c>
      <c r="U51" s="87">
        <f ca="1" t="shared" si="23"/>
        <v>-170854.655190447</v>
      </c>
    </row>
    <row r="52" ht="15" spans="1:21">
      <c r="A52" s="53"/>
      <c r="B52" s="55" t="s">
        <v>233</v>
      </c>
      <c r="C52" s="20" t="str">
        <f>'Data Request'!$C$6</f>
        <v>Naira</v>
      </c>
      <c r="D52" s="20" t="str">
        <f>'Data Request'!$C$7</f>
        <v>Million</v>
      </c>
      <c r="E52" s="54"/>
      <c r="F52" s="48"/>
      <c r="G52" s="48"/>
      <c r="H52" s="48"/>
      <c r="I52" s="48"/>
      <c r="J52" s="48"/>
      <c r="K52" s="89"/>
      <c r="L52" s="90">
        <f t="shared" ref="L52:U52" si="24">L38</f>
        <v>16824.47547091</v>
      </c>
      <c r="M52" s="90">
        <f ca="1" t="shared" si="24"/>
        <v>26777.2963243</v>
      </c>
      <c r="N52" s="90">
        <f ca="1" t="shared" si="24"/>
        <v>23678.49687647</v>
      </c>
      <c r="O52" s="90">
        <f ca="1" t="shared" si="24"/>
        <v>23525.90404522</v>
      </c>
      <c r="P52" s="90">
        <f ca="1" t="shared" si="24"/>
        <v>25013.2058467767</v>
      </c>
      <c r="Q52" s="90">
        <f ca="1" t="shared" si="24"/>
        <v>-1016425.98277783</v>
      </c>
      <c r="R52" s="90">
        <f ca="1" t="shared" si="24"/>
        <v>-2557458.55268666</v>
      </c>
      <c r="S52" s="90">
        <f ca="1" t="shared" si="24"/>
        <v>-1949619.06618003</v>
      </c>
      <c r="T52" s="90">
        <f ca="1" t="shared" si="24"/>
        <v>-1218616.79514466</v>
      </c>
      <c r="U52" s="90">
        <f ca="1" t="shared" si="24"/>
        <v>-640753.679363083</v>
      </c>
    </row>
    <row r="53" ht="15" spans="1:21">
      <c r="A53" s="53"/>
      <c r="B53" s="55" t="s">
        <v>234</v>
      </c>
      <c r="C53" s="20" t="str">
        <f>'Data Request'!$C$6</f>
        <v>Naira</v>
      </c>
      <c r="D53" s="20" t="str">
        <f>'Data Request'!$C$7</f>
        <v>Million</v>
      </c>
      <c r="E53" s="54"/>
      <c r="F53" s="56"/>
      <c r="G53" s="56"/>
      <c r="H53" s="56"/>
      <c r="I53" s="56"/>
      <c r="J53" s="56"/>
      <c r="K53" s="91"/>
      <c r="L53" s="90">
        <f t="shared" ref="L53:U53" si="25">L33</f>
        <v>25478.04010885</v>
      </c>
      <c r="M53" s="90">
        <f ca="1" t="shared" si="25"/>
        <v>54104.6377099693</v>
      </c>
      <c r="N53" s="90">
        <f ca="1" t="shared" si="25"/>
        <v>91019.9076400698</v>
      </c>
      <c r="O53" s="90">
        <f ca="1" t="shared" si="25"/>
        <v>131721.096718018</v>
      </c>
      <c r="P53" s="90">
        <f ca="1" t="shared" si="25"/>
        <v>175761.7571731</v>
      </c>
      <c r="Q53" s="90">
        <f ca="1" t="shared" si="25"/>
        <v>223757.386594223</v>
      </c>
      <c r="R53" s="90">
        <f ca="1" t="shared" si="25"/>
        <v>280790.413360297</v>
      </c>
      <c r="S53" s="90">
        <f ca="1" t="shared" si="25"/>
        <v>342526.099593622</v>
      </c>
      <c r="T53" s="90">
        <f ca="1" t="shared" si="25"/>
        <v>405987.294550551</v>
      </c>
      <c r="U53" s="90">
        <f ca="1" t="shared" si="25"/>
        <v>469899.024172636</v>
      </c>
    </row>
    <row r="54" ht="15" spans="1:21">
      <c r="A54" s="53"/>
      <c r="B54" s="50" t="s">
        <v>235</v>
      </c>
      <c r="C54" s="20" t="str">
        <f>'Data Request'!$C$6</f>
        <v>Naira</v>
      </c>
      <c r="D54" s="20" t="str">
        <f>'Data Request'!$C$7</f>
        <v>Million</v>
      </c>
      <c r="E54" s="54"/>
      <c r="F54" s="56"/>
      <c r="G54" s="56"/>
      <c r="H54" s="56"/>
      <c r="I54" s="56"/>
      <c r="J54" s="56"/>
      <c r="K54" s="91"/>
      <c r="L54" s="88">
        <f t="shared" ref="L54:U54" si="26">L45-L44</f>
        <v>-17370.682771</v>
      </c>
      <c r="M54" s="88">
        <f t="shared" si="26"/>
        <v>1950.28</v>
      </c>
      <c r="N54" s="88">
        <f t="shared" si="26"/>
        <v>-179.32</v>
      </c>
      <c r="O54" s="88">
        <f t="shared" si="26"/>
        <v>3019.27</v>
      </c>
      <c r="P54" s="88">
        <f t="shared" si="26"/>
        <v>188.949999999997</v>
      </c>
      <c r="Q54" s="88">
        <f t="shared" si="26"/>
        <v>-989.619999999999</v>
      </c>
      <c r="R54" s="88">
        <f t="shared" si="26"/>
        <v>-1994.78</v>
      </c>
      <c r="S54" s="88">
        <f t="shared" si="26"/>
        <v>-22.25</v>
      </c>
      <c r="T54" s="88">
        <f t="shared" si="26"/>
        <v>1908.85</v>
      </c>
      <c r="U54" s="88">
        <f t="shared" si="26"/>
        <v>-954.419999999998</v>
      </c>
    </row>
    <row r="55" ht="15" spans="1:21">
      <c r="A55" s="45"/>
      <c r="B55" s="46" t="s">
        <v>236</v>
      </c>
      <c r="C55" s="20" t="str">
        <f>'Data Request'!$C$6</f>
        <v>Naira</v>
      </c>
      <c r="D55" s="20" t="str">
        <f>'Data Request'!$C$7</f>
        <v>Million</v>
      </c>
      <c r="E55" s="47"/>
      <c r="F55" s="48"/>
      <c r="G55" s="49"/>
      <c r="H55" s="49"/>
      <c r="I55" s="49"/>
      <c r="J55" s="49"/>
      <c r="K55" s="85"/>
      <c r="L55" s="86">
        <f t="shared" ref="L55:U55" si="27">L56+L57</f>
        <v>59826.7319997419</v>
      </c>
      <c r="M55" s="86">
        <f ca="1" t="shared" si="27"/>
        <v>122739.91291413</v>
      </c>
      <c r="N55" s="86">
        <f ca="1" t="shared" si="27"/>
        <v>159350.661324849</v>
      </c>
      <c r="O55" s="86">
        <f ca="1" t="shared" si="27"/>
        <v>208053.734421277</v>
      </c>
      <c r="P55" s="86">
        <f ca="1" t="shared" si="27"/>
        <v>255762.714968791</v>
      </c>
      <c r="Q55" s="86">
        <f ca="1" t="shared" si="27"/>
        <v>-733842.30807746</v>
      </c>
      <c r="R55" s="86">
        <f ca="1" t="shared" si="27"/>
        <v>-2213939.62438355</v>
      </c>
      <c r="S55" s="86">
        <f ca="1" t="shared" si="27"/>
        <v>-1537779.28333767</v>
      </c>
      <c r="T55" s="86">
        <f ca="1" t="shared" si="27"/>
        <v>-737333.353692536</v>
      </c>
      <c r="U55" s="86">
        <f ca="1" t="shared" si="27"/>
        <v>-95298.8777037708</v>
      </c>
    </row>
    <row r="56" ht="15" spans="1:21">
      <c r="A56" s="53"/>
      <c r="B56" s="50" t="s">
        <v>237</v>
      </c>
      <c r="C56" s="20" t="str">
        <f>'Data Request'!$C$6</f>
        <v>Naira</v>
      </c>
      <c r="D56" s="20" t="str">
        <f>'Data Request'!$C$7</f>
        <v>Million</v>
      </c>
      <c r="E56" s="54"/>
      <c r="F56" s="48"/>
      <c r="G56" s="48"/>
      <c r="H56" s="48"/>
      <c r="I56" s="48"/>
      <c r="J56" s="48"/>
      <c r="K56" s="89"/>
      <c r="L56" s="88">
        <f t="shared" ref="L56:U56" si="28">L23+L24</f>
        <v>0</v>
      </c>
      <c r="M56" s="88">
        <f t="shared" si="28"/>
        <v>0</v>
      </c>
      <c r="N56" s="88">
        <f t="shared" si="28"/>
        <v>0</v>
      </c>
      <c r="O56" s="88">
        <f t="shared" si="28"/>
        <v>0</v>
      </c>
      <c r="P56" s="88">
        <f t="shared" si="28"/>
        <v>0</v>
      </c>
      <c r="Q56" s="88">
        <f t="shared" si="28"/>
        <v>0</v>
      </c>
      <c r="R56" s="88">
        <f t="shared" si="28"/>
        <v>0</v>
      </c>
      <c r="S56" s="88">
        <f t="shared" si="28"/>
        <v>0</v>
      </c>
      <c r="T56" s="88">
        <f t="shared" si="28"/>
        <v>0</v>
      </c>
      <c r="U56" s="88">
        <f t="shared" si="28"/>
        <v>0</v>
      </c>
    </row>
    <row r="57" ht="15" spans="1:21">
      <c r="A57" s="53"/>
      <c r="B57" s="50" t="s">
        <v>238</v>
      </c>
      <c r="C57" s="20" t="str">
        <f>'Data Request'!$C$6</f>
        <v>Naira</v>
      </c>
      <c r="D57" s="20" t="str">
        <f>'Data Request'!$C$7</f>
        <v>Million</v>
      </c>
      <c r="E57" s="51" t="s">
        <v>294</v>
      </c>
      <c r="F57" s="48"/>
      <c r="G57" s="48"/>
      <c r="H57" s="48"/>
      <c r="I57" s="48"/>
      <c r="J57" s="48"/>
      <c r="K57" s="89"/>
      <c r="L57" s="92">
        <f t="shared" ref="L57:U57" si="29">(-L50+L51+L54)-(L56)</f>
        <v>59826.7319997419</v>
      </c>
      <c r="M57" s="92">
        <f ca="1" t="shared" si="29"/>
        <v>122739.91291413</v>
      </c>
      <c r="N57" s="92">
        <f ca="1" t="shared" si="29"/>
        <v>159350.661324849</v>
      </c>
      <c r="O57" s="92">
        <f ca="1" t="shared" si="29"/>
        <v>208053.734421277</v>
      </c>
      <c r="P57" s="92">
        <f ca="1" t="shared" si="29"/>
        <v>255762.714968791</v>
      </c>
      <c r="Q57" s="92">
        <f ca="1" t="shared" si="29"/>
        <v>-733842.30807746</v>
      </c>
      <c r="R57" s="92">
        <f ca="1" t="shared" si="29"/>
        <v>-2213939.62438355</v>
      </c>
      <c r="S57" s="92">
        <f ca="1" t="shared" si="29"/>
        <v>-1537779.28333767</v>
      </c>
      <c r="T57" s="92">
        <f ca="1" t="shared" si="29"/>
        <v>-737333.353692536</v>
      </c>
      <c r="U57" s="92">
        <f ca="1" t="shared" si="29"/>
        <v>-95298.8777037708</v>
      </c>
    </row>
    <row r="58" ht="15" spans="1:21">
      <c r="A58" s="53"/>
      <c r="B58" s="57" t="s">
        <v>295</v>
      </c>
      <c r="C58" s="47"/>
      <c r="D58" s="58"/>
      <c r="E58" s="59"/>
      <c r="F58" s="60"/>
      <c r="G58" s="60"/>
      <c r="H58" s="60"/>
      <c r="I58" s="60"/>
      <c r="J58" s="60"/>
      <c r="K58" s="93"/>
      <c r="L58" s="94" t="str">
        <f t="shared" ref="L58:U58" si="30">IF(L49=L55,"OK","Check")</f>
        <v>OK</v>
      </c>
      <c r="M58" s="94" t="str">
        <f ca="1" t="shared" si="30"/>
        <v>OK</v>
      </c>
      <c r="N58" s="94" t="str">
        <f ca="1" t="shared" si="30"/>
        <v>OK</v>
      </c>
      <c r="O58" s="94" t="str">
        <f ca="1" t="shared" si="30"/>
        <v>OK</v>
      </c>
      <c r="P58" s="94" t="str">
        <f ca="1" t="shared" si="30"/>
        <v>OK</v>
      </c>
      <c r="Q58" s="94" t="str">
        <f ca="1" t="shared" si="30"/>
        <v>OK</v>
      </c>
      <c r="R58" s="94" t="str">
        <f ca="1" t="shared" si="30"/>
        <v>OK</v>
      </c>
      <c r="S58" s="94" t="str">
        <f ca="1" t="shared" si="30"/>
        <v>OK</v>
      </c>
      <c r="T58" s="94" t="str">
        <f ca="1" t="shared" si="30"/>
        <v>OK</v>
      </c>
      <c r="U58" s="94" t="str">
        <f ca="1" t="shared" si="30"/>
        <v>OK</v>
      </c>
    </row>
    <row r="59" ht="15" spans="1:21">
      <c r="A59" s="61"/>
      <c r="B59" s="57"/>
      <c r="C59" s="62"/>
      <c r="D59" s="62"/>
      <c r="E59" s="62"/>
      <c r="F59" s="63"/>
      <c r="G59" s="63"/>
      <c r="H59" s="63"/>
      <c r="I59" s="63"/>
      <c r="J59" s="63"/>
      <c r="K59" s="94"/>
      <c r="L59" s="94"/>
      <c r="M59" s="94"/>
      <c r="N59" s="94"/>
      <c r="O59" s="94"/>
      <c r="P59" s="94"/>
      <c r="Q59" s="94"/>
      <c r="R59" s="94"/>
      <c r="S59" s="89"/>
      <c r="T59" s="89"/>
      <c r="U59" s="89"/>
    </row>
    <row r="60" spans="1:22">
      <c r="A60" s="64"/>
      <c r="B60" s="16" t="str">
        <f>'Data Request'!B153</f>
        <v>4. Information on Planned Borrowings Creating New Debt (new bonds, new loans, etc.) (See Note 4 in Guidance for Completing Data Request for State DSA)</v>
      </c>
      <c r="C60" s="16"/>
      <c r="D60" s="17"/>
      <c r="E60" s="18"/>
      <c r="F60" s="19"/>
      <c r="G60" s="19"/>
      <c r="H60" s="19"/>
      <c r="I60" s="19"/>
      <c r="J60" s="19"/>
      <c r="K60" s="19"/>
      <c r="L60" s="19"/>
      <c r="M60" s="19"/>
      <c r="N60" s="19"/>
      <c r="O60" s="19"/>
      <c r="P60" s="19"/>
      <c r="Q60" s="19"/>
      <c r="R60" s="19"/>
      <c r="S60" s="19"/>
      <c r="T60" s="19"/>
      <c r="U60" s="19"/>
      <c r="V60" s="99"/>
    </row>
    <row r="61" s="1" customFormat="1" spans="2:22">
      <c r="B61" s="12"/>
      <c r="C61" s="13"/>
      <c r="D61" s="13"/>
      <c r="E61" s="12"/>
      <c r="F61" s="12"/>
      <c r="G61" s="12"/>
      <c r="H61" s="12"/>
      <c r="I61" s="12"/>
      <c r="J61" s="12"/>
      <c r="K61" s="12"/>
      <c r="L61" s="14"/>
      <c r="M61" s="14"/>
      <c r="N61" s="14"/>
      <c r="O61" s="14"/>
      <c r="P61" s="14"/>
      <c r="Q61" s="14"/>
      <c r="R61" s="14"/>
      <c r="S61" s="14"/>
      <c r="T61" s="14"/>
      <c r="U61" s="14"/>
      <c r="V61" s="97"/>
    </row>
    <row r="62" s="4" customFormat="1" spans="2:16">
      <c r="B62" s="65" t="str">
        <f>DataInput!B155</f>
        <v>Insert planned Borrowings (new bonds, new loans, etc.) as nominal amounts in million naira or million US dollars. Total Planned Borrowings (row 167) must equal the Gross Borrowing Requirement (row 168, calculated by the Template in the Baseline Scenario)</v>
      </c>
      <c r="C62" s="37"/>
      <c r="D62" s="37"/>
      <c r="E62" s="66"/>
      <c r="F62" s="67"/>
      <c r="G62" s="67"/>
      <c r="H62" s="67"/>
      <c r="I62" s="67"/>
      <c r="J62" s="67"/>
      <c r="K62" s="67"/>
      <c r="L62" s="67"/>
      <c r="M62" s="67"/>
      <c r="N62" s="67"/>
      <c r="O62" s="67"/>
      <c r="P62" s="67"/>
    </row>
    <row r="63" s="4" customFormat="1" ht="52.9" customHeight="1" spans="2:21">
      <c r="B63" s="68" t="str">
        <f>DataInput!B156</f>
        <v>New Domestic Financing in Million Naira</v>
      </c>
      <c r="C63" s="20"/>
      <c r="E63" s="69" t="s">
        <v>296</v>
      </c>
      <c r="F63" s="69" t="s">
        <v>297</v>
      </c>
      <c r="G63" s="69" t="str">
        <f>DataInput!C171</f>
        <v>Interest Rate (%)</v>
      </c>
      <c r="H63" s="69" t="str">
        <f>DataInput!D171</f>
        <v>Maturity (# of years)</v>
      </c>
      <c r="I63" s="69" t="str">
        <f>DataInput!E171</f>
        <v>Grace (# of years)</v>
      </c>
      <c r="L63" s="95"/>
      <c r="M63" s="95"/>
      <c r="N63" s="95"/>
      <c r="O63" s="95"/>
      <c r="P63" s="95"/>
      <c r="Q63" s="95"/>
      <c r="R63" s="95"/>
      <c r="S63" s="95"/>
      <c r="T63" s="95"/>
      <c r="U63" s="95"/>
    </row>
    <row r="64" s="4" customFormat="1" spans="1:21">
      <c r="A64" s="31"/>
      <c r="B64" s="34" t="str">
        <f>DataInput!B157</f>
        <v>Commercial Bank Loans (maturity 1 to 5 years, including Agric Loans, Infrastructure Loans, and MSMEDF)</v>
      </c>
      <c r="C64" s="70" t="str">
        <f>DataInput!C157</f>
        <v>Naira</v>
      </c>
      <c r="E64" s="71" t="s">
        <v>298</v>
      </c>
      <c r="F64" s="72" t="s">
        <v>163</v>
      </c>
      <c r="G64" s="73">
        <f>DataInput!C172</f>
        <v>0.09</v>
      </c>
      <c r="H64" s="74">
        <f>DataInput!D172</f>
        <v>5</v>
      </c>
      <c r="I64" s="74">
        <f>DataInput!E172</f>
        <v>4</v>
      </c>
      <c r="L64" s="96">
        <f>DataInput!L157</f>
        <v>0</v>
      </c>
      <c r="M64" s="96">
        <f>DataInput!M157</f>
        <v>1000</v>
      </c>
      <c r="N64" s="96">
        <f>DataInput!N157</f>
        <v>1000</v>
      </c>
      <c r="O64" s="96">
        <f>DataInput!O157</f>
        <v>1000</v>
      </c>
      <c r="P64" s="96">
        <f>DataInput!P157</f>
        <v>1200</v>
      </c>
      <c r="Q64" s="96">
        <f>DataInput!Q157</f>
        <v>1200</v>
      </c>
      <c r="R64" s="96">
        <f>DataInput!R157</f>
        <v>1300</v>
      </c>
      <c r="S64" s="96">
        <f>DataInput!S157</f>
        <v>1300</v>
      </c>
      <c r="T64" s="96">
        <f>DataInput!T157</f>
        <v>1500</v>
      </c>
      <c r="U64" s="96">
        <f>DataInput!U157</f>
        <v>1500</v>
      </c>
    </row>
    <row r="65" s="4" customFormat="1" spans="1:21">
      <c r="A65" s="31"/>
      <c r="B65" s="34" t="str">
        <f>DataInput!B158</f>
        <v>Commercial Bank Loans (maturity 6 years or longer, including Agric Loans, Infrastructure Loans, and MSMEDF)</v>
      </c>
      <c r="C65" s="70" t="str">
        <f>DataInput!C158</f>
        <v>Naira</v>
      </c>
      <c r="E65" s="71" t="s">
        <v>299</v>
      </c>
      <c r="F65" s="72" t="s">
        <v>163</v>
      </c>
      <c r="G65" s="73">
        <f>DataInput!C173</f>
        <v>0.09</v>
      </c>
      <c r="H65" s="74">
        <f>DataInput!D173</f>
        <v>6</v>
      </c>
      <c r="I65" s="74">
        <f>DataInput!E173</f>
        <v>3</v>
      </c>
      <c r="L65" s="96">
        <f>DataInput!L158</f>
        <v>2000</v>
      </c>
      <c r="M65" s="96">
        <f>DataInput!M158</f>
        <v>15000</v>
      </c>
      <c r="N65" s="96">
        <f>DataInput!N158</f>
        <v>12000</v>
      </c>
      <c r="O65" s="96">
        <f>DataInput!O158</f>
        <v>12000</v>
      </c>
      <c r="P65" s="96">
        <f>DataInput!P158</f>
        <v>13000</v>
      </c>
      <c r="Q65" s="96">
        <f>DataInput!Q158</f>
        <v>13000</v>
      </c>
      <c r="R65" s="96">
        <f>DataInput!R158</f>
        <v>13200</v>
      </c>
      <c r="S65" s="96">
        <f>DataInput!S158</f>
        <v>13200</v>
      </c>
      <c r="T65" s="96">
        <f>DataInput!T158</f>
        <v>13500</v>
      </c>
      <c r="U65" s="96">
        <f>DataInput!U158</f>
        <v>13500</v>
      </c>
    </row>
    <row r="66" s="4" customFormat="1" spans="1:21">
      <c r="A66" s="31"/>
      <c r="B66" s="34" t="str">
        <f>DataInput!B159</f>
        <v>State Bonds (maturity 1 to 5 years)</v>
      </c>
      <c r="C66" s="70" t="str">
        <f>DataInput!C159</f>
        <v>Naira</v>
      </c>
      <c r="E66" s="71" t="s">
        <v>300</v>
      </c>
      <c r="F66" s="72" t="s">
        <v>163</v>
      </c>
      <c r="G66" s="73">
        <f>DataInput!C174</f>
        <v>0.09</v>
      </c>
      <c r="H66" s="74">
        <f>DataInput!D174</f>
        <v>5</v>
      </c>
      <c r="I66" s="74">
        <f>DataInput!E174</f>
        <v>2</v>
      </c>
      <c r="L66" s="96">
        <f>DataInput!L159</f>
        <v>847.128</v>
      </c>
      <c r="M66" s="96">
        <f>DataInput!M159</f>
        <v>847.128</v>
      </c>
      <c r="N66" s="96">
        <f>DataInput!N159</f>
        <v>0</v>
      </c>
      <c r="O66" s="96">
        <f>DataInput!O159</f>
        <v>0</v>
      </c>
      <c r="P66" s="96">
        <f>DataInput!P159</f>
        <v>0</v>
      </c>
      <c r="Q66" s="96">
        <f>DataInput!Q159</f>
        <v>0</v>
      </c>
      <c r="R66" s="96">
        <f>DataInput!R159</f>
        <v>0</v>
      </c>
      <c r="S66" s="96">
        <f>DataInput!S159</f>
        <v>0</v>
      </c>
      <c r="T66" s="96">
        <f>DataInput!T159</f>
        <v>0</v>
      </c>
      <c r="U66" s="96">
        <f>DataInput!U159</f>
        <v>0</v>
      </c>
    </row>
    <row r="67" s="4" customFormat="1" spans="1:21">
      <c r="A67" s="31"/>
      <c r="B67" s="34" t="str">
        <f>DataInput!B160</f>
        <v>State Bonds (maturity 6 years or longer)</v>
      </c>
      <c r="C67" s="70" t="str">
        <f>DataInput!C160</f>
        <v>Naira</v>
      </c>
      <c r="E67" s="71" t="s">
        <v>301</v>
      </c>
      <c r="F67" s="72" t="s">
        <v>163</v>
      </c>
      <c r="G67" s="73">
        <f>DataInput!C175</f>
        <v>0.09</v>
      </c>
      <c r="H67" s="74">
        <f>DataInput!D175</f>
        <v>4</v>
      </c>
      <c r="I67" s="74">
        <f>DataInput!E175</f>
        <v>3</v>
      </c>
      <c r="L67" s="96">
        <f>DataInput!L160</f>
        <v>564</v>
      </c>
      <c r="M67" s="96">
        <f>DataInput!M160</f>
        <v>564</v>
      </c>
      <c r="N67" s="96">
        <f>DataInput!N160</f>
        <v>564</v>
      </c>
      <c r="O67" s="96">
        <f>DataInput!O160</f>
        <v>0</v>
      </c>
      <c r="P67" s="96">
        <f>DataInput!P160</f>
        <v>0</v>
      </c>
      <c r="Q67" s="96">
        <f>DataInput!Q160</f>
        <v>0</v>
      </c>
      <c r="R67" s="96">
        <f>DataInput!R160</f>
        <v>0</v>
      </c>
      <c r="S67" s="96">
        <f>DataInput!S160</f>
        <v>0</v>
      </c>
      <c r="T67" s="96">
        <f>DataInput!T160</f>
        <v>0</v>
      </c>
      <c r="U67" s="96">
        <f>DataInput!U160</f>
        <v>0</v>
      </c>
    </row>
    <row r="68" s="4" customFormat="1" spans="1:21">
      <c r="A68" s="31"/>
      <c r="B68" s="34" t="str">
        <f>DataInput!B161</f>
        <v>Other Domestic Financing</v>
      </c>
      <c r="C68" s="70" t="str">
        <f>DataInput!C161</f>
        <v>Naira</v>
      </c>
      <c r="E68" s="71" t="s">
        <v>302</v>
      </c>
      <c r="F68" s="72" t="s">
        <v>163</v>
      </c>
      <c r="G68" s="73">
        <f>DataInput!C176</f>
        <v>0.09</v>
      </c>
      <c r="H68" s="74">
        <f>DataInput!D176</f>
        <v>5</v>
      </c>
      <c r="I68" s="74">
        <f>DataInput!E176</f>
        <v>4</v>
      </c>
      <c r="L68" s="96">
        <f>DataInput!L161</f>
        <v>1400</v>
      </c>
      <c r="M68" s="96">
        <f>DataInput!M161</f>
        <v>1400</v>
      </c>
      <c r="N68" s="96">
        <f>DataInput!N161</f>
        <v>1400</v>
      </c>
      <c r="O68" s="96">
        <f>DataInput!O161</f>
        <v>1400</v>
      </c>
      <c r="P68" s="96">
        <f>DataInput!P161</f>
        <v>1500</v>
      </c>
      <c r="Q68" s="96">
        <f>DataInput!Q161</f>
        <v>1700</v>
      </c>
      <c r="R68" s="96">
        <f>DataInput!R161</f>
        <v>1700</v>
      </c>
      <c r="S68" s="96">
        <f>DataInput!S161</f>
        <v>2000</v>
      </c>
      <c r="T68" s="96">
        <f>DataInput!T161</f>
        <v>2000</v>
      </c>
      <c r="U68" s="96">
        <f>DataInput!U161</f>
        <v>2000</v>
      </c>
    </row>
    <row r="69" s="4" customFormat="1" ht="52.9" customHeight="1" spans="1:21">
      <c r="A69" s="37"/>
      <c r="B69" s="68" t="str">
        <f>DataInput!B162</f>
        <v>New External Financing in Million US Dollars</v>
      </c>
      <c r="C69" s="70"/>
      <c r="E69" s="69" t="s">
        <v>296</v>
      </c>
      <c r="F69" s="69" t="s">
        <v>297</v>
      </c>
      <c r="G69" s="69" t="str">
        <f>DataInput!C177</f>
        <v>Interest Rate (%)</v>
      </c>
      <c r="H69" s="69" t="str">
        <f>DataInput!D177</f>
        <v>Maturity (# of years)</v>
      </c>
      <c r="I69" s="69" t="str">
        <f>DataInput!E177</f>
        <v>Grace (# of years)</v>
      </c>
      <c r="J69" s="11"/>
      <c r="K69" s="11"/>
      <c r="L69" s="95"/>
      <c r="M69" s="95"/>
      <c r="N69" s="95"/>
      <c r="O69" s="95"/>
      <c r="P69" s="95"/>
      <c r="Q69" s="95"/>
      <c r="R69" s="95"/>
      <c r="S69" s="95"/>
      <c r="T69" s="95"/>
      <c r="U69" s="95"/>
    </row>
    <row r="70" s="4" customFormat="1" spans="1:21">
      <c r="A70" s="31"/>
      <c r="B70" s="34" t="str">
        <f>DataInput!B163</f>
        <v>External Financing - Concessional Loans (e.g., World Bank, African Development Bank)</v>
      </c>
      <c r="C70" s="70" t="str">
        <f>DataInput!C163</f>
        <v>US Dollars</v>
      </c>
      <c r="E70" s="71" t="s">
        <v>303</v>
      </c>
      <c r="F70" s="72" t="s">
        <v>162</v>
      </c>
      <c r="G70" s="73">
        <f>DataInput!C178</f>
        <v>0.09</v>
      </c>
      <c r="H70" s="74">
        <f>DataInput!D178</f>
        <v>10</v>
      </c>
      <c r="I70" s="74">
        <f>DataInput!E178</f>
        <v>5</v>
      </c>
      <c r="L70" s="96">
        <f>DataInput!L163</f>
        <v>2910</v>
      </c>
      <c r="M70" s="96">
        <f>DataInput!M163</f>
        <v>7700</v>
      </c>
      <c r="N70" s="96">
        <f>DataInput!N163</f>
        <v>7750</v>
      </c>
      <c r="O70" s="96">
        <f>DataInput!O163</f>
        <v>7500</v>
      </c>
      <c r="P70" s="96">
        <f>DataInput!P163</f>
        <v>7600</v>
      </c>
      <c r="Q70" s="96">
        <f>DataInput!Q163</f>
        <v>8900</v>
      </c>
      <c r="R70" s="96">
        <f>DataInput!R163</f>
        <v>9450</v>
      </c>
      <c r="S70" s="96">
        <f>DataInput!S163</f>
        <v>10000</v>
      </c>
      <c r="T70" s="96">
        <f>DataInput!T163</f>
        <v>10280</v>
      </c>
      <c r="U70" s="96">
        <f>DataInput!U163</f>
        <v>11450</v>
      </c>
    </row>
    <row r="71" s="4" customFormat="1" spans="1:21">
      <c r="A71" s="31"/>
      <c r="B71" s="34" t="str">
        <f>DataInput!B164</f>
        <v>External Financing - Bilateral Loans</v>
      </c>
      <c r="C71" s="70" t="str">
        <f>DataInput!C164</f>
        <v>US Dollars</v>
      </c>
      <c r="E71" s="71" t="s">
        <v>304</v>
      </c>
      <c r="F71" s="72" t="s">
        <v>162</v>
      </c>
      <c r="G71" s="73">
        <f>DataInput!C179</f>
        <v>0.09</v>
      </c>
      <c r="H71" s="74">
        <f>DataInput!D179</f>
        <v>15</v>
      </c>
      <c r="I71" s="74">
        <f>DataInput!E179</f>
        <v>5</v>
      </c>
      <c r="L71" s="96">
        <f>DataInput!L164</f>
        <v>0</v>
      </c>
      <c r="M71" s="96">
        <f>DataInput!M164</f>
        <v>0</v>
      </c>
      <c r="N71" s="96">
        <f>DataInput!N164</f>
        <v>0</v>
      </c>
      <c r="O71" s="96">
        <f>DataInput!O164</f>
        <v>0</v>
      </c>
      <c r="P71" s="96">
        <f>DataInput!P164</f>
        <v>0</v>
      </c>
      <c r="Q71" s="96">
        <f>DataInput!Q164</f>
        <v>0</v>
      </c>
      <c r="R71" s="96">
        <f>DataInput!R164</f>
        <v>0</v>
      </c>
      <c r="S71" s="96">
        <f>DataInput!S164</f>
        <v>0</v>
      </c>
      <c r="T71" s="96">
        <f>DataInput!T164</f>
        <v>0</v>
      </c>
      <c r="U71" s="96">
        <f>DataInput!U164</f>
        <v>0</v>
      </c>
    </row>
    <row r="72" s="4" customFormat="1" spans="1:21">
      <c r="A72" s="31"/>
      <c r="B72" s="34" t="str">
        <f>DataInput!B165</f>
        <v>Other External Financing</v>
      </c>
      <c r="C72" s="70" t="str">
        <f>DataInput!C165</f>
        <v>US Dollars</v>
      </c>
      <c r="E72" s="71" t="s">
        <v>305</v>
      </c>
      <c r="F72" s="72" t="s">
        <v>162</v>
      </c>
      <c r="G72" s="73">
        <f>DataInput!C180</f>
        <v>0.09</v>
      </c>
      <c r="H72" s="74">
        <f>DataInput!D180</f>
        <v>7</v>
      </c>
      <c r="I72" s="74">
        <f>DataInput!E180</f>
        <v>10</v>
      </c>
      <c r="L72" s="96">
        <f>DataInput!L165</f>
        <v>0</v>
      </c>
      <c r="M72" s="96">
        <f>DataInput!M165</f>
        <v>0</v>
      </c>
      <c r="N72" s="96">
        <f>DataInput!N165</f>
        <v>0</v>
      </c>
      <c r="O72" s="96">
        <f>DataInput!O165</f>
        <v>0</v>
      </c>
      <c r="P72" s="96">
        <f>DataInput!P165</f>
        <v>0</v>
      </c>
      <c r="Q72" s="96">
        <f>DataInput!Q165</f>
        <v>0</v>
      </c>
      <c r="R72" s="96">
        <f>DataInput!R165</f>
        <v>0</v>
      </c>
      <c r="S72" s="96">
        <f>DataInput!S165</f>
        <v>0</v>
      </c>
      <c r="T72" s="96">
        <f>DataInput!T165</f>
        <v>0</v>
      </c>
      <c r="U72" s="96">
        <f>DataInput!U165</f>
        <v>0</v>
      </c>
    </row>
    <row r="73" s="4" customFormat="1" spans="1:21">
      <c r="A73" s="10"/>
      <c r="B73" s="22"/>
      <c r="C73" s="31"/>
      <c r="D73" s="10"/>
      <c r="E73" s="9"/>
      <c r="F73" s="6"/>
      <c r="G73" s="8"/>
      <c r="H73" s="8"/>
      <c r="I73" s="8"/>
      <c r="J73" s="8"/>
      <c r="K73" s="8"/>
      <c r="L73" s="8"/>
      <c r="M73" s="8"/>
      <c r="N73" s="8"/>
      <c r="O73" s="8"/>
      <c r="P73" s="5"/>
      <c r="Q73" s="5"/>
      <c r="R73" s="5"/>
      <c r="S73" s="5"/>
      <c r="T73" s="5"/>
      <c r="U73" s="5"/>
    </row>
    <row r="74" spans="2:22">
      <c r="B74" s="44" t="s">
        <v>306</v>
      </c>
      <c r="C74" s="29"/>
      <c r="D74" s="29"/>
      <c r="E74" s="28"/>
      <c r="F74" s="28"/>
      <c r="G74" s="28"/>
      <c r="H74" s="28"/>
      <c r="I74" s="28"/>
      <c r="J74" s="28"/>
      <c r="K74" s="28"/>
      <c r="L74" s="77"/>
      <c r="M74" s="77"/>
      <c r="N74" s="77"/>
      <c r="O74" s="77"/>
      <c r="P74" s="77"/>
      <c r="Q74" s="77"/>
      <c r="R74" s="77"/>
      <c r="S74" s="77"/>
      <c r="T74" s="77"/>
      <c r="U74" s="77"/>
      <c r="V74" s="78"/>
    </row>
    <row r="75" spans="2:21">
      <c r="B75" s="100"/>
      <c r="C75" s="5"/>
      <c r="D75" s="5"/>
      <c r="E75" s="100"/>
      <c r="F75" s="100"/>
      <c r="G75" s="100"/>
      <c r="H75" s="100"/>
      <c r="I75" s="100"/>
      <c r="J75" s="100"/>
      <c r="K75" s="100"/>
      <c r="L75" s="6"/>
      <c r="M75" s="6"/>
      <c r="N75" s="6"/>
      <c r="O75" s="6"/>
      <c r="P75" s="6"/>
      <c r="Q75" s="6"/>
      <c r="R75" s="6"/>
      <c r="S75" s="6"/>
      <c r="T75" s="6"/>
      <c r="U75" s="6"/>
    </row>
    <row r="76" ht="15" spans="2:21">
      <c r="B76" s="101" t="s">
        <v>307</v>
      </c>
      <c r="C76" s="102">
        <f>DataInput!L10</f>
        <v>2020</v>
      </c>
      <c r="D76" s="47"/>
      <c r="E76" s="47"/>
      <c r="F76" s="103"/>
      <c r="G76" s="103"/>
      <c r="H76" s="103"/>
      <c r="I76" s="103"/>
      <c r="J76" s="103"/>
      <c r="K76" s="103"/>
      <c r="L76" s="103"/>
      <c r="M76" s="103"/>
      <c r="N76" s="103"/>
      <c r="O76" s="103"/>
      <c r="P76" s="103"/>
      <c r="Q76" s="103"/>
      <c r="R76" s="103"/>
      <c r="S76" s="103"/>
      <c r="T76" s="103"/>
      <c r="U76" s="103"/>
    </row>
    <row r="77" ht="30" spans="1:21">
      <c r="A77" s="104"/>
      <c r="B77" s="105" t="s">
        <v>308</v>
      </c>
      <c r="C77" s="106" t="s">
        <v>43</v>
      </c>
      <c r="D77" s="106" t="s">
        <v>309</v>
      </c>
      <c r="E77" s="106"/>
      <c r="F77" s="106"/>
      <c r="G77" s="106" t="str">
        <f t="shared" ref="G77:U77" si="31">IF(G78&lt;$C$76,"Historical data","Forecast")</f>
        <v>Historical data</v>
      </c>
      <c r="H77" s="106" t="str">
        <f t="shared" si="31"/>
        <v>Historical data</v>
      </c>
      <c r="I77" s="106" t="str">
        <f t="shared" si="31"/>
        <v>Historical data</v>
      </c>
      <c r="J77" s="106" t="str">
        <f t="shared" si="31"/>
        <v>Historical data</v>
      </c>
      <c r="K77" s="106" t="str">
        <f t="shared" si="31"/>
        <v>Historical data</v>
      </c>
      <c r="L77" s="106" t="str">
        <f t="shared" si="31"/>
        <v>Forecast</v>
      </c>
      <c r="M77" s="106" t="str">
        <f t="shared" si="31"/>
        <v>Forecast</v>
      </c>
      <c r="N77" s="106" t="str">
        <f t="shared" si="31"/>
        <v>Forecast</v>
      </c>
      <c r="O77" s="106" t="str">
        <f t="shared" si="31"/>
        <v>Forecast</v>
      </c>
      <c r="P77" s="106" t="str">
        <f t="shared" si="31"/>
        <v>Forecast</v>
      </c>
      <c r="Q77" s="106" t="str">
        <f t="shared" si="31"/>
        <v>Forecast</v>
      </c>
      <c r="R77" s="106" t="str">
        <f t="shared" si="31"/>
        <v>Forecast</v>
      </c>
      <c r="S77" s="106" t="str">
        <f t="shared" si="31"/>
        <v>Forecast</v>
      </c>
      <c r="T77" s="106" t="str">
        <f t="shared" si="31"/>
        <v>Forecast</v>
      </c>
      <c r="U77" s="106" t="str">
        <f t="shared" si="31"/>
        <v>Forecast</v>
      </c>
    </row>
    <row r="78" ht="15" spans="1:21">
      <c r="A78" s="101"/>
      <c r="B78" s="103"/>
      <c r="C78" s="47"/>
      <c r="D78" s="47"/>
      <c r="E78" s="47"/>
      <c r="F78" s="106"/>
      <c r="G78" s="106">
        <f>H78-1</f>
        <v>2015</v>
      </c>
      <c r="H78" s="106">
        <f>I78-1</f>
        <v>2016</v>
      </c>
      <c r="I78" s="106">
        <f>J78-1</f>
        <v>2017</v>
      </c>
      <c r="J78" s="106">
        <f>K78-1</f>
        <v>2018</v>
      </c>
      <c r="K78" s="106">
        <f>L78-1</f>
        <v>2019</v>
      </c>
      <c r="L78" s="106">
        <f>C76</f>
        <v>2020</v>
      </c>
      <c r="M78" s="106">
        <f t="shared" ref="M78:U78" si="32">L78+1</f>
        <v>2021</v>
      </c>
      <c r="N78" s="106">
        <f t="shared" si="32"/>
        <v>2022</v>
      </c>
      <c r="O78" s="106">
        <f t="shared" si="32"/>
        <v>2023</v>
      </c>
      <c r="P78" s="106">
        <f t="shared" si="32"/>
        <v>2024</v>
      </c>
      <c r="Q78" s="106">
        <f t="shared" si="32"/>
        <v>2025</v>
      </c>
      <c r="R78" s="106">
        <f t="shared" si="32"/>
        <v>2026</v>
      </c>
      <c r="S78" s="106">
        <f t="shared" si="32"/>
        <v>2027</v>
      </c>
      <c r="T78" s="106">
        <f t="shared" si="32"/>
        <v>2028</v>
      </c>
      <c r="U78" s="106">
        <f t="shared" si="32"/>
        <v>2029</v>
      </c>
    </row>
    <row r="79" ht="15" spans="1:21">
      <c r="A79" s="101"/>
      <c r="B79" s="107"/>
      <c r="C79" s="108"/>
      <c r="D79" s="108"/>
      <c r="E79" s="108"/>
      <c r="F79" s="109"/>
      <c r="G79" s="109"/>
      <c r="H79" s="109"/>
      <c r="I79" s="109"/>
      <c r="J79" s="109"/>
      <c r="K79" s="109"/>
      <c r="L79" s="109"/>
      <c r="M79" s="109"/>
      <c r="N79" s="109"/>
      <c r="O79" s="109"/>
      <c r="P79" s="109"/>
      <c r="Q79" s="109"/>
      <c r="R79" s="109"/>
      <c r="S79" s="107"/>
      <c r="T79" s="107"/>
      <c r="U79" s="107"/>
    </row>
    <row r="80" ht="15" spans="1:21">
      <c r="A80" s="110"/>
      <c r="B80" s="110" t="s">
        <v>310</v>
      </c>
      <c r="C80" s="108"/>
      <c r="D80" s="108"/>
      <c r="E80" s="108"/>
      <c r="F80" s="109"/>
      <c r="G80" s="109"/>
      <c r="H80" s="109"/>
      <c r="I80" s="109"/>
      <c r="J80" s="109"/>
      <c r="K80" s="109"/>
      <c r="L80" s="109"/>
      <c r="M80" s="109"/>
      <c r="N80" s="109"/>
      <c r="O80" s="109"/>
      <c r="P80" s="109"/>
      <c r="Q80" s="109"/>
      <c r="R80" s="109"/>
      <c r="S80" s="107"/>
      <c r="T80" s="107"/>
      <c r="U80" s="107"/>
    </row>
    <row r="81" ht="15" spans="1:21">
      <c r="A81" s="110"/>
      <c r="B81" s="107" t="s">
        <v>311</v>
      </c>
      <c r="C81" s="108" t="str">
        <f>"LCU per unit of "&amp;B81</f>
        <v>LCU per unit of LCU</v>
      </c>
      <c r="D81" s="108"/>
      <c r="E81" s="47"/>
      <c r="F81" s="48"/>
      <c r="G81" s="89">
        <v>1</v>
      </c>
      <c r="H81" s="89">
        <v>1</v>
      </c>
      <c r="I81" s="89">
        <v>1</v>
      </c>
      <c r="J81" s="89">
        <v>1</v>
      </c>
      <c r="K81" s="89">
        <v>1</v>
      </c>
      <c r="L81" s="89">
        <v>1</v>
      </c>
      <c r="M81" s="89">
        <v>1</v>
      </c>
      <c r="N81" s="89">
        <v>1</v>
      </c>
      <c r="O81" s="89">
        <v>1</v>
      </c>
      <c r="P81" s="89">
        <v>1</v>
      </c>
      <c r="Q81" s="89">
        <v>1</v>
      </c>
      <c r="R81" s="89">
        <v>1</v>
      </c>
      <c r="S81" s="89">
        <v>1</v>
      </c>
      <c r="T81" s="89">
        <v>1</v>
      </c>
      <c r="U81" s="89">
        <v>1</v>
      </c>
    </row>
    <row r="82" ht="15" spans="1:21">
      <c r="A82" s="110"/>
      <c r="B82" s="103" t="s">
        <v>312</v>
      </c>
      <c r="C82" s="108" t="str">
        <f>"LCU per unit of "&amp;B82</f>
        <v>LCU per unit of USD</v>
      </c>
      <c r="D82" s="101"/>
      <c r="E82" s="47"/>
      <c r="F82" s="89"/>
      <c r="G82" s="111">
        <f t="shared" ref="G82:U82" si="33">G8</f>
        <v>196.4865</v>
      </c>
      <c r="H82" s="111">
        <f t="shared" si="33"/>
        <v>253.1897</v>
      </c>
      <c r="I82" s="111">
        <f t="shared" si="33"/>
        <v>305.7862</v>
      </c>
      <c r="J82" s="111">
        <f t="shared" si="33"/>
        <v>306.5</v>
      </c>
      <c r="K82" s="111">
        <f t="shared" si="33"/>
        <v>326</v>
      </c>
      <c r="L82" s="111">
        <f t="shared" si="33"/>
        <v>379</v>
      </c>
      <c r="M82" s="111">
        <f t="shared" si="33"/>
        <v>379</v>
      </c>
      <c r="N82" s="111">
        <f t="shared" si="33"/>
        <v>379</v>
      </c>
      <c r="O82" s="111">
        <f t="shared" si="33"/>
        <v>379</v>
      </c>
      <c r="P82" s="111">
        <f t="shared" si="33"/>
        <v>379</v>
      </c>
      <c r="Q82" s="111">
        <f t="shared" si="33"/>
        <v>379</v>
      </c>
      <c r="R82" s="111">
        <f t="shared" si="33"/>
        <v>379</v>
      </c>
      <c r="S82" s="111">
        <f t="shared" si="33"/>
        <v>379</v>
      </c>
      <c r="T82" s="111">
        <f t="shared" si="33"/>
        <v>379</v>
      </c>
      <c r="U82" s="111">
        <f t="shared" si="33"/>
        <v>379</v>
      </c>
    </row>
    <row r="83" ht="15" spans="1:21">
      <c r="A83" s="110"/>
      <c r="B83" s="103" t="s">
        <v>313</v>
      </c>
      <c r="C83" s="108" t="str">
        <f>"LCU per unit of "&amp;B83</f>
        <v>LCU per unit of EUR</v>
      </c>
      <c r="D83" s="101"/>
      <c r="E83" s="47"/>
      <c r="F83" s="89"/>
      <c r="G83" s="112">
        <v>0</v>
      </c>
      <c r="H83" s="112">
        <v>0</v>
      </c>
      <c r="I83" s="112">
        <v>0</v>
      </c>
      <c r="J83" s="112">
        <v>0</v>
      </c>
      <c r="K83" s="112">
        <v>0</v>
      </c>
      <c r="L83" s="112">
        <v>0</v>
      </c>
      <c r="M83" s="112">
        <v>0</v>
      </c>
      <c r="N83" s="112">
        <v>0</v>
      </c>
      <c r="O83" s="112">
        <v>0</v>
      </c>
      <c r="P83" s="112">
        <v>0</v>
      </c>
      <c r="Q83" s="112">
        <v>0</v>
      </c>
      <c r="R83" s="112">
        <v>0</v>
      </c>
      <c r="S83" s="112">
        <v>0</v>
      </c>
      <c r="T83" s="112">
        <v>0</v>
      </c>
      <c r="U83" s="112">
        <v>0</v>
      </c>
    </row>
    <row r="84" ht="15" spans="1:21">
      <c r="A84" s="110"/>
      <c r="B84" s="103" t="s">
        <v>314</v>
      </c>
      <c r="C84" s="108" t="str">
        <f>"LCU per unit of "&amp;B84</f>
        <v>LCU per unit of GBP</v>
      </c>
      <c r="D84" s="108"/>
      <c r="E84" s="47"/>
      <c r="F84" s="89"/>
      <c r="G84" s="112">
        <v>0</v>
      </c>
      <c r="H84" s="112">
        <v>0</v>
      </c>
      <c r="I84" s="112">
        <v>0</v>
      </c>
      <c r="J84" s="112">
        <v>0</v>
      </c>
      <c r="K84" s="112">
        <v>0</v>
      </c>
      <c r="L84" s="112">
        <v>0</v>
      </c>
      <c r="M84" s="112">
        <v>0</v>
      </c>
      <c r="N84" s="112">
        <v>0</v>
      </c>
      <c r="O84" s="112">
        <v>0</v>
      </c>
      <c r="P84" s="112">
        <v>0</v>
      </c>
      <c r="Q84" s="112">
        <v>0</v>
      </c>
      <c r="R84" s="112">
        <v>0</v>
      </c>
      <c r="S84" s="112">
        <v>0</v>
      </c>
      <c r="T84" s="112">
        <v>0</v>
      </c>
      <c r="U84" s="112">
        <v>0</v>
      </c>
    </row>
    <row r="85" ht="15" spans="1:21">
      <c r="A85" s="110"/>
      <c r="B85" s="103" t="s">
        <v>315</v>
      </c>
      <c r="C85" s="108" t="str">
        <f>"LCU per unit of "&amp;B85</f>
        <v>LCU per unit of CHY</v>
      </c>
      <c r="D85" s="108"/>
      <c r="E85" s="47"/>
      <c r="F85" s="89"/>
      <c r="G85" s="112">
        <v>0</v>
      </c>
      <c r="H85" s="112">
        <v>0</v>
      </c>
      <c r="I85" s="112">
        <v>0</v>
      </c>
      <c r="J85" s="112">
        <v>0</v>
      </c>
      <c r="K85" s="112">
        <v>0</v>
      </c>
      <c r="L85" s="112">
        <v>0</v>
      </c>
      <c r="M85" s="112">
        <v>0</v>
      </c>
      <c r="N85" s="112">
        <v>0</v>
      </c>
      <c r="O85" s="112">
        <v>0</v>
      </c>
      <c r="P85" s="112">
        <v>0</v>
      </c>
      <c r="Q85" s="112">
        <v>0</v>
      </c>
      <c r="R85" s="112">
        <v>0</v>
      </c>
      <c r="S85" s="112">
        <v>0</v>
      </c>
      <c r="T85" s="112">
        <v>0</v>
      </c>
      <c r="U85" s="112">
        <v>0</v>
      </c>
    </row>
    <row r="86" ht="15" spans="1:21">
      <c r="A86" s="101"/>
      <c r="B86" s="107"/>
      <c r="C86" s="47"/>
      <c r="D86" s="47"/>
      <c r="E86" s="47"/>
      <c r="F86" s="89"/>
      <c r="G86" s="85"/>
      <c r="H86" s="85"/>
      <c r="I86" s="85"/>
      <c r="J86" s="85"/>
      <c r="K86" s="85"/>
      <c r="L86" s="85"/>
      <c r="M86" s="85"/>
      <c r="N86" s="85"/>
      <c r="O86" s="85"/>
      <c r="P86" s="85"/>
      <c r="Q86" s="85"/>
      <c r="R86" s="85"/>
      <c r="S86" s="85"/>
      <c r="T86" s="85"/>
      <c r="U86" s="85"/>
    </row>
    <row r="87" ht="15" spans="1:21">
      <c r="A87" s="101"/>
      <c r="B87" s="107"/>
      <c r="C87" s="47"/>
      <c r="D87" s="47"/>
      <c r="E87" s="47"/>
      <c r="F87" s="48"/>
      <c r="G87" s="49"/>
      <c r="H87" s="49"/>
      <c r="I87" s="49"/>
      <c r="J87" s="49"/>
      <c r="K87" s="85"/>
      <c r="L87" s="85"/>
      <c r="M87" s="85"/>
      <c r="N87" s="85"/>
      <c r="O87" s="85"/>
      <c r="P87" s="85"/>
      <c r="Q87" s="85"/>
      <c r="R87" s="85"/>
      <c r="S87" s="85"/>
      <c r="T87" s="85"/>
      <c r="U87" s="85"/>
    </row>
    <row r="88" ht="15" spans="1:21">
      <c r="A88" s="113"/>
      <c r="B88" s="113" t="s">
        <v>316</v>
      </c>
      <c r="C88" s="47"/>
      <c r="D88" s="47"/>
      <c r="E88" s="47"/>
      <c r="F88" s="48"/>
      <c r="G88" s="49"/>
      <c r="H88" s="49"/>
      <c r="I88" s="49"/>
      <c r="J88" s="49"/>
      <c r="K88" s="85"/>
      <c r="L88" s="85"/>
      <c r="M88" s="85"/>
      <c r="N88" s="85"/>
      <c r="O88" s="85"/>
      <c r="P88" s="85"/>
      <c r="Q88" s="85"/>
      <c r="R88" s="85"/>
      <c r="S88" s="85"/>
      <c r="T88" s="85"/>
      <c r="U88" s="85"/>
    </row>
    <row r="89" ht="15" spans="1:21">
      <c r="A89" s="113"/>
      <c r="B89" s="46" t="s">
        <v>230</v>
      </c>
      <c r="C89" s="20" t="str">
        <f>'Data Request'!$C$6</f>
        <v>Naira</v>
      </c>
      <c r="D89" s="20" t="str">
        <f>'Data Request'!$C$7</f>
        <v>Million</v>
      </c>
      <c r="E89" s="47"/>
      <c r="F89" s="48"/>
      <c r="G89" s="49"/>
      <c r="H89" s="49"/>
      <c r="I89" s="49"/>
      <c r="J89" s="49"/>
      <c r="K89" s="85"/>
      <c r="L89" s="86">
        <f t="shared" ref="L89:U89" si="34">-L90+L91+L98</f>
        <v>59826.7319997419</v>
      </c>
      <c r="M89" s="86">
        <f ca="1" t="shared" si="34"/>
        <v>122739.91291413</v>
      </c>
      <c r="N89" s="86">
        <f ca="1" t="shared" si="34"/>
        <v>159350.661324849</v>
      </c>
      <c r="O89" s="86">
        <f ca="1" t="shared" si="34"/>
        <v>208053.734421277</v>
      </c>
      <c r="P89" s="86">
        <f ca="1" t="shared" si="34"/>
        <v>255762.714968791</v>
      </c>
      <c r="Q89" s="86">
        <f ca="1" t="shared" si="34"/>
        <v>-733842.30807746</v>
      </c>
      <c r="R89" s="86">
        <f ca="1" t="shared" si="34"/>
        <v>-2213939.62438355</v>
      </c>
      <c r="S89" s="86">
        <f ca="1" t="shared" si="34"/>
        <v>-1537779.28333767</v>
      </c>
      <c r="T89" s="86">
        <f ca="1" t="shared" si="34"/>
        <v>-737333.353692536</v>
      </c>
      <c r="U89" s="86">
        <f ca="1" t="shared" si="34"/>
        <v>-95298.8777037708</v>
      </c>
    </row>
    <row r="90" ht="15" spans="1:21">
      <c r="A90" s="113"/>
      <c r="B90" s="50" t="s">
        <v>231</v>
      </c>
      <c r="C90" s="20" t="str">
        <f>'Data Request'!$C$6</f>
        <v>Naira</v>
      </c>
      <c r="D90" s="20" t="str">
        <f>'Data Request'!$C$7</f>
        <v>Million</v>
      </c>
      <c r="E90" s="51" t="s">
        <v>293</v>
      </c>
      <c r="F90" s="52"/>
      <c r="G90" s="52"/>
      <c r="H90" s="52"/>
      <c r="I90" s="52"/>
      <c r="J90" s="52"/>
      <c r="K90" s="87"/>
      <c r="L90" s="111">
        <f t="shared" ref="L90:U90" si="35">L50</f>
        <v>-34894.8991909819</v>
      </c>
      <c r="M90" s="111">
        <f t="shared" si="35"/>
        <v>-39907.6988798611</v>
      </c>
      <c r="N90" s="111">
        <f t="shared" si="35"/>
        <v>-44831.5768083095</v>
      </c>
      <c r="O90" s="111">
        <f t="shared" si="35"/>
        <v>-49787.4636580395</v>
      </c>
      <c r="P90" s="111">
        <f t="shared" si="35"/>
        <v>-54798.8019489142</v>
      </c>
      <c r="Q90" s="111">
        <f t="shared" si="35"/>
        <v>-59815.9081061481</v>
      </c>
      <c r="R90" s="111">
        <f t="shared" si="35"/>
        <v>-64723.2949428135</v>
      </c>
      <c r="S90" s="111">
        <f t="shared" si="35"/>
        <v>-69335.9332487382</v>
      </c>
      <c r="T90" s="111">
        <f t="shared" si="35"/>
        <v>-73387.2969015727</v>
      </c>
      <c r="U90" s="111">
        <f t="shared" si="35"/>
        <v>-76510.197486676</v>
      </c>
    </row>
    <row r="91" ht="15" spans="1:21">
      <c r="A91" s="114"/>
      <c r="B91" s="50" t="s">
        <v>232</v>
      </c>
      <c r="C91" s="20" t="str">
        <f>'Data Request'!$C$6</f>
        <v>Naira</v>
      </c>
      <c r="D91" s="20" t="str">
        <f>'Data Request'!$C$7</f>
        <v>Million</v>
      </c>
      <c r="E91" s="54"/>
      <c r="F91" s="52"/>
      <c r="G91" s="52"/>
      <c r="H91" s="52"/>
      <c r="I91" s="52"/>
      <c r="J91" s="52"/>
      <c r="K91" s="87"/>
      <c r="L91" s="87">
        <f t="shared" ref="L91:U91" si="36">L92+L95</f>
        <v>42302.51557976</v>
      </c>
      <c r="M91" s="87">
        <f ca="1" t="shared" si="36"/>
        <v>80881.9340342693</v>
      </c>
      <c r="N91" s="87">
        <f ca="1" t="shared" si="36"/>
        <v>114698.40451654</v>
      </c>
      <c r="O91" s="87">
        <f ca="1" t="shared" si="36"/>
        <v>155247.000763238</v>
      </c>
      <c r="P91" s="87">
        <f ca="1" t="shared" si="36"/>
        <v>200774.963019877</v>
      </c>
      <c r="Q91" s="87">
        <f ca="1" t="shared" si="36"/>
        <v>-792668.596183608</v>
      </c>
      <c r="R91" s="87">
        <f ca="1" t="shared" si="36"/>
        <v>-2276668.13932637</v>
      </c>
      <c r="S91" s="87">
        <f ca="1" t="shared" si="36"/>
        <v>-1607092.96658641</v>
      </c>
      <c r="T91" s="87">
        <f ca="1" t="shared" si="36"/>
        <v>-812629.500594109</v>
      </c>
      <c r="U91" s="87">
        <f ca="1" t="shared" si="36"/>
        <v>-170854.655190447</v>
      </c>
    </row>
    <row r="92" ht="15" spans="1:21">
      <c r="A92" s="114"/>
      <c r="B92" s="55" t="s">
        <v>233</v>
      </c>
      <c r="C92" s="20" t="str">
        <f>'Data Request'!$C$6</f>
        <v>Naira</v>
      </c>
      <c r="D92" s="20" t="str">
        <f>'Data Request'!$C$7</f>
        <v>Million</v>
      </c>
      <c r="E92" s="54"/>
      <c r="F92" s="48"/>
      <c r="G92" s="48"/>
      <c r="H92" s="48"/>
      <c r="I92" s="48"/>
      <c r="J92" s="48"/>
      <c r="K92" s="89"/>
      <c r="L92" s="90">
        <f t="shared" ref="L92:U92" si="37">L93+L94</f>
        <v>16824.47547091</v>
      </c>
      <c r="M92" s="90">
        <f ca="1" t="shared" si="37"/>
        <v>26777.2963243</v>
      </c>
      <c r="N92" s="90">
        <f ca="1" t="shared" si="37"/>
        <v>23678.49687647</v>
      </c>
      <c r="O92" s="90">
        <f ca="1" t="shared" si="37"/>
        <v>23525.90404522</v>
      </c>
      <c r="P92" s="90">
        <f ca="1" t="shared" si="37"/>
        <v>25013.2058467767</v>
      </c>
      <c r="Q92" s="90">
        <f ca="1" t="shared" si="37"/>
        <v>-1016425.98277783</v>
      </c>
      <c r="R92" s="90">
        <f ca="1" t="shared" si="37"/>
        <v>-2557458.55268666</v>
      </c>
      <c r="S92" s="90">
        <f ca="1" t="shared" si="37"/>
        <v>-1949619.06618003</v>
      </c>
      <c r="T92" s="90">
        <f ca="1" t="shared" si="37"/>
        <v>-1218616.79514466</v>
      </c>
      <c r="U92" s="90">
        <f ca="1" t="shared" si="37"/>
        <v>-640753.679363083</v>
      </c>
    </row>
    <row r="93" ht="15" spans="1:21">
      <c r="A93" s="114"/>
      <c r="B93" s="115" t="s">
        <v>317</v>
      </c>
      <c r="C93" s="20" t="str">
        <f>'Data Request'!$C$6</f>
        <v>Naira</v>
      </c>
      <c r="D93" s="20" t="str">
        <f>'Data Request'!$C$7</f>
        <v>Million</v>
      </c>
      <c r="E93" s="51"/>
      <c r="F93" s="52"/>
      <c r="G93" s="52"/>
      <c r="H93" s="52"/>
      <c r="I93" s="52"/>
      <c r="J93" s="52"/>
      <c r="K93" s="87"/>
      <c r="L93" s="90">
        <f t="shared" ref="L93:U93" si="38">L139</f>
        <v>16824.47547091</v>
      </c>
      <c r="M93" s="90">
        <f t="shared" si="38"/>
        <v>26777.2963243</v>
      </c>
      <c r="N93" s="90">
        <f t="shared" si="38"/>
        <v>23678.49687647</v>
      </c>
      <c r="O93" s="90">
        <f t="shared" si="38"/>
        <v>23243.52804522</v>
      </c>
      <c r="P93" s="90">
        <f t="shared" si="38"/>
        <v>23217.78718011</v>
      </c>
      <c r="Q93" s="90">
        <f t="shared" si="38"/>
        <v>23252.99455576</v>
      </c>
      <c r="R93" s="90">
        <f t="shared" si="38"/>
        <v>23421.61973254</v>
      </c>
      <c r="S93" s="90">
        <f t="shared" si="38"/>
        <v>23606.27249512</v>
      </c>
      <c r="T93" s="90">
        <f t="shared" si="38"/>
        <v>23808.13710073</v>
      </c>
      <c r="U93" s="90">
        <f t="shared" si="38"/>
        <v>24028.93900146</v>
      </c>
    </row>
    <row r="94" ht="15" spans="1:21">
      <c r="A94" s="114"/>
      <c r="B94" s="115" t="s">
        <v>318</v>
      </c>
      <c r="C94" s="20" t="str">
        <f>'Data Request'!$C$6</f>
        <v>Naira</v>
      </c>
      <c r="D94" s="20" t="str">
        <f>'Data Request'!$C$7</f>
        <v>Million</v>
      </c>
      <c r="E94" s="116"/>
      <c r="F94" s="52"/>
      <c r="G94" s="52"/>
      <c r="H94" s="52"/>
      <c r="I94" s="52"/>
      <c r="J94" s="52"/>
      <c r="K94" s="87"/>
      <c r="L94" s="90">
        <f t="shared" ref="L94:U94" si="39">L258</f>
        <v>0</v>
      </c>
      <c r="M94" s="90">
        <f ca="1" t="shared" si="39"/>
        <v>0</v>
      </c>
      <c r="N94" s="90">
        <f ca="1" t="shared" si="39"/>
        <v>0</v>
      </c>
      <c r="O94" s="90">
        <f ca="1" t="shared" si="39"/>
        <v>282.376</v>
      </c>
      <c r="P94" s="90">
        <f ca="1" t="shared" si="39"/>
        <v>1795.41866666667</v>
      </c>
      <c r="Q94" s="90">
        <f ca="1" t="shared" si="39"/>
        <v>-1039678.97733359</v>
      </c>
      <c r="R94" s="90">
        <f ca="1" t="shared" si="39"/>
        <v>-2580880.1724192</v>
      </c>
      <c r="S94" s="90">
        <f ca="1" t="shared" si="39"/>
        <v>-1973225.33867515</v>
      </c>
      <c r="T94" s="90">
        <f ca="1" t="shared" si="39"/>
        <v>-1242424.93224539</v>
      </c>
      <c r="U94" s="90">
        <f ca="1" t="shared" si="39"/>
        <v>-664782.618364543</v>
      </c>
    </row>
    <row r="95" ht="15" spans="1:21">
      <c r="A95" s="114"/>
      <c r="B95" s="55" t="s">
        <v>234</v>
      </c>
      <c r="C95" s="20" t="str">
        <f>'Data Request'!$C$6</f>
        <v>Naira</v>
      </c>
      <c r="D95" s="20" t="str">
        <f>'Data Request'!$C$7</f>
        <v>Million</v>
      </c>
      <c r="E95" s="54"/>
      <c r="F95" s="56"/>
      <c r="G95" s="56"/>
      <c r="H95" s="56"/>
      <c r="I95" s="56"/>
      <c r="J95" s="56"/>
      <c r="K95" s="91"/>
      <c r="L95" s="90">
        <f t="shared" ref="L95:U95" si="40">L96+L97</f>
        <v>25478.04010885</v>
      </c>
      <c r="M95" s="90">
        <f ca="1" t="shared" si="40"/>
        <v>54104.6377099693</v>
      </c>
      <c r="N95" s="90">
        <f ca="1" t="shared" si="40"/>
        <v>91019.9076400698</v>
      </c>
      <c r="O95" s="90">
        <f ca="1" t="shared" si="40"/>
        <v>131721.096718018</v>
      </c>
      <c r="P95" s="90">
        <f ca="1" t="shared" si="40"/>
        <v>175761.7571731</v>
      </c>
      <c r="Q95" s="90">
        <f ca="1" t="shared" si="40"/>
        <v>223757.386594223</v>
      </c>
      <c r="R95" s="90">
        <f ca="1" t="shared" si="40"/>
        <v>280790.413360297</v>
      </c>
      <c r="S95" s="90">
        <f ca="1" t="shared" si="40"/>
        <v>342526.099593622</v>
      </c>
      <c r="T95" s="90">
        <f ca="1" t="shared" si="40"/>
        <v>405987.294550551</v>
      </c>
      <c r="U95" s="90">
        <f ca="1" t="shared" si="40"/>
        <v>469899.024172636</v>
      </c>
    </row>
    <row r="96" ht="15" spans="1:21">
      <c r="A96" s="114"/>
      <c r="B96" s="115" t="s">
        <v>319</v>
      </c>
      <c r="C96" s="20" t="str">
        <f>'Data Request'!$C$6</f>
        <v>Naira</v>
      </c>
      <c r="D96" s="20" t="str">
        <f>'Data Request'!$C$7</f>
        <v>Million</v>
      </c>
      <c r="E96" s="51"/>
      <c r="F96" s="117"/>
      <c r="G96" s="117"/>
      <c r="H96" s="117"/>
      <c r="I96" s="117"/>
      <c r="J96" s="117"/>
      <c r="K96" s="125"/>
      <c r="L96" s="90">
        <f t="shared" ref="L96:U96" si="41">L147</f>
        <v>25478.04010885</v>
      </c>
      <c r="M96" s="90">
        <f t="shared" si="41"/>
        <v>38241.48786999</v>
      </c>
      <c r="N96" s="90">
        <f t="shared" si="41"/>
        <v>35966.45348696</v>
      </c>
      <c r="O96" s="90">
        <f t="shared" si="41"/>
        <v>34397.44965892</v>
      </c>
      <c r="P96" s="90">
        <f t="shared" si="41"/>
        <v>33250.2252003</v>
      </c>
      <c r="Q96" s="90">
        <f t="shared" si="41"/>
        <v>31985.42510392</v>
      </c>
      <c r="R96" s="90">
        <f t="shared" si="41"/>
        <v>30743.47251617</v>
      </c>
      <c r="S96" s="90">
        <f t="shared" si="41"/>
        <v>29481.32533331</v>
      </c>
      <c r="T96" s="90">
        <f t="shared" si="41"/>
        <v>28238.21586324</v>
      </c>
      <c r="U96" s="90">
        <f t="shared" si="41"/>
        <v>26675.63253443</v>
      </c>
    </row>
    <row r="97" ht="15" spans="1:21">
      <c r="A97" s="114"/>
      <c r="B97" s="115" t="s">
        <v>320</v>
      </c>
      <c r="C97" s="20" t="str">
        <f>'Data Request'!$C$6</f>
        <v>Naira</v>
      </c>
      <c r="D97" s="20" t="str">
        <f>'Data Request'!$C$7</f>
        <v>Million</v>
      </c>
      <c r="E97" s="51"/>
      <c r="F97" s="52"/>
      <c r="G97" s="52"/>
      <c r="H97" s="52"/>
      <c r="I97" s="52"/>
      <c r="J97" s="52"/>
      <c r="K97" s="87"/>
      <c r="L97" s="90">
        <f t="shared" ref="L97:U97" si="42">L266</f>
        <v>0</v>
      </c>
      <c r="M97" s="90">
        <f ca="1" t="shared" si="42"/>
        <v>15863.1498399793</v>
      </c>
      <c r="N97" s="90">
        <f ca="1" t="shared" si="42"/>
        <v>55053.4541531097</v>
      </c>
      <c r="O97" s="90">
        <f ca="1" t="shared" si="42"/>
        <v>97323.6470590977</v>
      </c>
      <c r="P97" s="90">
        <f ca="1" t="shared" si="42"/>
        <v>142511.5319728</v>
      </c>
      <c r="Q97" s="90">
        <f ca="1" t="shared" si="42"/>
        <v>191771.961490303</v>
      </c>
      <c r="R97" s="90">
        <f ca="1" t="shared" si="42"/>
        <v>250046.940844127</v>
      </c>
      <c r="S97" s="90">
        <f ca="1" t="shared" si="42"/>
        <v>313044.774260312</v>
      </c>
      <c r="T97" s="90">
        <f ca="1" t="shared" si="42"/>
        <v>377749.078687311</v>
      </c>
      <c r="U97" s="90">
        <f ca="1" t="shared" si="42"/>
        <v>443223.391638206</v>
      </c>
    </row>
    <row r="98" ht="15" spans="1:21">
      <c r="A98" s="114"/>
      <c r="B98" s="50" t="s">
        <v>235</v>
      </c>
      <c r="C98" s="20" t="str">
        <f>'Data Request'!$C$6</f>
        <v>Naira</v>
      </c>
      <c r="D98" s="20" t="str">
        <f>'Data Request'!$C$7</f>
        <v>Million</v>
      </c>
      <c r="E98" s="54"/>
      <c r="F98" s="56"/>
      <c r="G98" s="56"/>
      <c r="H98" s="56"/>
      <c r="I98" s="56"/>
      <c r="J98" s="56"/>
      <c r="K98" s="91"/>
      <c r="L98" s="111">
        <f t="shared" ref="L98:U98" si="43">L54</f>
        <v>-17370.682771</v>
      </c>
      <c r="M98" s="111">
        <f t="shared" si="43"/>
        <v>1950.28</v>
      </c>
      <c r="N98" s="111">
        <f t="shared" si="43"/>
        <v>-179.32</v>
      </c>
      <c r="O98" s="111">
        <f t="shared" si="43"/>
        <v>3019.27</v>
      </c>
      <c r="P98" s="111">
        <f t="shared" si="43"/>
        <v>188.949999999997</v>
      </c>
      <c r="Q98" s="111">
        <f t="shared" si="43"/>
        <v>-989.619999999999</v>
      </c>
      <c r="R98" s="111">
        <f t="shared" si="43"/>
        <v>-1994.78</v>
      </c>
      <c r="S98" s="111">
        <f t="shared" si="43"/>
        <v>-22.25</v>
      </c>
      <c r="T98" s="111">
        <f t="shared" si="43"/>
        <v>1908.85</v>
      </c>
      <c r="U98" s="111">
        <f t="shared" si="43"/>
        <v>-954.419999999998</v>
      </c>
    </row>
    <row r="99" ht="15" spans="1:21">
      <c r="A99" s="113"/>
      <c r="B99" s="46" t="s">
        <v>236</v>
      </c>
      <c r="C99" s="20" t="str">
        <f>'Data Request'!$C$6</f>
        <v>Naira</v>
      </c>
      <c r="D99" s="20" t="str">
        <f>'Data Request'!$C$7</f>
        <v>Million</v>
      </c>
      <c r="E99" s="47"/>
      <c r="F99" s="48"/>
      <c r="G99" s="49"/>
      <c r="H99" s="49"/>
      <c r="I99" s="49"/>
      <c r="J99" s="49"/>
      <c r="K99" s="85"/>
      <c r="L99" s="86">
        <f t="shared" ref="L99:U99" si="44">L100+L101</f>
        <v>59826.7319997419</v>
      </c>
      <c r="M99" s="86">
        <f ca="1" t="shared" si="44"/>
        <v>122739.91291413</v>
      </c>
      <c r="N99" s="86">
        <f ca="1" t="shared" si="44"/>
        <v>159350.661324849</v>
      </c>
      <c r="O99" s="86">
        <f ca="1" t="shared" si="44"/>
        <v>208053.734421277</v>
      </c>
      <c r="P99" s="86">
        <f ca="1" t="shared" si="44"/>
        <v>255762.714968791</v>
      </c>
      <c r="Q99" s="86">
        <f ca="1" t="shared" si="44"/>
        <v>-733842.30807746</v>
      </c>
      <c r="R99" s="86">
        <f ca="1" t="shared" si="44"/>
        <v>-2213939.62438355</v>
      </c>
      <c r="S99" s="86">
        <f ca="1" t="shared" si="44"/>
        <v>-1537779.28333767</v>
      </c>
      <c r="T99" s="86">
        <f ca="1" t="shared" si="44"/>
        <v>-737333.353692536</v>
      </c>
      <c r="U99" s="86">
        <f ca="1" t="shared" si="44"/>
        <v>-95298.8777037708</v>
      </c>
    </row>
    <row r="100" ht="15" spans="1:21">
      <c r="A100" s="114"/>
      <c r="B100" s="50" t="s">
        <v>237</v>
      </c>
      <c r="C100" s="20" t="str">
        <f>'Data Request'!$C$6</f>
        <v>Naira</v>
      </c>
      <c r="D100" s="20" t="str">
        <f>'Data Request'!$C$7</f>
        <v>Million</v>
      </c>
      <c r="E100" s="54"/>
      <c r="F100" s="48"/>
      <c r="G100" s="48"/>
      <c r="H100" s="48"/>
      <c r="I100" s="48"/>
      <c r="J100" s="48"/>
      <c r="K100" s="89"/>
      <c r="L100" s="111">
        <f t="shared" ref="L100:U100" si="45">L56</f>
        <v>0</v>
      </c>
      <c r="M100" s="111">
        <f t="shared" si="45"/>
        <v>0</v>
      </c>
      <c r="N100" s="111">
        <f t="shared" si="45"/>
        <v>0</v>
      </c>
      <c r="O100" s="111">
        <f t="shared" si="45"/>
        <v>0</v>
      </c>
      <c r="P100" s="111">
        <f t="shared" si="45"/>
        <v>0</v>
      </c>
      <c r="Q100" s="111">
        <f t="shared" si="45"/>
        <v>0</v>
      </c>
      <c r="R100" s="111">
        <f t="shared" si="45"/>
        <v>0</v>
      </c>
      <c r="S100" s="111">
        <f t="shared" si="45"/>
        <v>0</v>
      </c>
      <c r="T100" s="111">
        <f t="shared" si="45"/>
        <v>0</v>
      </c>
      <c r="U100" s="111">
        <f t="shared" si="45"/>
        <v>0</v>
      </c>
    </row>
    <row r="101" ht="15" spans="1:21">
      <c r="A101" s="114"/>
      <c r="B101" s="50" t="s">
        <v>238</v>
      </c>
      <c r="C101" s="20" t="str">
        <f>'Data Request'!$C$6</f>
        <v>Naira</v>
      </c>
      <c r="D101" s="20" t="str">
        <f>'Data Request'!$C$7</f>
        <v>Million</v>
      </c>
      <c r="E101" s="51" t="s">
        <v>294</v>
      </c>
      <c r="F101" s="48"/>
      <c r="G101" s="48"/>
      <c r="H101" s="48"/>
      <c r="I101" s="48"/>
      <c r="J101" s="48"/>
      <c r="K101" s="89"/>
      <c r="L101" s="92">
        <f t="shared" ref="L101:U101" si="46">(-L90+L91+L98)-(L100)</f>
        <v>59826.7319997419</v>
      </c>
      <c r="M101" s="92">
        <f ca="1" t="shared" si="46"/>
        <v>122739.91291413</v>
      </c>
      <c r="N101" s="92">
        <f ca="1" t="shared" si="46"/>
        <v>159350.661324849</v>
      </c>
      <c r="O101" s="92">
        <f ca="1" t="shared" si="46"/>
        <v>208053.734421277</v>
      </c>
      <c r="P101" s="92">
        <f ca="1" t="shared" si="46"/>
        <v>255762.714968791</v>
      </c>
      <c r="Q101" s="92">
        <f ca="1" t="shared" si="46"/>
        <v>-733842.30807746</v>
      </c>
      <c r="R101" s="92">
        <f ca="1" t="shared" si="46"/>
        <v>-2213939.62438355</v>
      </c>
      <c r="S101" s="92">
        <f ca="1" t="shared" si="46"/>
        <v>-1537779.28333767</v>
      </c>
      <c r="T101" s="92">
        <f ca="1" t="shared" si="46"/>
        <v>-737333.353692536</v>
      </c>
      <c r="U101" s="92">
        <f ca="1" t="shared" si="46"/>
        <v>-95298.8777037708</v>
      </c>
    </row>
    <row r="102" ht="15" spans="1:21">
      <c r="A102" s="114"/>
      <c r="B102" s="118"/>
      <c r="C102" s="47"/>
      <c r="D102" s="58"/>
      <c r="E102" s="59"/>
      <c r="F102" s="60"/>
      <c r="G102" s="60"/>
      <c r="H102" s="60"/>
      <c r="I102" s="60"/>
      <c r="J102" s="60"/>
      <c r="K102" s="93"/>
      <c r="L102" s="126"/>
      <c r="M102" s="126"/>
      <c r="N102" s="126"/>
      <c r="O102" s="126"/>
      <c r="P102" s="126"/>
      <c r="Q102" s="126"/>
      <c r="R102" s="126"/>
      <c r="S102" s="126"/>
      <c r="T102" s="126"/>
      <c r="U102" s="126"/>
    </row>
    <row r="103" ht="15" spans="1:21">
      <c r="A103" s="114"/>
      <c r="B103" s="57" t="s">
        <v>295</v>
      </c>
      <c r="C103" s="47"/>
      <c r="D103" s="58"/>
      <c r="E103" s="59"/>
      <c r="F103" s="60"/>
      <c r="G103" s="60"/>
      <c r="H103" s="60"/>
      <c r="I103" s="60"/>
      <c r="J103" s="60"/>
      <c r="K103" s="93"/>
      <c r="L103" s="94" t="str">
        <f t="shared" ref="L103:U103" si="47">IF(L89=L99,"OK","Check")</f>
        <v>OK</v>
      </c>
      <c r="M103" s="94" t="str">
        <f ca="1" t="shared" si="47"/>
        <v>OK</v>
      </c>
      <c r="N103" s="94" t="str">
        <f ca="1" t="shared" si="47"/>
        <v>OK</v>
      </c>
      <c r="O103" s="94" t="str">
        <f ca="1" t="shared" si="47"/>
        <v>OK</v>
      </c>
      <c r="P103" s="94" t="str">
        <f ca="1" t="shared" si="47"/>
        <v>OK</v>
      </c>
      <c r="Q103" s="94" t="str">
        <f ca="1" t="shared" si="47"/>
        <v>OK</v>
      </c>
      <c r="R103" s="94" t="str">
        <f ca="1" t="shared" si="47"/>
        <v>OK</v>
      </c>
      <c r="S103" s="94" t="str">
        <f ca="1" t="shared" si="47"/>
        <v>OK</v>
      </c>
      <c r="T103" s="94" t="str">
        <f ca="1" t="shared" si="47"/>
        <v>OK</v>
      </c>
      <c r="U103" s="94" t="str">
        <f ca="1" t="shared" si="47"/>
        <v>OK</v>
      </c>
    </row>
    <row r="104" ht="15" spans="1:21">
      <c r="A104" s="114"/>
      <c r="B104" s="57" t="s">
        <v>321</v>
      </c>
      <c r="C104" s="47"/>
      <c r="D104" s="58"/>
      <c r="E104" s="59"/>
      <c r="F104" s="60"/>
      <c r="G104" s="60"/>
      <c r="H104" s="60"/>
      <c r="I104" s="60"/>
      <c r="J104" s="60"/>
      <c r="K104" s="93"/>
      <c r="L104" s="94" t="str">
        <f t="shared" ref="L104:U104" si="48">IF(L101=L249,"OK","Check")</f>
        <v>OK</v>
      </c>
      <c r="M104" s="94" t="str">
        <f ca="1" t="shared" si="48"/>
        <v>OK</v>
      </c>
      <c r="N104" s="94" t="str">
        <f ca="1" t="shared" si="48"/>
        <v>OK</v>
      </c>
      <c r="O104" s="94" t="str">
        <f ca="1" t="shared" si="48"/>
        <v>OK</v>
      </c>
      <c r="P104" s="94" t="str">
        <f ca="1" t="shared" si="48"/>
        <v>OK</v>
      </c>
      <c r="Q104" s="94" t="str">
        <f ca="1" t="shared" si="48"/>
        <v>OK</v>
      </c>
      <c r="R104" s="94" t="str">
        <f ca="1" t="shared" si="48"/>
        <v>OK</v>
      </c>
      <c r="S104" s="94" t="str">
        <f ca="1" t="shared" si="48"/>
        <v>OK</v>
      </c>
      <c r="T104" s="94" t="str">
        <f ca="1" t="shared" si="48"/>
        <v>OK</v>
      </c>
      <c r="U104" s="94" t="str">
        <f ca="1" t="shared" si="48"/>
        <v>Check</v>
      </c>
    </row>
    <row r="105" ht="15" spans="1:21">
      <c r="A105" s="61"/>
      <c r="B105" s="57"/>
      <c r="C105" s="62"/>
      <c r="D105" s="62"/>
      <c r="E105" s="62"/>
      <c r="F105" s="63"/>
      <c r="G105" s="63"/>
      <c r="H105" s="63"/>
      <c r="I105" s="63"/>
      <c r="J105" s="63"/>
      <c r="K105" s="94"/>
      <c r="L105" s="94"/>
      <c r="M105" s="94"/>
      <c r="N105" s="94"/>
      <c r="O105" s="94"/>
      <c r="P105" s="94"/>
      <c r="Q105" s="94"/>
      <c r="R105" s="94"/>
      <c r="S105" s="89"/>
      <c r="T105" s="89"/>
      <c r="U105" s="89"/>
    </row>
    <row r="106" ht="15" spans="1:21">
      <c r="A106" s="119"/>
      <c r="B106" s="119" t="s">
        <v>322</v>
      </c>
      <c r="C106" s="62"/>
      <c r="D106" s="62"/>
      <c r="E106" s="62"/>
      <c r="F106" s="63"/>
      <c r="G106" s="63"/>
      <c r="H106" s="63"/>
      <c r="I106" s="63"/>
      <c r="J106" s="63"/>
      <c r="K106" s="94"/>
      <c r="L106" s="94"/>
      <c r="M106" s="94"/>
      <c r="N106" s="94"/>
      <c r="O106" s="94"/>
      <c r="P106" s="94"/>
      <c r="Q106" s="94"/>
      <c r="R106" s="94"/>
      <c r="S106" s="89"/>
      <c r="T106" s="89"/>
      <c r="U106" s="89"/>
    </row>
    <row r="107" ht="15" spans="1:21">
      <c r="A107" s="119"/>
      <c r="B107" s="120" t="s">
        <v>241</v>
      </c>
      <c r="C107" s="20" t="str">
        <f>'Data Request'!$C$6</f>
        <v>Naira</v>
      </c>
      <c r="D107" s="20" t="str">
        <f>'Data Request'!$C$7</f>
        <v>Million</v>
      </c>
      <c r="E107" s="59"/>
      <c r="F107" s="121"/>
      <c r="G107" s="122">
        <f>G108+G109</f>
        <v>48644.8881503252</v>
      </c>
      <c r="H107" s="122">
        <f>H108+H109</f>
        <v>79470.0161754744</v>
      </c>
      <c r="I107" s="122">
        <f>I108+I109</f>
        <v>112459.323187438</v>
      </c>
      <c r="J107" s="122">
        <f>J108+J109</f>
        <v>113636.86082904</v>
      </c>
      <c r="K107" s="122">
        <f>K108+K109</f>
        <v>81600.28445008</v>
      </c>
      <c r="L107" s="86">
        <f t="shared" ref="L107:U107" si="49">L155+L274</f>
        <v>124632.803967782</v>
      </c>
      <c r="M107" s="86">
        <f ca="1" t="shared" si="49"/>
        <v>220595.420557612</v>
      </c>
      <c r="N107" s="86">
        <f ca="1" t="shared" si="49"/>
        <v>356267.585005991</v>
      </c>
      <c r="O107" s="86">
        <f ca="1" t="shared" si="49"/>
        <v>540795.415382049</v>
      </c>
      <c r="P107" s="86">
        <f ca="1" t="shared" si="49"/>
        <v>771544.924504062</v>
      </c>
      <c r="Q107" s="86">
        <f ca="1" t="shared" si="49"/>
        <v>1054128.59920443</v>
      </c>
      <c r="R107" s="86">
        <f ca="1" t="shared" si="49"/>
        <v>1397647.52750754</v>
      </c>
      <c r="S107" s="86">
        <f ca="1" t="shared" si="49"/>
        <v>1809487.31034991</v>
      </c>
      <c r="T107" s="86">
        <f ca="1" t="shared" si="49"/>
        <v>2290770.75180203</v>
      </c>
      <c r="U107" s="86">
        <f ca="1" t="shared" si="49"/>
        <v>2836225.55346134</v>
      </c>
    </row>
    <row r="108" ht="15" spans="1:21">
      <c r="A108" s="123"/>
      <c r="B108" s="124" t="s">
        <v>162</v>
      </c>
      <c r="C108" s="20" t="str">
        <f>'Data Request'!$C$6</f>
        <v>Naira</v>
      </c>
      <c r="D108" s="20" t="str">
        <f>'Data Request'!$C$7</f>
        <v>Million</v>
      </c>
      <c r="E108" s="59"/>
      <c r="F108" s="48"/>
      <c r="G108" s="87">
        <f t="shared" ref="G108:U109" si="50">SUMIFS(G$158:G$237,$D$158:$D$237,$B108,$B$158:$B$237,"Debt stock in LCU")+SUMIFS(G$277:G$531,$D$277:$D$531,$B108,$B$277:$B$531,"New debt stock in LCU")</f>
        <v>6608.25492328522</v>
      </c>
      <c r="H108" s="87">
        <f t="shared" si="50"/>
        <v>8088.75772608435</v>
      </c>
      <c r="I108" s="87">
        <f t="shared" si="50"/>
        <v>10100.1301177775</v>
      </c>
      <c r="J108" s="87">
        <f t="shared" si="50"/>
        <v>9680.54453734</v>
      </c>
      <c r="K108" s="87">
        <f t="shared" si="50"/>
        <v>186.14593154</v>
      </c>
      <c r="L108" s="87">
        <f t="shared" si="50"/>
        <v>1091632.99812232</v>
      </c>
      <c r="M108" s="87">
        <f ca="1" t="shared" si="50"/>
        <v>3988607.75649662</v>
      </c>
      <c r="N108" s="87">
        <f ca="1" t="shared" si="50"/>
        <v>6904532.51487092</v>
      </c>
      <c r="O108" s="87">
        <f ca="1" t="shared" si="50"/>
        <v>9725707.27324522</v>
      </c>
      <c r="P108" s="87">
        <f ca="1" t="shared" si="50"/>
        <v>12584782.0316195</v>
      </c>
      <c r="Q108" s="87">
        <f ca="1" t="shared" si="50"/>
        <v>15936556.7899938</v>
      </c>
      <c r="R108" s="87">
        <f ca="1" t="shared" si="50"/>
        <v>19276203.5483681</v>
      </c>
      <c r="S108" s="87">
        <f ca="1" t="shared" si="50"/>
        <v>22240640.3067424</v>
      </c>
      <c r="T108" s="87">
        <f ca="1" t="shared" si="50"/>
        <v>24723747.0651167</v>
      </c>
      <c r="U108" s="87">
        <f ca="1" t="shared" si="50"/>
        <v>27081783.823491</v>
      </c>
    </row>
    <row r="109" ht="15" spans="1:21">
      <c r="A109" s="123"/>
      <c r="B109" s="124" t="s">
        <v>163</v>
      </c>
      <c r="C109" s="20" t="str">
        <f>'Data Request'!$C$6</f>
        <v>Naira</v>
      </c>
      <c r="D109" s="20" t="str">
        <f>'Data Request'!$C$7</f>
        <v>Million</v>
      </c>
      <c r="E109" s="59"/>
      <c r="F109" s="48"/>
      <c r="G109" s="87">
        <f t="shared" si="50"/>
        <v>42036.63322704</v>
      </c>
      <c r="H109" s="87">
        <f t="shared" si="50"/>
        <v>71381.25844939</v>
      </c>
      <c r="I109" s="87">
        <f t="shared" si="50"/>
        <v>102359.19306966</v>
      </c>
      <c r="J109" s="87">
        <f t="shared" si="50"/>
        <v>103956.3162917</v>
      </c>
      <c r="K109" s="87">
        <f t="shared" si="50"/>
        <v>81414.13851854</v>
      </c>
      <c r="L109" s="87">
        <f t="shared" si="50"/>
        <v>-967000.194154538</v>
      </c>
      <c r="M109" s="87">
        <f ca="1" t="shared" si="50"/>
        <v>-3768012.33593901</v>
      </c>
      <c r="N109" s="87">
        <f ca="1" t="shared" si="50"/>
        <v>-6548264.92986493</v>
      </c>
      <c r="O109" s="87">
        <f ca="1" t="shared" si="50"/>
        <v>-9184911.85786317</v>
      </c>
      <c r="P109" s="87">
        <f ca="1" t="shared" si="50"/>
        <v>-11813237.1071155</v>
      </c>
      <c r="Q109" s="87">
        <f ca="1" t="shared" si="50"/>
        <v>-14882428.1907894</v>
      </c>
      <c r="R109" s="87">
        <f ca="1" t="shared" si="50"/>
        <v>-17878556.0208606</v>
      </c>
      <c r="S109" s="87">
        <f ca="1" t="shared" si="50"/>
        <v>-20431152.9963925</v>
      </c>
      <c r="T109" s="87">
        <f ca="1" t="shared" si="50"/>
        <v>-22432976.3133147</v>
      </c>
      <c r="U109" s="87">
        <f ca="1" t="shared" si="50"/>
        <v>-24245558.2700297</v>
      </c>
    </row>
    <row r="110" ht="15" spans="1:21">
      <c r="A110" s="123"/>
      <c r="B110" s="120" t="s">
        <v>242</v>
      </c>
      <c r="C110" s="20" t="str">
        <f>'Data Request'!$C$6</f>
        <v>Naira</v>
      </c>
      <c r="D110" s="20" t="str">
        <f>'Data Request'!$C$7</f>
        <v>Million</v>
      </c>
      <c r="E110" s="59"/>
      <c r="F110" s="121"/>
      <c r="G110" s="121"/>
      <c r="H110" s="121"/>
      <c r="I110" s="121"/>
      <c r="J110" s="121"/>
      <c r="K110" s="86"/>
      <c r="L110" s="86">
        <f t="shared" ref="L110:U110" si="51">L101</f>
        <v>59826.7319997419</v>
      </c>
      <c r="M110" s="86">
        <f ca="1" t="shared" si="51"/>
        <v>122739.91291413</v>
      </c>
      <c r="N110" s="86">
        <f ca="1" t="shared" si="51"/>
        <v>159350.661324849</v>
      </c>
      <c r="O110" s="86">
        <f ca="1" t="shared" si="51"/>
        <v>208053.734421277</v>
      </c>
      <c r="P110" s="86">
        <f ca="1" t="shared" si="51"/>
        <v>255762.714968791</v>
      </c>
      <c r="Q110" s="86">
        <f ca="1" t="shared" si="51"/>
        <v>-733842.30807746</v>
      </c>
      <c r="R110" s="86">
        <f ca="1" t="shared" si="51"/>
        <v>-2213939.62438355</v>
      </c>
      <c r="S110" s="86">
        <f ca="1" t="shared" si="51"/>
        <v>-1537779.28333767</v>
      </c>
      <c r="T110" s="86">
        <f ca="1" t="shared" si="51"/>
        <v>-737333.353692536</v>
      </c>
      <c r="U110" s="86">
        <f ca="1" t="shared" si="51"/>
        <v>-95298.8777037708</v>
      </c>
    </row>
    <row r="111" ht="15" spans="1:21">
      <c r="A111" s="123"/>
      <c r="B111" s="124" t="s">
        <v>162</v>
      </c>
      <c r="C111" s="20" t="str">
        <f>'Data Request'!$C$6</f>
        <v>Naira</v>
      </c>
      <c r="D111" s="20" t="str">
        <f>'Data Request'!$C$7</f>
        <v>Million</v>
      </c>
      <c r="E111" s="59"/>
      <c r="F111" s="48"/>
      <c r="G111" s="48"/>
      <c r="H111" s="48"/>
      <c r="I111" s="48"/>
      <c r="J111" s="48"/>
      <c r="K111" s="89"/>
      <c r="L111" s="87">
        <f t="shared" ref="L111:U112" si="52">SUMIFS(L$158:L$237,$D$158:$D$237,$B111,$B$158:$B$237,"Gross borrowing in LCU")+SUMIFS(L$277:L$531,$D$277:$D$531,$B111,$B$277:$B$531,"Gross borrowing in LCU")</f>
        <v>1102890</v>
      </c>
      <c r="M111" s="87">
        <f ca="1" t="shared" si="52"/>
        <v>2918300</v>
      </c>
      <c r="N111" s="87">
        <f ca="1" t="shared" si="52"/>
        <v>2937250</v>
      </c>
      <c r="O111" s="87">
        <f ca="1" t="shared" si="52"/>
        <v>2842500</v>
      </c>
      <c r="P111" s="87">
        <f ca="1" t="shared" si="52"/>
        <v>2880400</v>
      </c>
      <c r="Q111" s="87">
        <f ca="1" t="shared" si="52"/>
        <v>3373100</v>
      </c>
      <c r="R111" s="87">
        <f ca="1" t="shared" si="52"/>
        <v>3581550</v>
      </c>
      <c r="S111" s="87">
        <f ca="1" t="shared" si="52"/>
        <v>3790000</v>
      </c>
      <c r="T111" s="87">
        <f ca="1" t="shared" si="52"/>
        <v>3896120</v>
      </c>
      <c r="U111" s="87">
        <f ca="1" t="shared" si="52"/>
        <v>4339550</v>
      </c>
    </row>
    <row r="112" ht="15" spans="1:21">
      <c r="A112" s="123"/>
      <c r="B112" s="124" t="s">
        <v>163</v>
      </c>
      <c r="C112" s="20" t="str">
        <f>'Data Request'!$C$6</f>
        <v>Naira</v>
      </c>
      <c r="D112" s="20" t="str">
        <f>'Data Request'!$C$7</f>
        <v>Million</v>
      </c>
      <c r="E112" s="59"/>
      <c r="F112" s="48"/>
      <c r="G112" s="48"/>
      <c r="H112" s="48"/>
      <c r="I112" s="48"/>
      <c r="J112" s="48"/>
      <c r="K112" s="89"/>
      <c r="L112" s="87">
        <f t="shared" si="52"/>
        <v>-1043063.26800026</v>
      </c>
      <c r="M112" s="87">
        <f ca="1" t="shared" si="52"/>
        <v>-2795560.08708587</v>
      </c>
      <c r="N112" s="87">
        <f ca="1" t="shared" si="52"/>
        <v>-2777899.33867515</v>
      </c>
      <c r="O112" s="87">
        <f ca="1" t="shared" si="52"/>
        <v>-2634446.26557872</v>
      </c>
      <c r="P112" s="87">
        <f ca="1" t="shared" si="52"/>
        <v>-2624637.28503121</v>
      </c>
      <c r="Q112" s="87">
        <f ca="1" t="shared" si="52"/>
        <v>-4106942.30807746</v>
      </c>
      <c r="R112" s="87">
        <f ca="1" t="shared" si="52"/>
        <v>-5795489.62438355</v>
      </c>
      <c r="S112" s="87">
        <f ca="1" t="shared" si="52"/>
        <v>-5327779.28333767</v>
      </c>
      <c r="T112" s="87">
        <f ca="1" t="shared" si="52"/>
        <v>-4633453.35369254</v>
      </c>
      <c r="U112" s="87">
        <f ca="1" t="shared" si="52"/>
        <v>-4434848.87770377</v>
      </c>
    </row>
    <row r="113" ht="15" spans="1:21">
      <c r="A113" s="123"/>
      <c r="B113" s="120" t="s">
        <v>243</v>
      </c>
      <c r="C113" s="20" t="str">
        <f>'Data Request'!$C$6</f>
        <v>Naira</v>
      </c>
      <c r="D113" s="20" t="str">
        <f>'Data Request'!$C$7</f>
        <v>Million</v>
      </c>
      <c r="E113" s="59"/>
      <c r="F113" s="121"/>
      <c r="G113" s="122">
        <f>G114+G115</f>
        <v>10619.7580545195</v>
      </c>
      <c r="H113" s="122">
        <f>H114+H115</f>
        <v>18155.3841208789</v>
      </c>
      <c r="I113" s="122">
        <f>I114+I115</f>
        <v>50041.982957544</v>
      </c>
      <c r="J113" s="122">
        <f>J114+J115</f>
        <v>57296.36455197</v>
      </c>
      <c r="K113" s="122">
        <f>K114+K115</f>
        <v>75681.25857344</v>
      </c>
      <c r="L113" s="86">
        <f t="shared" ref="L113:U113" si="53">L92</f>
        <v>16824.47547091</v>
      </c>
      <c r="M113" s="86">
        <f ca="1" t="shared" si="53"/>
        <v>26777.2963243</v>
      </c>
      <c r="N113" s="86">
        <f ca="1" t="shared" si="53"/>
        <v>23678.49687647</v>
      </c>
      <c r="O113" s="86">
        <f ca="1" t="shared" si="53"/>
        <v>23525.90404522</v>
      </c>
      <c r="P113" s="86">
        <f ca="1" t="shared" si="53"/>
        <v>25013.2058467767</v>
      </c>
      <c r="Q113" s="86">
        <f ca="1" t="shared" si="53"/>
        <v>-1016425.98277783</v>
      </c>
      <c r="R113" s="86">
        <f ca="1" t="shared" si="53"/>
        <v>-2557458.55268666</v>
      </c>
      <c r="S113" s="86">
        <f ca="1" t="shared" si="53"/>
        <v>-1949619.06618003</v>
      </c>
      <c r="T113" s="86">
        <f ca="1" t="shared" si="53"/>
        <v>-1218616.79514466</v>
      </c>
      <c r="U113" s="86">
        <f ca="1" t="shared" si="53"/>
        <v>-640753.679363083</v>
      </c>
    </row>
    <row r="114" ht="15" spans="1:21">
      <c r="A114" s="123"/>
      <c r="B114" s="124" t="s">
        <v>162</v>
      </c>
      <c r="C114" s="20" t="str">
        <f>'Data Request'!$C$6</f>
        <v>Naira</v>
      </c>
      <c r="D114" s="20" t="str">
        <f>'Data Request'!$C$7</f>
        <v>Million</v>
      </c>
      <c r="E114" s="59"/>
      <c r="F114" s="56"/>
      <c r="G114" s="87">
        <f t="shared" ref="G114:U115" si="54">SUMIFS(G$158:G$237,$D$158:$D$237,$B114,$B$158:$B$237,"Amortization in LCU")+SUMIFS(G$277:G$531,$D$277:$D$531,$B114,$B$277:$B$531,"Amortization in LCU")</f>
        <v>37.36373529945</v>
      </c>
      <c r="H114" s="87">
        <f t="shared" si="54"/>
        <v>96.292739578935</v>
      </c>
      <c r="I114" s="87">
        <f t="shared" si="54"/>
        <v>116.29616419401</v>
      </c>
      <c r="J114" s="87">
        <f t="shared" si="54"/>
        <v>141.36879722</v>
      </c>
      <c r="K114" s="87">
        <f t="shared" si="54"/>
        <v>88.3709716</v>
      </c>
      <c r="L114" s="87">
        <f t="shared" si="54"/>
        <v>11473.41079809</v>
      </c>
      <c r="M114" s="87">
        <f ca="1" t="shared" si="54"/>
        <v>21325.2416257</v>
      </c>
      <c r="N114" s="87">
        <f ca="1" t="shared" si="54"/>
        <v>21325.2416257</v>
      </c>
      <c r="O114" s="87">
        <f ca="1" t="shared" si="54"/>
        <v>21325.2416257</v>
      </c>
      <c r="P114" s="87">
        <f ca="1" t="shared" si="54"/>
        <v>21325.2416257</v>
      </c>
      <c r="Q114" s="87">
        <f ca="1" t="shared" si="54"/>
        <v>21325.2416257</v>
      </c>
      <c r="R114" s="87">
        <f ca="1" t="shared" si="54"/>
        <v>241903.2416257</v>
      </c>
      <c r="S114" s="87">
        <f ca="1" t="shared" si="54"/>
        <v>825563.2416257</v>
      </c>
      <c r="T114" s="87">
        <f ca="1" t="shared" si="54"/>
        <v>1413013.2416257</v>
      </c>
      <c r="U114" s="87">
        <f ca="1" t="shared" si="54"/>
        <v>1981513.2416257</v>
      </c>
    </row>
    <row r="115" ht="15" spans="1:21">
      <c r="A115" s="123"/>
      <c r="B115" s="124" t="s">
        <v>163</v>
      </c>
      <c r="C115" s="20" t="str">
        <f>'Data Request'!$C$6</f>
        <v>Naira</v>
      </c>
      <c r="D115" s="20" t="str">
        <f>'Data Request'!$C$7</f>
        <v>Million</v>
      </c>
      <c r="E115" s="59"/>
      <c r="F115" s="56"/>
      <c r="G115" s="87">
        <f t="shared" si="54"/>
        <v>10582.39431922</v>
      </c>
      <c r="H115" s="87">
        <f t="shared" si="54"/>
        <v>18059.0913813</v>
      </c>
      <c r="I115" s="87">
        <f t="shared" si="54"/>
        <v>49925.68679335</v>
      </c>
      <c r="J115" s="87">
        <f t="shared" si="54"/>
        <v>57154.99575475</v>
      </c>
      <c r="K115" s="87">
        <f t="shared" si="54"/>
        <v>75592.88760184</v>
      </c>
      <c r="L115" s="87">
        <f t="shared" si="54"/>
        <v>5351.06467282</v>
      </c>
      <c r="M115" s="87">
        <f ca="1" t="shared" si="54"/>
        <v>5452.0546986</v>
      </c>
      <c r="N115" s="87">
        <f ca="1" t="shared" si="54"/>
        <v>2353.25525077</v>
      </c>
      <c r="O115" s="87">
        <f ca="1" t="shared" si="54"/>
        <v>2200.66241952</v>
      </c>
      <c r="P115" s="87">
        <f ca="1" t="shared" si="54"/>
        <v>3687.96422107667</v>
      </c>
      <c r="Q115" s="87">
        <f ca="1" t="shared" si="54"/>
        <v>-1037751.22440353</v>
      </c>
      <c r="R115" s="87">
        <f ca="1" t="shared" si="54"/>
        <v>-2799361.79431236</v>
      </c>
      <c r="S115" s="87">
        <f ca="1" t="shared" si="54"/>
        <v>-2775182.30780573</v>
      </c>
      <c r="T115" s="87">
        <f ca="1" t="shared" si="54"/>
        <v>-2631630.03677036</v>
      </c>
      <c r="U115" s="87">
        <f ca="1" t="shared" si="54"/>
        <v>-2622266.92098878</v>
      </c>
    </row>
    <row r="116" ht="15" spans="1:21">
      <c r="A116" s="123"/>
      <c r="B116" s="120" t="s">
        <v>244</v>
      </c>
      <c r="C116" s="20" t="str">
        <f>'Data Request'!$C$6</f>
        <v>Naira</v>
      </c>
      <c r="D116" s="20" t="str">
        <f>'Data Request'!$C$7</f>
        <v>Million</v>
      </c>
      <c r="E116" s="59"/>
      <c r="F116" s="121"/>
      <c r="G116" s="122">
        <f>G117+G118</f>
        <v>830.52890428305</v>
      </c>
      <c r="H116" s="122">
        <f>H117+H118</f>
        <v>3332.21106092562</v>
      </c>
      <c r="I116" s="122">
        <f>I117+I118</f>
        <v>4409.99511651299</v>
      </c>
      <c r="J116" s="122">
        <f>J117+J118</f>
        <v>5134.897237345</v>
      </c>
      <c r="K116" s="122">
        <f>K117+K118</f>
        <v>7478.83792445</v>
      </c>
      <c r="L116" s="86">
        <f>L95</f>
        <v>25478.04010885</v>
      </c>
      <c r="M116" s="86">
        <f ca="1" t="shared" ref="M116:U116" si="55">M95</f>
        <v>54104.6377099693</v>
      </c>
      <c r="N116" s="86">
        <f ca="1" t="shared" si="55"/>
        <v>91019.9076400698</v>
      </c>
      <c r="O116" s="86">
        <f ca="1" t="shared" si="55"/>
        <v>131721.096718018</v>
      </c>
      <c r="P116" s="86">
        <f ca="1" t="shared" si="55"/>
        <v>175761.7571731</v>
      </c>
      <c r="Q116" s="86">
        <f ca="1" t="shared" si="55"/>
        <v>223757.386594223</v>
      </c>
      <c r="R116" s="86">
        <f ca="1" t="shared" si="55"/>
        <v>280790.413360297</v>
      </c>
      <c r="S116" s="86">
        <f ca="1" t="shared" si="55"/>
        <v>342526.099593622</v>
      </c>
      <c r="T116" s="86">
        <f ca="1" t="shared" si="55"/>
        <v>405987.294550551</v>
      </c>
      <c r="U116" s="86">
        <f ca="1" t="shared" si="55"/>
        <v>469899.024172636</v>
      </c>
    </row>
    <row r="117" ht="15" spans="1:21">
      <c r="A117" s="123"/>
      <c r="B117" s="124" t="s">
        <v>162</v>
      </c>
      <c r="C117" s="20" t="str">
        <f>'Data Request'!$C$6</f>
        <v>Naira</v>
      </c>
      <c r="D117" s="20" t="str">
        <f>'Data Request'!$C$7</f>
        <v>Million</v>
      </c>
      <c r="E117" s="59"/>
      <c r="F117" s="56"/>
      <c r="G117" s="87">
        <f t="shared" ref="G117:U118" si="56">SUMIFS(G$158:G$237,$D$158:$D$237,$B117,$B$158:$B$237,"Interests in LCU")+SUMIFS(G$277:G$531,$D$277:$D$531,$B117,$B$277:$B$531,"Interests in LCU")</f>
        <v>18.85203478305</v>
      </c>
      <c r="H117" s="87">
        <f t="shared" si="56"/>
        <v>51.793477535624</v>
      </c>
      <c r="I117" s="87">
        <f t="shared" si="56"/>
        <v>56.807963372988</v>
      </c>
      <c r="J117" s="87">
        <f t="shared" si="56"/>
        <v>55.478158165</v>
      </c>
      <c r="K117" s="87">
        <f t="shared" si="56"/>
        <v>28.4789036</v>
      </c>
      <c r="L117" s="87">
        <f t="shared" si="56"/>
        <v>16916.77591435</v>
      </c>
      <c r="M117" s="87">
        <f ca="1" t="shared" si="56"/>
        <v>129608.1096539</v>
      </c>
      <c r="N117" s="87">
        <f ca="1" t="shared" si="56"/>
        <v>391695.159856</v>
      </c>
      <c r="O117" s="87">
        <f ca="1" t="shared" si="56"/>
        <v>655155.5911832</v>
      </c>
      <c r="P117" s="87">
        <f ca="1" t="shared" si="56"/>
        <v>910014.5696806</v>
      </c>
      <c r="Q117" s="87">
        <f ca="1" t="shared" si="56"/>
        <v>1168179.4973749</v>
      </c>
      <c r="R117" s="87">
        <f ca="1" t="shared" si="56"/>
        <v>1470728.0977953</v>
      </c>
      <c r="S117" s="87">
        <f ca="1" t="shared" si="56"/>
        <v>1772185.1781399</v>
      </c>
      <c r="T117" s="87">
        <f ca="1" t="shared" si="56"/>
        <v>2039914.5405866</v>
      </c>
      <c r="U117" s="87">
        <f ca="1" t="shared" si="56"/>
        <v>2264028.3851574</v>
      </c>
    </row>
    <row r="118" ht="15" spans="1:21">
      <c r="A118" s="123"/>
      <c r="B118" s="124" t="s">
        <v>163</v>
      </c>
      <c r="C118" s="20" t="str">
        <f>'Data Request'!$C$6</f>
        <v>Naira</v>
      </c>
      <c r="D118" s="20" t="str">
        <f>'Data Request'!$C$7</f>
        <v>Million</v>
      </c>
      <c r="E118" s="59"/>
      <c r="F118" s="56"/>
      <c r="G118" s="87">
        <f t="shared" si="56"/>
        <v>811.6768695</v>
      </c>
      <c r="H118" s="87">
        <f t="shared" si="56"/>
        <v>3280.41758339</v>
      </c>
      <c r="I118" s="87">
        <f t="shared" si="56"/>
        <v>4353.18715314</v>
      </c>
      <c r="J118" s="87">
        <f t="shared" si="56"/>
        <v>5079.41907918</v>
      </c>
      <c r="K118" s="87">
        <f t="shared" si="56"/>
        <v>7450.35902085</v>
      </c>
      <c r="L118" s="87">
        <f t="shared" si="56"/>
        <v>8561.2641945</v>
      </c>
      <c r="M118" s="87">
        <f ca="1" t="shared" si="56"/>
        <v>-75503.4719439306</v>
      </c>
      <c r="N118" s="87">
        <f ca="1" t="shared" si="56"/>
        <v>-300675.25221593</v>
      </c>
      <c r="O118" s="87">
        <f ca="1" t="shared" si="56"/>
        <v>-523434.494465182</v>
      </c>
      <c r="P118" s="87">
        <f ca="1" t="shared" si="56"/>
        <v>-734252.8125075</v>
      </c>
      <c r="Q118" s="87">
        <f ca="1" t="shared" si="56"/>
        <v>-944422.110780677</v>
      </c>
      <c r="R118" s="87">
        <f ca="1" t="shared" si="56"/>
        <v>-1189937.684435</v>
      </c>
      <c r="S118" s="87">
        <f ca="1" t="shared" si="56"/>
        <v>-1429659.07854628</v>
      </c>
      <c r="T118" s="87">
        <f ca="1" t="shared" si="56"/>
        <v>-1633927.24603605</v>
      </c>
      <c r="U118" s="87">
        <f ca="1" t="shared" si="56"/>
        <v>-1794129.36098476</v>
      </c>
    </row>
    <row r="119" ht="15" spans="1:21">
      <c r="A119" s="123"/>
      <c r="B119" s="120" t="s">
        <v>245</v>
      </c>
      <c r="C119" s="20" t="str">
        <f>'Data Request'!$C$6</f>
        <v>Naira</v>
      </c>
      <c r="D119" s="20" t="str">
        <f>'Data Request'!$C$7</f>
        <v>Million</v>
      </c>
      <c r="E119" s="59"/>
      <c r="F119" s="121"/>
      <c r="G119" s="121"/>
      <c r="H119" s="121"/>
      <c r="I119" s="121"/>
      <c r="J119" s="121"/>
      <c r="K119" s="86"/>
      <c r="L119" s="86">
        <f t="shared" ref="L119:U121" si="57">L110-L113</f>
        <v>43002.2565288319</v>
      </c>
      <c r="M119" s="86">
        <f ca="1" t="shared" si="57"/>
        <v>95962.6165898304</v>
      </c>
      <c r="N119" s="86">
        <f ca="1" t="shared" si="57"/>
        <v>135672.164448379</v>
      </c>
      <c r="O119" s="86">
        <f ca="1" t="shared" si="57"/>
        <v>184527.830376057</v>
      </c>
      <c r="P119" s="86">
        <f ca="1" t="shared" si="57"/>
        <v>230749.509122014</v>
      </c>
      <c r="Q119" s="86">
        <f ca="1" t="shared" si="57"/>
        <v>282583.674700371</v>
      </c>
      <c r="R119" s="86">
        <f ca="1" t="shared" si="57"/>
        <v>343518.928303111</v>
      </c>
      <c r="S119" s="86">
        <f ca="1" t="shared" si="57"/>
        <v>411839.78284236</v>
      </c>
      <c r="T119" s="86">
        <f ca="1" t="shared" si="57"/>
        <v>481283.441452123</v>
      </c>
      <c r="U119" s="86">
        <f ca="1" t="shared" si="57"/>
        <v>545454.801659312</v>
      </c>
    </row>
    <row r="120" ht="15" spans="1:21">
      <c r="A120" s="123"/>
      <c r="B120" s="124" t="s">
        <v>162</v>
      </c>
      <c r="C120" s="20" t="str">
        <f>'Data Request'!$C$6</f>
        <v>Naira</v>
      </c>
      <c r="D120" s="20" t="str">
        <f>'Data Request'!$C$7</f>
        <v>Million</v>
      </c>
      <c r="E120" s="59"/>
      <c r="F120" s="52"/>
      <c r="G120" s="52"/>
      <c r="H120" s="52"/>
      <c r="I120" s="52"/>
      <c r="J120" s="52"/>
      <c r="K120" s="87"/>
      <c r="L120" s="87">
        <f t="shared" si="57"/>
        <v>1091416.58920191</v>
      </c>
      <c r="M120" s="87">
        <f ca="1" t="shared" si="57"/>
        <v>2896974.7583743</v>
      </c>
      <c r="N120" s="87">
        <f ca="1" t="shared" si="57"/>
        <v>2915924.7583743</v>
      </c>
      <c r="O120" s="87">
        <f ca="1" t="shared" si="57"/>
        <v>2821174.7583743</v>
      </c>
      <c r="P120" s="87">
        <f ca="1" t="shared" si="57"/>
        <v>2859074.7583743</v>
      </c>
      <c r="Q120" s="87">
        <f ca="1" t="shared" si="57"/>
        <v>3351774.7583743</v>
      </c>
      <c r="R120" s="87">
        <f ca="1" t="shared" si="57"/>
        <v>3339646.7583743</v>
      </c>
      <c r="S120" s="87">
        <f ca="1" t="shared" si="57"/>
        <v>2964436.7583743</v>
      </c>
      <c r="T120" s="87">
        <f ca="1" t="shared" si="57"/>
        <v>2483106.7583743</v>
      </c>
      <c r="U120" s="87">
        <f ca="1" t="shared" si="57"/>
        <v>2358036.7583743</v>
      </c>
    </row>
    <row r="121" ht="15" spans="1:21">
      <c r="A121" s="123"/>
      <c r="B121" s="124" t="s">
        <v>163</v>
      </c>
      <c r="C121" s="20" t="str">
        <f>'Data Request'!$C$6</f>
        <v>Naira</v>
      </c>
      <c r="D121" s="20" t="str">
        <f>'Data Request'!$C$7</f>
        <v>Million</v>
      </c>
      <c r="E121" s="59"/>
      <c r="F121" s="52"/>
      <c r="G121" s="52"/>
      <c r="H121" s="52"/>
      <c r="I121" s="52"/>
      <c r="J121" s="52"/>
      <c r="K121" s="87"/>
      <c r="L121" s="87">
        <f t="shared" si="57"/>
        <v>-1048414.33267308</v>
      </c>
      <c r="M121" s="87">
        <f ca="1" t="shared" si="57"/>
        <v>-2801012.14178447</v>
      </c>
      <c r="N121" s="87">
        <f ca="1" t="shared" si="57"/>
        <v>-2780252.59392592</v>
      </c>
      <c r="O121" s="87">
        <f ca="1" t="shared" si="57"/>
        <v>-2636646.92799824</v>
      </c>
      <c r="P121" s="87">
        <f ca="1" t="shared" si="57"/>
        <v>-2628325.24925229</v>
      </c>
      <c r="Q121" s="87">
        <f ca="1" t="shared" si="57"/>
        <v>-3069191.08367393</v>
      </c>
      <c r="R121" s="87">
        <f ca="1" t="shared" si="57"/>
        <v>-2996127.83007119</v>
      </c>
      <c r="S121" s="87">
        <f ca="1" t="shared" si="57"/>
        <v>-2552596.97553194</v>
      </c>
      <c r="T121" s="87">
        <f ca="1" t="shared" si="57"/>
        <v>-2001823.31692218</v>
      </c>
      <c r="U121" s="87">
        <f ca="1" t="shared" si="57"/>
        <v>-1812581.95671499</v>
      </c>
    </row>
    <row r="122" ht="15" spans="1:21">
      <c r="A122" s="123"/>
      <c r="B122" s="120" t="s">
        <v>323</v>
      </c>
      <c r="C122" s="20" t="str">
        <f>'Data Request'!$C$6</f>
        <v>Naira</v>
      </c>
      <c r="D122" s="20" t="str">
        <f>'Data Request'!$C$7</f>
        <v>Million</v>
      </c>
      <c r="E122" s="59"/>
      <c r="F122" s="121"/>
      <c r="G122" s="121"/>
      <c r="H122" s="121"/>
      <c r="I122" s="121"/>
      <c r="J122" s="121"/>
      <c r="K122" s="86"/>
      <c r="L122" s="86">
        <f t="shared" ref="L122:U122" si="58">L107-K107</f>
        <v>43032.5195177019</v>
      </c>
      <c r="M122" s="86">
        <f ca="1" t="shared" si="58"/>
        <v>95962.6165898304</v>
      </c>
      <c r="N122" s="86">
        <f ca="1" t="shared" si="58"/>
        <v>135672.164448379</v>
      </c>
      <c r="O122" s="86">
        <f ca="1" t="shared" si="58"/>
        <v>184527.830376058</v>
      </c>
      <c r="P122" s="86">
        <f ca="1" t="shared" si="58"/>
        <v>230749.509122013</v>
      </c>
      <c r="Q122" s="86">
        <f ca="1" t="shared" si="58"/>
        <v>282583.674700372</v>
      </c>
      <c r="R122" s="86">
        <f ca="1" t="shared" si="58"/>
        <v>343518.92830311</v>
      </c>
      <c r="S122" s="86">
        <f ca="1" t="shared" si="58"/>
        <v>411839.782842361</v>
      </c>
      <c r="T122" s="86">
        <f ca="1" t="shared" si="58"/>
        <v>481283.441452127</v>
      </c>
      <c r="U122" s="86">
        <f ca="1" t="shared" si="58"/>
        <v>545454.801659312</v>
      </c>
    </row>
    <row r="123" ht="15" spans="1:21">
      <c r="A123" s="123"/>
      <c r="B123" s="120" t="s">
        <v>324</v>
      </c>
      <c r="C123" s="20" t="str">
        <f>'Data Request'!$C$6</f>
        <v>Naira</v>
      </c>
      <c r="D123" s="20" t="str">
        <f>'Data Request'!$C$7</f>
        <v>Million</v>
      </c>
      <c r="E123" s="62"/>
      <c r="F123" s="121"/>
      <c r="G123" s="121"/>
      <c r="H123" s="121"/>
      <c r="I123" s="121"/>
      <c r="J123" s="121"/>
      <c r="K123" s="86"/>
      <c r="L123" s="86">
        <f t="shared" ref="L123:U123" si="59">L122-L119</f>
        <v>30.2629888699594</v>
      </c>
      <c r="M123" s="86">
        <f ca="1" t="shared" si="59"/>
        <v>0</v>
      </c>
      <c r="N123" s="86">
        <f ca="1" t="shared" si="59"/>
        <v>-4.07453626394272e-10</v>
      </c>
      <c r="O123" s="86">
        <f ca="1" t="shared" si="59"/>
        <v>1.01863406598568e-9</v>
      </c>
      <c r="P123" s="86">
        <f ca="1" t="shared" si="59"/>
        <v>-1.16415321826935e-9</v>
      </c>
      <c r="Q123" s="86">
        <f ca="1" t="shared" si="59"/>
        <v>8.14907252788544e-10</v>
      </c>
      <c r="R123" s="86">
        <f ca="1" t="shared" si="59"/>
        <v>-1.16415321826935e-9</v>
      </c>
      <c r="S123" s="86">
        <f ca="1" t="shared" si="59"/>
        <v>6.98491930961609e-10</v>
      </c>
      <c r="T123" s="86">
        <f ca="1" t="shared" si="59"/>
        <v>3.84170562028885e-9</v>
      </c>
      <c r="U123" s="86">
        <f ca="1" t="shared" si="59"/>
        <v>0</v>
      </c>
    </row>
    <row r="124" ht="15" spans="1:21">
      <c r="A124" s="61"/>
      <c r="B124" s="57"/>
      <c r="C124" s="62"/>
      <c r="D124" s="62"/>
      <c r="E124" s="62"/>
      <c r="F124" s="63"/>
      <c r="G124" s="63"/>
      <c r="H124" s="63"/>
      <c r="I124" s="63"/>
      <c r="J124" s="63"/>
      <c r="K124" s="94"/>
      <c r="L124" s="94"/>
      <c r="M124" s="94"/>
      <c r="N124" s="94"/>
      <c r="O124" s="94"/>
      <c r="P124" s="94"/>
      <c r="Q124" s="94"/>
      <c r="R124" s="94"/>
      <c r="S124" s="89"/>
      <c r="T124" s="89"/>
      <c r="U124" s="89"/>
    </row>
    <row r="125" ht="15" spans="1:21">
      <c r="A125" s="119"/>
      <c r="B125" s="119" t="s">
        <v>325</v>
      </c>
      <c r="C125" s="62"/>
      <c r="D125" s="62"/>
      <c r="E125" s="62"/>
      <c r="F125" s="63"/>
      <c r="G125" s="63"/>
      <c r="H125" s="63"/>
      <c r="I125" s="63"/>
      <c r="J125" s="63"/>
      <c r="K125" s="94"/>
      <c r="L125" s="94"/>
      <c r="M125" s="94"/>
      <c r="N125" s="94"/>
      <c r="O125" s="94"/>
      <c r="P125" s="94"/>
      <c r="Q125" s="94"/>
      <c r="R125" s="94"/>
      <c r="S125" s="89"/>
      <c r="T125" s="89"/>
      <c r="U125" s="89"/>
    </row>
    <row r="126" ht="15" spans="1:21">
      <c r="A126" s="119"/>
      <c r="B126" s="120" t="s">
        <v>241</v>
      </c>
      <c r="C126" s="20" t="str">
        <f>'Data Request'!$C$6</f>
        <v>Naira</v>
      </c>
      <c r="D126" s="20" t="str">
        <f>'Data Request'!$C$7</f>
        <v>Million</v>
      </c>
      <c r="E126" s="59"/>
      <c r="F126" s="121"/>
      <c r="G126" s="122">
        <f>G107</f>
        <v>48644.8881503252</v>
      </c>
      <c r="H126" s="122">
        <f>H107</f>
        <v>79470.0161754744</v>
      </c>
      <c r="I126" s="122">
        <f>I107</f>
        <v>112459.323187438</v>
      </c>
      <c r="J126" s="122">
        <f>J107</f>
        <v>113636.86082904</v>
      </c>
      <c r="K126" s="122">
        <f>K107</f>
        <v>81600.28445008</v>
      </c>
      <c r="L126" s="86">
        <f>K126+(-L50+L53)+L54-L56+K108/K8*(L8-K8)</f>
        <v>124632.803967782</v>
      </c>
      <c r="M126" s="86">
        <f ca="1" t="shared" ref="M126:U126" si="60">L126+(-M50+M53)+M54-M56+L108/L8*(M8-L8)</f>
        <v>220595.420557612</v>
      </c>
      <c r="N126" s="86">
        <f ca="1" t="shared" si="60"/>
        <v>356267.585005992</v>
      </c>
      <c r="O126" s="86">
        <f ca="1" t="shared" si="60"/>
        <v>540795.415382049</v>
      </c>
      <c r="P126" s="86">
        <f ca="1" t="shared" si="60"/>
        <v>771544.924504063</v>
      </c>
      <c r="Q126" s="86">
        <f ca="1" t="shared" si="60"/>
        <v>1054128.59920443</v>
      </c>
      <c r="R126" s="86">
        <f ca="1" t="shared" si="60"/>
        <v>1397647.52750754</v>
      </c>
      <c r="S126" s="86">
        <f ca="1" t="shared" si="60"/>
        <v>1809487.3103499</v>
      </c>
      <c r="T126" s="86">
        <f ca="1" t="shared" si="60"/>
        <v>2290770.75180203</v>
      </c>
      <c r="U126" s="86">
        <f ca="1" t="shared" si="60"/>
        <v>2836225.55346134</v>
      </c>
    </row>
    <row r="127" ht="15" spans="1:21">
      <c r="A127" s="61"/>
      <c r="B127" s="57"/>
      <c r="C127" s="62"/>
      <c r="D127" s="62"/>
      <c r="E127" s="62"/>
      <c r="F127" s="63"/>
      <c r="G127" s="63"/>
      <c r="H127" s="63"/>
      <c r="I127" s="63"/>
      <c r="J127" s="63"/>
      <c r="K127" s="94"/>
      <c r="L127" s="94"/>
      <c r="M127" s="94"/>
      <c r="N127" s="94"/>
      <c r="O127" s="94"/>
      <c r="P127" s="94"/>
      <c r="Q127" s="94"/>
      <c r="R127" s="94"/>
      <c r="S127" s="89"/>
      <c r="T127" s="89"/>
      <c r="U127" s="89"/>
    </row>
    <row r="128" ht="15" spans="1:21">
      <c r="A128" s="61"/>
      <c r="B128" s="116"/>
      <c r="C128" s="116"/>
      <c r="D128" s="116"/>
      <c r="E128" s="116"/>
      <c r="F128" s="116"/>
      <c r="G128" s="116"/>
      <c r="H128" s="116"/>
      <c r="I128" s="116"/>
      <c r="J128" s="116"/>
      <c r="K128" s="116"/>
      <c r="L128" s="116"/>
      <c r="M128" s="116"/>
      <c r="N128" s="116"/>
      <c r="O128" s="116"/>
      <c r="P128" s="116"/>
      <c r="Q128" s="116"/>
      <c r="R128" s="116"/>
      <c r="S128" s="103"/>
      <c r="T128" s="103"/>
      <c r="U128" s="103"/>
    </row>
    <row r="129" ht="15" spans="1:21">
      <c r="A129" s="127"/>
      <c r="B129" s="127" t="s">
        <v>326</v>
      </c>
      <c r="C129" s="128"/>
      <c r="D129" s="128"/>
      <c r="E129" s="128"/>
      <c r="F129" s="129"/>
      <c r="G129" s="129"/>
      <c r="H129" s="129"/>
      <c r="I129" s="129"/>
      <c r="J129" s="129"/>
      <c r="K129" s="128"/>
      <c r="L129" s="128"/>
      <c r="M129" s="128"/>
      <c r="N129" s="128"/>
      <c r="O129" s="128"/>
      <c r="P129" s="128"/>
      <c r="Q129" s="128"/>
      <c r="R129" s="128"/>
      <c r="S129" s="107"/>
      <c r="T129" s="107"/>
      <c r="U129" s="107"/>
    </row>
    <row r="130" ht="15" spans="1:21">
      <c r="A130" s="130"/>
      <c r="B130" s="131" t="str">
        <f>"Existing debt at end-"&amp;K130</f>
        <v>Existing debt at end-2019</v>
      </c>
      <c r="C130" s="132"/>
      <c r="D130" s="132"/>
      <c r="E130" s="133"/>
      <c r="F130" s="132"/>
      <c r="G130" s="134">
        <f t="shared" ref="G130:U130" si="61">G78</f>
        <v>2015</v>
      </c>
      <c r="H130" s="134">
        <f t="shared" si="61"/>
        <v>2016</v>
      </c>
      <c r="I130" s="134">
        <f t="shared" si="61"/>
        <v>2017</v>
      </c>
      <c r="J130" s="134">
        <f t="shared" si="61"/>
        <v>2018</v>
      </c>
      <c r="K130" s="134">
        <f t="shared" si="61"/>
        <v>2019</v>
      </c>
      <c r="L130" s="134">
        <f t="shared" si="61"/>
        <v>2020</v>
      </c>
      <c r="M130" s="134">
        <f t="shared" si="61"/>
        <v>2021</v>
      </c>
      <c r="N130" s="134">
        <f t="shared" si="61"/>
        <v>2022</v>
      </c>
      <c r="O130" s="134">
        <f t="shared" si="61"/>
        <v>2023</v>
      </c>
      <c r="P130" s="134">
        <f t="shared" si="61"/>
        <v>2024</v>
      </c>
      <c r="Q130" s="134">
        <f t="shared" si="61"/>
        <v>2025</v>
      </c>
      <c r="R130" s="134">
        <f t="shared" si="61"/>
        <v>2026</v>
      </c>
      <c r="S130" s="134">
        <f t="shared" si="61"/>
        <v>2027</v>
      </c>
      <c r="T130" s="134">
        <f t="shared" si="61"/>
        <v>2028</v>
      </c>
      <c r="U130" s="134">
        <f t="shared" si="61"/>
        <v>2029</v>
      </c>
    </row>
    <row r="131" ht="15" spans="1:21">
      <c r="A131" s="130"/>
      <c r="B131" s="131"/>
      <c r="C131" s="132"/>
      <c r="D131" s="132"/>
      <c r="E131" s="133"/>
      <c r="F131" s="132"/>
      <c r="G131" s="132"/>
      <c r="H131" s="132"/>
      <c r="I131" s="132"/>
      <c r="J131" s="132"/>
      <c r="K131" s="160"/>
      <c r="L131" s="133"/>
      <c r="M131" s="133"/>
      <c r="N131" s="133"/>
      <c r="O131" s="133"/>
      <c r="P131" s="133"/>
      <c r="Q131" s="133"/>
      <c r="R131" s="133"/>
      <c r="S131" s="133"/>
      <c r="T131" s="133"/>
      <c r="U131" s="133"/>
    </row>
    <row r="132" ht="15" spans="1:21">
      <c r="A132" s="130"/>
      <c r="B132" s="135"/>
      <c r="C132" s="135"/>
      <c r="D132" s="135"/>
      <c r="E132" s="136"/>
      <c r="F132" s="135"/>
      <c r="G132" s="135"/>
      <c r="H132" s="135"/>
      <c r="I132" s="135"/>
      <c r="J132" s="135"/>
      <c r="K132" s="128"/>
      <c r="L132" s="136"/>
      <c r="M132" s="136"/>
      <c r="N132" s="136"/>
      <c r="O132" s="136"/>
      <c r="P132" s="136"/>
      <c r="Q132" s="136"/>
      <c r="R132" s="136"/>
      <c r="S132" s="136"/>
      <c r="T132" s="136"/>
      <c r="U132" s="136"/>
    </row>
    <row r="133" ht="15" spans="1:21">
      <c r="A133" s="130"/>
      <c r="B133" s="137" t="s">
        <v>327</v>
      </c>
      <c r="C133" s="138"/>
      <c r="D133" s="138"/>
      <c r="E133" s="138"/>
      <c r="F133" s="139"/>
      <c r="G133" s="139"/>
      <c r="H133" s="139"/>
      <c r="I133" s="139"/>
      <c r="J133" s="139"/>
      <c r="K133" s="161"/>
      <c r="L133" s="162"/>
      <c r="M133" s="162"/>
      <c r="N133" s="162"/>
      <c r="O133" s="162"/>
      <c r="P133" s="162"/>
      <c r="Q133" s="162"/>
      <c r="R133" s="162"/>
      <c r="S133" s="162"/>
      <c r="T133" s="162"/>
      <c r="U133" s="162"/>
    </row>
    <row r="134" ht="15" spans="1:21">
      <c r="A134" s="130"/>
      <c r="B134" s="61" t="str">
        <f>B$133&amp;" for debts denominated in "&amp;D134</f>
        <v>Principal amortization payments for debts denominated in LCU</v>
      </c>
      <c r="C134" s="108" t="str">
        <f>"million "&amp;D134</f>
        <v>million LCU</v>
      </c>
      <c r="D134" s="140" t="str">
        <f>$B$81</f>
        <v>LCU</v>
      </c>
      <c r="E134" s="141" t="s">
        <v>328</v>
      </c>
      <c r="F134" s="128"/>
      <c r="G134" s="142">
        <f t="shared" ref="G134:U138" si="62">SUMIFS(G$158:G$237,$B$158:$B$237,$E134,$D$158:$D$237,$D134)</f>
        <v>10582.39431922</v>
      </c>
      <c r="H134" s="142">
        <f t="shared" si="62"/>
        <v>18059.0913813</v>
      </c>
      <c r="I134" s="142">
        <f t="shared" si="62"/>
        <v>49925.68679335</v>
      </c>
      <c r="J134" s="142">
        <f t="shared" si="62"/>
        <v>57154.99575475</v>
      </c>
      <c r="K134" s="142">
        <f t="shared" si="62"/>
        <v>75592.88760184</v>
      </c>
      <c r="L134" s="142">
        <f t="shared" si="62"/>
        <v>5351.06467282</v>
      </c>
      <c r="M134" s="142">
        <f t="shared" si="62"/>
        <v>5452.0546986</v>
      </c>
      <c r="N134" s="142">
        <f t="shared" si="62"/>
        <v>2353.25525077</v>
      </c>
      <c r="O134" s="142">
        <f t="shared" si="62"/>
        <v>1918.28641952</v>
      </c>
      <c r="P134" s="142">
        <f t="shared" si="62"/>
        <v>1892.54555441</v>
      </c>
      <c r="Q134" s="142">
        <f t="shared" si="62"/>
        <v>1927.75293006</v>
      </c>
      <c r="R134" s="142">
        <f t="shared" si="62"/>
        <v>2096.37810684</v>
      </c>
      <c r="S134" s="142">
        <f t="shared" si="62"/>
        <v>2281.03086942</v>
      </c>
      <c r="T134" s="142">
        <f t="shared" si="62"/>
        <v>2482.89547503</v>
      </c>
      <c r="U134" s="142">
        <f t="shared" si="62"/>
        <v>2703.69737576</v>
      </c>
    </row>
    <row r="135" ht="15" spans="1:21">
      <c r="A135" s="130"/>
      <c r="B135" s="61" t="str">
        <f>B$133&amp;" for debts denominated in "&amp;D135</f>
        <v>Principal amortization payments for debts denominated in USD</v>
      </c>
      <c r="C135" s="108" t="str">
        <f>"million "&amp;D135</f>
        <v>million USD</v>
      </c>
      <c r="D135" s="140" t="str">
        <f>$B$82</f>
        <v>USD</v>
      </c>
      <c r="E135" s="141" t="s">
        <v>328</v>
      </c>
      <c r="F135" s="128"/>
      <c r="G135" s="142">
        <f t="shared" si="62"/>
        <v>0.1901593</v>
      </c>
      <c r="H135" s="142">
        <f t="shared" si="62"/>
        <v>0.38031855</v>
      </c>
      <c r="I135" s="142">
        <f t="shared" si="62"/>
        <v>0.38031855</v>
      </c>
      <c r="J135" s="142">
        <f t="shared" si="62"/>
        <v>0.46123588</v>
      </c>
      <c r="K135" s="142">
        <f t="shared" si="62"/>
        <v>0.2710766</v>
      </c>
      <c r="L135" s="142">
        <f t="shared" si="62"/>
        <v>30.27285171</v>
      </c>
      <c r="M135" s="142">
        <f t="shared" si="62"/>
        <v>56.2671283</v>
      </c>
      <c r="N135" s="142">
        <f t="shared" si="62"/>
        <v>56.2671283</v>
      </c>
      <c r="O135" s="142">
        <f t="shared" si="62"/>
        <v>56.2671283</v>
      </c>
      <c r="P135" s="142">
        <f t="shared" si="62"/>
        <v>56.2671283</v>
      </c>
      <c r="Q135" s="142">
        <f t="shared" si="62"/>
        <v>56.2671283</v>
      </c>
      <c r="R135" s="142">
        <f t="shared" si="62"/>
        <v>56.2671283</v>
      </c>
      <c r="S135" s="142">
        <f t="shared" si="62"/>
        <v>56.2671283</v>
      </c>
      <c r="T135" s="142">
        <f t="shared" si="62"/>
        <v>56.2671283</v>
      </c>
      <c r="U135" s="142">
        <f t="shared" si="62"/>
        <v>56.2671283</v>
      </c>
    </row>
    <row r="136" ht="15" spans="1:21">
      <c r="A136" s="130"/>
      <c r="B136" s="61" t="str">
        <f>B$133&amp;" for debts denominated in "&amp;D136</f>
        <v>Principal amortization payments for debts denominated in EUR</v>
      </c>
      <c r="C136" s="108" t="str">
        <f>"million "&amp;D136</f>
        <v>million EUR</v>
      </c>
      <c r="D136" s="140" t="str">
        <f>$B$83</f>
        <v>EUR</v>
      </c>
      <c r="E136" s="141" t="s">
        <v>328</v>
      </c>
      <c r="F136" s="128"/>
      <c r="G136" s="142">
        <f t="shared" si="62"/>
        <v>0</v>
      </c>
      <c r="H136" s="142">
        <f t="shared" si="62"/>
        <v>0</v>
      </c>
      <c r="I136" s="142">
        <f t="shared" si="62"/>
        <v>0</v>
      </c>
      <c r="J136" s="142">
        <f t="shared" si="62"/>
        <v>0</v>
      </c>
      <c r="K136" s="142">
        <f t="shared" si="62"/>
        <v>0</v>
      </c>
      <c r="L136" s="142">
        <f t="shared" si="62"/>
        <v>0</v>
      </c>
      <c r="M136" s="142">
        <f t="shared" si="62"/>
        <v>0</v>
      </c>
      <c r="N136" s="142">
        <f t="shared" si="62"/>
        <v>0</v>
      </c>
      <c r="O136" s="142">
        <f t="shared" si="62"/>
        <v>0</v>
      </c>
      <c r="P136" s="142">
        <f t="shared" si="62"/>
        <v>0</v>
      </c>
      <c r="Q136" s="142">
        <f t="shared" si="62"/>
        <v>0</v>
      </c>
      <c r="R136" s="142">
        <f t="shared" si="62"/>
        <v>0</v>
      </c>
      <c r="S136" s="142">
        <f t="shared" si="62"/>
        <v>0</v>
      </c>
      <c r="T136" s="142">
        <f t="shared" si="62"/>
        <v>0</v>
      </c>
      <c r="U136" s="142">
        <f t="shared" si="62"/>
        <v>0</v>
      </c>
    </row>
    <row r="137" ht="15" spans="1:21">
      <c r="A137" s="130"/>
      <c r="B137" s="61" t="str">
        <f>B$133&amp;" for debts denominated in "&amp;D137</f>
        <v>Principal amortization payments for debts denominated in GBP</v>
      </c>
      <c r="C137" s="108" t="str">
        <f>"million "&amp;D137</f>
        <v>million GBP</v>
      </c>
      <c r="D137" s="140" t="str">
        <f>$B$84</f>
        <v>GBP</v>
      </c>
      <c r="E137" s="141" t="s">
        <v>328</v>
      </c>
      <c r="F137" s="128"/>
      <c r="G137" s="142">
        <f t="shared" si="62"/>
        <v>0</v>
      </c>
      <c r="H137" s="142">
        <f t="shared" si="62"/>
        <v>0</v>
      </c>
      <c r="I137" s="142">
        <f t="shared" si="62"/>
        <v>0</v>
      </c>
      <c r="J137" s="142">
        <f t="shared" si="62"/>
        <v>0</v>
      </c>
      <c r="K137" s="142">
        <f t="shared" si="62"/>
        <v>0</v>
      </c>
      <c r="L137" s="142">
        <f t="shared" si="62"/>
        <v>0</v>
      </c>
      <c r="M137" s="142">
        <f t="shared" si="62"/>
        <v>0</v>
      </c>
      <c r="N137" s="142">
        <f t="shared" si="62"/>
        <v>0</v>
      </c>
      <c r="O137" s="142">
        <f t="shared" si="62"/>
        <v>0</v>
      </c>
      <c r="P137" s="142">
        <f t="shared" si="62"/>
        <v>0</v>
      </c>
      <c r="Q137" s="142">
        <f t="shared" si="62"/>
        <v>0</v>
      </c>
      <c r="R137" s="142">
        <f t="shared" si="62"/>
        <v>0</v>
      </c>
      <c r="S137" s="142">
        <f t="shared" si="62"/>
        <v>0</v>
      </c>
      <c r="T137" s="142">
        <f t="shared" si="62"/>
        <v>0</v>
      </c>
      <c r="U137" s="142">
        <f t="shared" si="62"/>
        <v>0</v>
      </c>
    </row>
    <row r="138" ht="15" spans="1:21">
      <c r="A138" s="130"/>
      <c r="B138" s="61" t="str">
        <f>B$133&amp;" for debts denominated in "&amp;D138</f>
        <v>Principal amortization payments for debts denominated in CHY</v>
      </c>
      <c r="C138" s="108" t="str">
        <f>"million "&amp;D138</f>
        <v>million CHY</v>
      </c>
      <c r="D138" s="140" t="str">
        <f>$B$85</f>
        <v>CHY</v>
      </c>
      <c r="E138" s="141" t="s">
        <v>328</v>
      </c>
      <c r="F138" s="128"/>
      <c r="G138" s="143">
        <f t="shared" si="62"/>
        <v>0</v>
      </c>
      <c r="H138" s="143">
        <f t="shared" si="62"/>
        <v>0</v>
      </c>
      <c r="I138" s="143">
        <f t="shared" si="62"/>
        <v>0</v>
      </c>
      <c r="J138" s="143">
        <f t="shared" si="62"/>
        <v>0</v>
      </c>
      <c r="K138" s="143">
        <f t="shared" si="62"/>
        <v>0</v>
      </c>
      <c r="L138" s="143">
        <f t="shared" si="62"/>
        <v>0</v>
      </c>
      <c r="M138" s="143">
        <f t="shared" si="62"/>
        <v>0</v>
      </c>
      <c r="N138" s="143">
        <f t="shared" si="62"/>
        <v>0</v>
      </c>
      <c r="O138" s="143">
        <f t="shared" si="62"/>
        <v>0</v>
      </c>
      <c r="P138" s="143">
        <f t="shared" si="62"/>
        <v>0</v>
      </c>
      <c r="Q138" s="143">
        <f t="shared" si="62"/>
        <v>0</v>
      </c>
      <c r="R138" s="143">
        <f t="shared" si="62"/>
        <v>0</v>
      </c>
      <c r="S138" s="143">
        <f t="shared" si="62"/>
        <v>0</v>
      </c>
      <c r="T138" s="143">
        <f t="shared" si="62"/>
        <v>0</v>
      </c>
      <c r="U138" s="143">
        <f t="shared" si="62"/>
        <v>0</v>
      </c>
    </row>
    <row r="139" ht="15" spans="1:21">
      <c r="A139" s="130"/>
      <c r="B139" s="144" t="str">
        <f>B$133&amp;" TOTAL in LCU"</f>
        <v>Principal amortization payments TOTAL in LCU</v>
      </c>
      <c r="C139" s="108" t="s">
        <v>329</v>
      </c>
      <c r="D139" s="145"/>
      <c r="E139" s="128"/>
      <c r="F139" s="128"/>
      <c r="G139" s="86">
        <f t="shared" ref="G139:U139" si="63">SUMPRODUCT(G134:G138,G$81:G$85)</f>
        <v>10619.7580545195</v>
      </c>
      <c r="H139" s="86">
        <f t="shared" si="63"/>
        <v>18155.3841208789</v>
      </c>
      <c r="I139" s="86">
        <f t="shared" si="63"/>
        <v>50041.982957544</v>
      </c>
      <c r="J139" s="86">
        <f t="shared" si="63"/>
        <v>57296.36455197</v>
      </c>
      <c r="K139" s="86">
        <f t="shared" si="63"/>
        <v>75681.25857344</v>
      </c>
      <c r="L139" s="86">
        <f t="shared" si="63"/>
        <v>16824.47547091</v>
      </c>
      <c r="M139" s="86">
        <f t="shared" si="63"/>
        <v>26777.2963243</v>
      </c>
      <c r="N139" s="86">
        <f t="shared" si="63"/>
        <v>23678.49687647</v>
      </c>
      <c r="O139" s="86">
        <f t="shared" si="63"/>
        <v>23243.52804522</v>
      </c>
      <c r="P139" s="86">
        <f t="shared" si="63"/>
        <v>23217.78718011</v>
      </c>
      <c r="Q139" s="86">
        <f t="shared" si="63"/>
        <v>23252.99455576</v>
      </c>
      <c r="R139" s="86">
        <f t="shared" si="63"/>
        <v>23421.61973254</v>
      </c>
      <c r="S139" s="86">
        <f t="shared" si="63"/>
        <v>23606.27249512</v>
      </c>
      <c r="T139" s="86">
        <f t="shared" si="63"/>
        <v>23808.13710073</v>
      </c>
      <c r="U139" s="86">
        <f t="shared" si="63"/>
        <v>24028.93900146</v>
      </c>
    </row>
    <row r="140" ht="15" spans="1:21">
      <c r="A140" s="130"/>
      <c r="B140" s="141"/>
      <c r="C140" s="145"/>
      <c r="D140" s="145"/>
      <c r="E140" s="128"/>
      <c r="F140" s="128"/>
      <c r="G140" s="135"/>
      <c r="H140" s="135"/>
      <c r="I140" s="135"/>
      <c r="J140" s="135"/>
      <c r="K140" s="163"/>
      <c r="L140" s="164"/>
      <c r="M140" s="143"/>
      <c r="N140" s="143"/>
      <c r="O140" s="143"/>
      <c r="P140" s="143"/>
      <c r="Q140" s="143"/>
      <c r="R140" s="143"/>
      <c r="S140" s="143"/>
      <c r="T140" s="143"/>
      <c r="U140" s="143"/>
    </row>
    <row r="141" ht="15" spans="1:21">
      <c r="A141" s="130"/>
      <c r="B141" s="137" t="s">
        <v>330</v>
      </c>
      <c r="C141" s="138"/>
      <c r="D141" s="138"/>
      <c r="E141" s="138"/>
      <c r="F141" s="139"/>
      <c r="G141" s="139"/>
      <c r="H141" s="139"/>
      <c r="I141" s="139"/>
      <c r="J141" s="139"/>
      <c r="K141" s="165"/>
      <c r="L141" s="166"/>
      <c r="M141" s="166"/>
      <c r="N141" s="166"/>
      <c r="O141" s="166"/>
      <c r="P141" s="166"/>
      <c r="Q141" s="166"/>
      <c r="R141" s="166"/>
      <c r="S141" s="166"/>
      <c r="T141" s="166"/>
      <c r="U141" s="166"/>
    </row>
    <row r="142" ht="15" spans="1:21">
      <c r="A142" s="130"/>
      <c r="B142" s="61" t="str">
        <f>B$141&amp;" for debts denominated in "&amp;D142</f>
        <v>Interest payments for debts denominated in LCU</v>
      </c>
      <c r="C142" s="108" t="str">
        <f>"million "&amp;D142</f>
        <v>million LCU</v>
      </c>
      <c r="D142" s="140" t="str">
        <f>$B$81</f>
        <v>LCU</v>
      </c>
      <c r="E142" s="141" t="s">
        <v>234</v>
      </c>
      <c r="F142" s="128"/>
      <c r="G142" s="142">
        <f t="shared" ref="G142:U146" si="64">SUMIFS(G$158:G$237,$B$158:$B$237,$E142,$D$158:$D$237,$D142)</f>
        <v>811.6768695</v>
      </c>
      <c r="H142" s="142">
        <f t="shared" si="64"/>
        <v>3280.41758339</v>
      </c>
      <c r="I142" s="142">
        <f t="shared" si="64"/>
        <v>4353.18715314</v>
      </c>
      <c r="J142" s="142">
        <f t="shared" si="64"/>
        <v>5079.41907918</v>
      </c>
      <c r="K142" s="142">
        <f t="shared" si="64"/>
        <v>7450.35902085</v>
      </c>
      <c r="L142" s="142">
        <f t="shared" si="64"/>
        <v>8561.2641945</v>
      </c>
      <c r="M142" s="142">
        <f t="shared" si="64"/>
        <v>7893.47821609</v>
      </c>
      <c r="N142" s="142">
        <f t="shared" si="64"/>
        <v>6178.39363096</v>
      </c>
      <c r="O142" s="142">
        <f t="shared" si="64"/>
        <v>5501.45847572</v>
      </c>
      <c r="P142" s="142">
        <f t="shared" si="64"/>
        <v>5320.2555197</v>
      </c>
      <c r="Q142" s="142">
        <f t="shared" si="64"/>
        <v>5126.52772902</v>
      </c>
      <c r="R142" s="142">
        <f t="shared" si="64"/>
        <v>4914.97472087</v>
      </c>
      <c r="S142" s="142">
        <f t="shared" si="64"/>
        <v>4683.22719341</v>
      </c>
      <c r="T142" s="142">
        <f t="shared" si="64"/>
        <v>4429.33527664</v>
      </c>
      <c r="U142" s="142">
        <f t="shared" si="64"/>
        <v>4151.78737703</v>
      </c>
    </row>
    <row r="143" ht="15" spans="1:21">
      <c r="A143" s="130"/>
      <c r="B143" s="61" t="str">
        <f>B$141&amp;" for debts denominated in "&amp;D143</f>
        <v>Interest payments for debts denominated in USD</v>
      </c>
      <c r="C143" s="108" t="str">
        <f>"million "&amp;D143</f>
        <v>million USD</v>
      </c>
      <c r="D143" s="140" t="str">
        <f>$B$82</f>
        <v>USD</v>
      </c>
      <c r="E143" s="141" t="s">
        <v>234</v>
      </c>
      <c r="F143" s="128"/>
      <c r="G143" s="142">
        <f t="shared" si="64"/>
        <v>0.0959457</v>
      </c>
      <c r="H143" s="142">
        <f t="shared" si="64"/>
        <v>0.20456392</v>
      </c>
      <c r="I143" s="142">
        <f t="shared" si="64"/>
        <v>0.18577674</v>
      </c>
      <c r="J143" s="142">
        <f t="shared" si="64"/>
        <v>0.18100541</v>
      </c>
      <c r="K143" s="142">
        <f t="shared" si="64"/>
        <v>0.0873586</v>
      </c>
      <c r="L143" s="142">
        <f t="shared" si="64"/>
        <v>44.63529265</v>
      </c>
      <c r="M143" s="142">
        <f t="shared" si="64"/>
        <v>80.0739041</v>
      </c>
      <c r="N143" s="142">
        <f t="shared" si="64"/>
        <v>78.596464</v>
      </c>
      <c r="O143" s="142">
        <f t="shared" si="64"/>
        <v>76.2427208</v>
      </c>
      <c r="P143" s="142">
        <f t="shared" si="64"/>
        <v>73.6938514</v>
      </c>
      <c r="Q143" s="142">
        <f t="shared" si="64"/>
        <v>70.8678031</v>
      </c>
      <c r="R143" s="142">
        <f t="shared" si="64"/>
        <v>68.1490707</v>
      </c>
      <c r="S143" s="142">
        <f t="shared" si="64"/>
        <v>65.4303381</v>
      </c>
      <c r="T143" s="142">
        <f t="shared" si="64"/>
        <v>62.8202654</v>
      </c>
      <c r="U143" s="142">
        <f t="shared" si="64"/>
        <v>59.4296706</v>
      </c>
    </row>
    <row r="144" ht="15" spans="1:21">
      <c r="A144" s="130"/>
      <c r="B144" s="61" t="str">
        <f>B$141&amp;" for debts denominated in "&amp;D144</f>
        <v>Interest payments for debts denominated in EUR</v>
      </c>
      <c r="C144" s="108" t="str">
        <f>"million "&amp;D144</f>
        <v>million EUR</v>
      </c>
      <c r="D144" s="140" t="str">
        <f>$B$83</f>
        <v>EUR</v>
      </c>
      <c r="E144" s="141" t="s">
        <v>234</v>
      </c>
      <c r="F144" s="128"/>
      <c r="G144" s="142">
        <f t="shared" si="64"/>
        <v>0</v>
      </c>
      <c r="H144" s="142">
        <f t="shared" si="64"/>
        <v>0</v>
      </c>
      <c r="I144" s="142">
        <f t="shared" si="64"/>
        <v>0</v>
      </c>
      <c r="J144" s="142">
        <f t="shared" si="64"/>
        <v>0</v>
      </c>
      <c r="K144" s="142">
        <f t="shared" si="64"/>
        <v>0</v>
      </c>
      <c r="L144" s="142">
        <f t="shared" si="64"/>
        <v>0</v>
      </c>
      <c r="M144" s="142">
        <f t="shared" si="64"/>
        <v>0</v>
      </c>
      <c r="N144" s="142">
        <f t="shared" si="64"/>
        <v>0</v>
      </c>
      <c r="O144" s="142">
        <f t="shared" si="64"/>
        <v>0</v>
      </c>
      <c r="P144" s="142">
        <f t="shared" si="64"/>
        <v>0</v>
      </c>
      <c r="Q144" s="142">
        <f t="shared" si="64"/>
        <v>0</v>
      </c>
      <c r="R144" s="142">
        <f t="shared" si="64"/>
        <v>0</v>
      </c>
      <c r="S144" s="142">
        <f t="shared" si="64"/>
        <v>0</v>
      </c>
      <c r="T144" s="142">
        <f t="shared" si="64"/>
        <v>0</v>
      </c>
      <c r="U144" s="142">
        <f t="shared" si="64"/>
        <v>0</v>
      </c>
    </row>
    <row r="145" ht="15" spans="1:21">
      <c r="A145" s="130"/>
      <c r="B145" s="61" t="str">
        <f>B$141&amp;" for debts denominated in "&amp;D145</f>
        <v>Interest payments for debts denominated in GBP</v>
      </c>
      <c r="C145" s="108" t="str">
        <f>"million "&amp;D145</f>
        <v>million GBP</v>
      </c>
      <c r="D145" s="140" t="str">
        <f>$B$84</f>
        <v>GBP</v>
      </c>
      <c r="E145" s="141" t="s">
        <v>234</v>
      </c>
      <c r="F145" s="128"/>
      <c r="G145" s="142">
        <f t="shared" si="64"/>
        <v>0</v>
      </c>
      <c r="H145" s="142">
        <f t="shared" si="64"/>
        <v>0</v>
      </c>
      <c r="I145" s="142">
        <f t="shared" si="64"/>
        <v>0</v>
      </c>
      <c r="J145" s="142">
        <f t="shared" si="64"/>
        <v>0</v>
      </c>
      <c r="K145" s="142">
        <f t="shared" si="64"/>
        <v>0</v>
      </c>
      <c r="L145" s="142">
        <f t="shared" si="64"/>
        <v>0</v>
      </c>
      <c r="M145" s="142">
        <f t="shared" si="64"/>
        <v>0</v>
      </c>
      <c r="N145" s="142">
        <f t="shared" si="64"/>
        <v>0</v>
      </c>
      <c r="O145" s="142">
        <f t="shared" si="64"/>
        <v>0</v>
      </c>
      <c r="P145" s="142">
        <f t="shared" si="64"/>
        <v>0</v>
      </c>
      <c r="Q145" s="142">
        <f t="shared" si="64"/>
        <v>0</v>
      </c>
      <c r="R145" s="142">
        <f t="shared" si="64"/>
        <v>0</v>
      </c>
      <c r="S145" s="142">
        <f t="shared" si="64"/>
        <v>0</v>
      </c>
      <c r="T145" s="142">
        <f t="shared" si="64"/>
        <v>0</v>
      </c>
      <c r="U145" s="142">
        <f t="shared" si="64"/>
        <v>0</v>
      </c>
    </row>
    <row r="146" ht="15" spans="1:21">
      <c r="A146" s="130"/>
      <c r="B146" s="61" t="str">
        <f>B$141&amp;" for debts denominated in "&amp;D146</f>
        <v>Interest payments for debts denominated in CHY</v>
      </c>
      <c r="C146" s="108" t="str">
        <f>"million "&amp;D146</f>
        <v>million CHY</v>
      </c>
      <c r="D146" s="140" t="str">
        <f>$B$85</f>
        <v>CHY</v>
      </c>
      <c r="E146" s="141" t="s">
        <v>234</v>
      </c>
      <c r="F146" s="128"/>
      <c r="G146" s="143">
        <f t="shared" si="64"/>
        <v>0</v>
      </c>
      <c r="H146" s="143">
        <f t="shared" si="64"/>
        <v>0</v>
      </c>
      <c r="I146" s="143">
        <f t="shared" si="64"/>
        <v>0</v>
      </c>
      <c r="J146" s="143">
        <f t="shared" si="64"/>
        <v>0</v>
      </c>
      <c r="K146" s="143">
        <f t="shared" si="64"/>
        <v>0</v>
      </c>
      <c r="L146" s="143">
        <f t="shared" si="64"/>
        <v>0</v>
      </c>
      <c r="M146" s="143">
        <f t="shared" si="64"/>
        <v>0</v>
      </c>
      <c r="N146" s="143">
        <f t="shared" si="64"/>
        <v>0</v>
      </c>
      <c r="O146" s="143">
        <f t="shared" si="64"/>
        <v>0</v>
      </c>
      <c r="P146" s="143">
        <f t="shared" si="64"/>
        <v>0</v>
      </c>
      <c r="Q146" s="143">
        <f t="shared" si="64"/>
        <v>0</v>
      </c>
      <c r="R146" s="143">
        <f t="shared" si="64"/>
        <v>0</v>
      </c>
      <c r="S146" s="143">
        <f t="shared" si="64"/>
        <v>0</v>
      </c>
      <c r="T146" s="143">
        <f t="shared" si="64"/>
        <v>0</v>
      </c>
      <c r="U146" s="143">
        <f t="shared" si="64"/>
        <v>0</v>
      </c>
    </row>
    <row r="147" ht="15" spans="1:21">
      <c r="A147" s="130"/>
      <c r="B147" s="144" t="str">
        <f>B$141&amp;" TOTAL in LCU"</f>
        <v>Interest payments TOTAL in LCU</v>
      </c>
      <c r="C147" s="108" t="s">
        <v>329</v>
      </c>
      <c r="D147" s="145"/>
      <c r="E147" s="128"/>
      <c r="F147" s="128"/>
      <c r="G147" s="86">
        <f t="shared" ref="G147:U147" si="65">SUMPRODUCT(G142:G146,G$81:G$85)</f>
        <v>830.52890428305</v>
      </c>
      <c r="H147" s="86">
        <f t="shared" si="65"/>
        <v>3332.21106092562</v>
      </c>
      <c r="I147" s="86">
        <f t="shared" si="65"/>
        <v>4409.99511651299</v>
      </c>
      <c r="J147" s="86">
        <f t="shared" si="65"/>
        <v>5134.897237345</v>
      </c>
      <c r="K147" s="86">
        <f t="shared" si="65"/>
        <v>7478.83792445</v>
      </c>
      <c r="L147" s="86">
        <f t="shared" si="65"/>
        <v>25478.04010885</v>
      </c>
      <c r="M147" s="86">
        <f t="shared" si="65"/>
        <v>38241.48786999</v>
      </c>
      <c r="N147" s="86">
        <f t="shared" si="65"/>
        <v>35966.45348696</v>
      </c>
      <c r="O147" s="86">
        <f t="shared" si="65"/>
        <v>34397.44965892</v>
      </c>
      <c r="P147" s="86">
        <f t="shared" si="65"/>
        <v>33250.2252003</v>
      </c>
      <c r="Q147" s="86">
        <f t="shared" si="65"/>
        <v>31985.42510392</v>
      </c>
      <c r="R147" s="86">
        <f t="shared" si="65"/>
        <v>30743.47251617</v>
      </c>
      <c r="S147" s="86">
        <f t="shared" si="65"/>
        <v>29481.32533331</v>
      </c>
      <c r="T147" s="86">
        <f t="shared" si="65"/>
        <v>28238.21586324</v>
      </c>
      <c r="U147" s="86">
        <f t="shared" si="65"/>
        <v>26675.63253443</v>
      </c>
    </row>
    <row r="148" ht="15" spans="1:21">
      <c r="A148" s="130"/>
      <c r="B148" s="141"/>
      <c r="C148" s="135"/>
      <c r="D148" s="145"/>
      <c r="E148" s="128"/>
      <c r="F148" s="128"/>
      <c r="G148" s="135"/>
      <c r="H148" s="135"/>
      <c r="I148" s="135"/>
      <c r="J148" s="135"/>
      <c r="K148" s="163"/>
      <c r="L148" s="164"/>
      <c r="M148" s="143"/>
      <c r="N148" s="143"/>
      <c r="O148" s="143"/>
      <c r="P148" s="143"/>
      <c r="Q148" s="143"/>
      <c r="R148" s="143"/>
      <c r="S148" s="143"/>
      <c r="T148" s="143"/>
      <c r="U148" s="143"/>
    </row>
    <row r="149" ht="15" spans="1:21">
      <c r="A149" s="130"/>
      <c r="B149" s="137" t="s">
        <v>331</v>
      </c>
      <c r="C149" s="138"/>
      <c r="D149" s="138"/>
      <c r="E149" s="138"/>
      <c r="F149" s="139"/>
      <c r="G149" s="139"/>
      <c r="H149" s="139"/>
      <c r="I149" s="139"/>
      <c r="J149" s="139"/>
      <c r="K149" s="165"/>
      <c r="L149" s="166"/>
      <c r="M149" s="166"/>
      <c r="N149" s="166"/>
      <c r="O149" s="166"/>
      <c r="P149" s="166"/>
      <c r="Q149" s="166"/>
      <c r="R149" s="166"/>
      <c r="S149" s="166"/>
      <c r="T149" s="166"/>
      <c r="U149" s="166"/>
    </row>
    <row r="150" ht="15" spans="1:21">
      <c r="A150" s="130"/>
      <c r="B150" s="61" t="str">
        <f>B$149&amp;" for debts denominated in "&amp;D150</f>
        <v>Debt stock for debts denominated in LCU</v>
      </c>
      <c r="C150" s="108" t="str">
        <f>"million "&amp;D150</f>
        <v>million LCU</v>
      </c>
      <c r="D150" s="140" t="str">
        <f>$B$81</f>
        <v>LCU</v>
      </c>
      <c r="E150" s="141" t="s">
        <v>331</v>
      </c>
      <c r="F150" s="128"/>
      <c r="G150" s="142">
        <f t="shared" ref="G150:U154" si="66">SUMIFS(G$158:G$237,$B$158:$B$237,$E150,$D$158:$D$237,$D150)</f>
        <v>42036.63322704</v>
      </c>
      <c r="H150" s="142">
        <f t="shared" si="66"/>
        <v>71381.25844939</v>
      </c>
      <c r="I150" s="142">
        <f t="shared" si="66"/>
        <v>102359.19306966</v>
      </c>
      <c r="J150" s="142">
        <f t="shared" si="66"/>
        <v>103956.3162917</v>
      </c>
      <c r="K150" s="142">
        <f t="shared" si="66"/>
        <v>81414.13851854</v>
      </c>
      <c r="L150" s="142">
        <f t="shared" si="66"/>
        <v>76063.07384572</v>
      </c>
      <c r="M150" s="142">
        <f t="shared" si="66"/>
        <v>70611.01914712</v>
      </c>
      <c r="N150" s="142">
        <f t="shared" si="66"/>
        <v>68257.76389635</v>
      </c>
      <c r="O150" s="142">
        <f t="shared" si="66"/>
        <v>66339.47747683</v>
      </c>
      <c r="P150" s="142">
        <f t="shared" si="66"/>
        <v>64446.93192242</v>
      </c>
      <c r="Q150" s="142">
        <f t="shared" si="66"/>
        <v>62519.17899236</v>
      </c>
      <c r="R150" s="142">
        <f t="shared" si="66"/>
        <v>60422.80088552</v>
      </c>
      <c r="S150" s="142">
        <f t="shared" si="66"/>
        <v>58141.7700161</v>
      </c>
      <c r="T150" s="142">
        <f t="shared" si="66"/>
        <v>55658.87454107</v>
      </c>
      <c r="U150" s="142">
        <f t="shared" si="66"/>
        <v>52955.17716531</v>
      </c>
    </row>
    <row r="151" ht="15" spans="1:21">
      <c r="A151" s="130"/>
      <c r="B151" s="61" t="str">
        <f>B$149&amp;" for debts denominated in "&amp;D151</f>
        <v>Debt stock for debts denominated in USD</v>
      </c>
      <c r="C151" s="108" t="str">
        <f>"million "&amp;D151</f>
        <v>million USD</v>
      </c>
      <c r="D151" s="140" t="str">
        <f>$B$82</f>
        <v>USD</v>
      </c>
      <c r="E151" s="141" t="s">
        <v>331</v>
      </c>
      <c r="F151" s="128"/>
      <c r="G151" s="142">
        <f t="shared" si="66"/>
        <v>33.63210665</v>
      </c>
      <c r="H151" s="142">
        <f t="shared" si="66"/>
        <v>31.94742016</v>
      </c>
      <c r="I151" s="142">
        <f t="shared" si="66"/>
        <v>33.03003902</v>
      </c>
      <c r="J151" s="142">
        <f t="shared" si="66"/>
        <v>31.58415836</v>
      </c>
      <c r="K151" s="142">
        <f t="shared" si="66"/>
        <v>0.57099979</v>
      </c>
      <c r="L151" s="142">
        <f t="shared" si="66"/>
        <v>-29.70185192</v>
      </c>
      <c r="M151" s="142">
        <f t="shared" si="66"/>
        <v>-85.96898022</v>
      </c>
      <c r="N151" s="142">
        <f t="shared" si="66"/>
        <v>-142.23610852</v>
      </c>
      <c r="O151" s="142">
        <f t="shared" si="66"/>
        <v>-198.50323682</v>
      </c>
      <c r="P151" s="142">
        <f t="shared" si="66"/>
        <v>-254.77036512</v>
      </c>
      <c r="Q151" s="142">
        <f t="shared" si="66"/>
        <v>-311.03749342</v>
      </c>
      <c r="R151" s="142">
        <f t="shared" si="66"/>
        <v>-367.30462172</v>
      </c>
      <c r="S151" s="142">
        <f t="shared" si="66"/>
        <v>-423.57175002</v>
      </c>
      <c r="T151" s="142">
        <f t="shared" si="66"/>
        <v>-479.83887832</v>
      </c>
      <c r="U151" s="142">
        <f t="shared" si="66"/>
        <v>-536.10600662</v>
      </c>
    </row>
    <row r="152" ht="15" spans="1:21">
      <c r="A152" s="130"/>
      <c r="B152" s="61" t="str">
        <f>B$149&amp;" for debts denominated in "&amp;D152</f>
        <v>Debt stock for debts denominated in EUR</v>
      </c>
      <c r="C152" s="108" t="str">
        <f>"million "&amp;D152</f>
        <v>million EUR</v>
      </c>
      <c r="D152" s="140" t="str">
        <f>$B$83</f>
        <v>EUR</v>
      </c>
      <c r="E152" s="141" t="s">
        <v>331</v>
      </c>
      <c r="F152" s="128"/>
      <c r="G152" s="142">
        <f t="shared" si="66"/>
        <v>0</v>
      </c>
      <c r="H152" s="142">
        <f t="shared" si="66"/>
        <v>0</v>
      </c>
      <c r="I152" s="142">
        <f t="shared" si="66"/>
        <v>0</v>
      </c>
      <c r="J152" s="142">
        <f t="shared" si="66"/>
        <v>0</v>
      </c>
      <c r="K152" s="142">
        <f t="shared" si="66"/>
        <v>0</v>
      </c>
      <c r="L152" s="142">
        <f t="shared" si="66"/>
        <v>0</v>
      </c>
      <c r="M152" s="142">
        <f t="shared" si="66"/>
        <v>0</v>
      </c>
      <c r="N152" s="142">
        <f t="shared" si="66"/>
        <v>0</v>
      </c>
      <c r="O152" s="142">
        <f t="shared" si="66"/>
        <v>0</v>
      </c>
      <c r="P152" s="142">
        <f t="shared" si="66"/>
        <v>0</v>
      </c>
      <c r="Q152" s="142">
        <f t="shared" si="66"/>
        <v>0</v>
      </c>
      <c r="R152" s="142">
        <f t="shared" si="66"/>
        <v>0</v>
      </c>
      <c r="S152" s="142">
        <f t="shared" si="66"/>
        <v>0</v>
      </c>
      <c r="T152" s="142">
        <f t="shared" si="66"/>
        <v>0</v>
      </c>
      <c r="U152" s="142">
        <f t="shared" si="66"/>
        <v>0</v>
      </c>
    </row>
    <row r="153" ht="15" spans="1:21">
      <c r="A153" s="130"/>
      <c r="B153" s="61" t="str">
        <f>B$149&amp;" for debts denominated in "&amp;D153</f>
        <v>Debt stock for debts denominated in GBP</v>
      </c>
      <c r="C153" s="108" t="str">
        <f>"million "&amp;D153</f>
        <v>million GBP</v>
      </c>
      <c r="D153" s="140" t="str">
        <f>$B$84</f>
        <v>GBP</v>
      </c>
      <c r="E153" s="141" t="s">
        <v>331</v>
      </c>
      <c r="F153" s="128"/>
      <c r="G153" s="142">
        <f t="shared" si="66"/>
        <v>0</v>
      </c>
      <c r="H153" s="142">
        <f t="shared" si="66"/>
        <v>0</v>
      </c>
      <c r="I153" s="142">
        <f t="shared" si="66"/>
        <v>0</v>
      </c>
      <c r="J153" s="142">
        <f t="shared" si="66"/>
        <v>0</v>
      </c>
      <c r="K153" s="142">
        <f t="shared" si="66"/>
        <v>0</v>
      </c>
      <c r="L153" s="142">
        <f t="shared" si="66"/>
        <v>0</v>
      </c>
      <c r="M153" s="142">
        <f t="shared" si="66"/>
        <v>0</v>
      </c>
      <c r="N153" s="142">
        <f t="shared" si="66"/>
        <v>0</v>
      </c>
      <c r="O153" s="142">
        <f t="shared" si="66"/>
        <v>0</v>
      </c>
      <c r="P153" s="142">
        <f t="shared" si="66"/>
        <v>0</v>
      </c>
      <c r="Q153" s="142">
        <f t="shared" si="66"/>
        <v>0</v>
      </c>
      <c r="R153" s="142">
        <f t="shared" si="66"/>
        <v>0</v>
      </c>
      <c r="S153" s="142">
        <f t="shared" si="66"/>
        <v>0</v>
      </c>
      <c r="T153" s="142">
        <f t="shared" si="66"/>
        <v>0</v>
      </c>
      <c r="U153" s="142">
        <f t="shared" si="66"/>
        <v>0</v>
      </c>
    </row>
    <row r="154" ht="15" spans="1:21">
      <c r="A154" s="130"/>
      <c r="B154" s="61" t="str">
        <f>B$149&amp;" for debts denominated in "&amp;D154</f>
        <v>Debt stock for debts denominated in CHY</v>
      </c>
      <c r="C154" s="108" t="str">
        <f>"million "&amp;D154</f>
        <v>million CHY</v>
      </c>
      <c r="D154" s="140" t="str">
        <f>$B$85</f>
        <v>CHY</v>
      </c>
      <c r="E154" s="141" t="s">
        <v>331</v>
      </c>
      <c r="F154" s="128"/>
      <c r="G154" s="143">
        <f t="shared" si="66"/>
        <v>0</v>
      </c>
      <c r="H154" s="143">
        <f t="shared" si="66"/>
        <v>0</v>
      </c>
      <c r="I154" s="143">
        <f t="shared" si="66"/>
        <v>0</v>
      </c>
      <c r="J154" s="143">
        <f t="shared" si="66"/>
        <v>0</v>
      </c>
      <c r="K154" s="143">
        <f t="shared" si="66"/>
        <v>0</v>
      </c>
      <c r="L154" s="143">
        <f t="shared" si="66"/>
        <v>0</v>
      </c>
      <c r="M154" s="143">
        <f t="shared" si="66"/>
        <v>0</v>
      </c>
      <c r="N154" s="143">
        <f t="shared" si="66"/>
        <v>0</v>
      </c>
      <c r="O154" s="143">
        <f t="shared" si="66"/>
        <v>0</v>
      </c>
      <c r="P154" s="143">
        <f t="shared" si="66"/>
        <v>0</v>
      </c>
      <c r="Q154" s="143">
        <f t="shared" si="66"/>
        <v>0</v>
      </c>
      <c r="R154" s="143">
        <f t="shared" si="66"/>
        <v>0</v>
      </c>
      <c r="S154" s="143">
        <f t="shared" si="66"/>
        <v>0</v>
      </c>
      <c r="T154" s="143">
        <f t="shared" si="66"/>
        <v>0</v>
      </c>
      <c r="U154" s="143">
        <f t="shared" si="66"/>
        <v>0</v>
      </c>
    </row>
    <row r="155" ht="15" spans="1:21">
      <c r="A155" s="130"/>
      <c r="B155" s="144" t="str">
        <f>B$149&amp;" TOTAL in LCU"</f>
        <v>Debt stock TOTAL in LCU</v>
      </c>
      <c r="C155" s="108" t="s">
        <v>329</v>
      </c>
      <c r="D155" s="145"/>
      <c r="E155" s="128"/>
      <c r="F155" s="128"/>
      <c r="G155" s="86">
        <f t="shared" ref="G155:U155" si="67">SUMPRODUCT(G150:G154,G$81:G$85)</f>
        <v>48644.8881503252</v>
      </c>
      <c r="H155" s="86">
        <f t="shared" si="67"/>
        <v>79470.0161754744</v>
      </c>
      <c r="I155" s="86">
        <f t="shared" si="67"/>
        <v>112459.323187438</v>
      </c>
      <c r="J155" s="86">
        <f t="shared" si="67"/>
        <v>113636.86082904</v>
      </c>
      <c r="K155" s="86">
        <f t="shared" si="67"/>
        <v>81600.28445008</v>
      </c>
      <c r="L155" s="86">
        <f t="shared" si="67"/>
        <v>64806.07196804</v>
      </c>
      <c r="M155" s="86">
        <f t="shared" si="67"/>
        <v>38028.77564374</v>
      </c>
      <c r="N155" s="86">
        <f t="shared" si="67"/>
        <v>14350.27876727</v>
      </c>
      <c r="O155" s="86">
        <f t="shared" si="67"/>
        <v>-8893.24927795</v>
      </c>
      <c r="P155" s="86">
        <f t="shared" si="67"/>
        <v>-32111.03645806</v>
      </c>
      <c r="Q155" s="86">
        <f t="shared" si="67"/>
        <v>-55364.03101382</v>
      </c>
      <c r="R155" s="86">
        <f t="shared" si="67"/>
        <v>-78785.65074636</v>
      </c>
      <c r="S155" s="86">
        <f t="shared" si="67"/>
        <v>-102391.92324148</v>
      </c>
      <c r="T155" s="86">
        <f t="shared" si="67"/>
        <v>-126200.06034221</v>
      </c>
      <c r="U155" s="86">
        <f t="shared" si="67"/>
        <v>-150228.99934367</v>
      </c>
    </row>
    <row r="156" ht="15" spans="1:21">
      <c r="A156" s="130"/>
      <c r="B156" s="135"/>
      <c r="C156" s="135"/>
      <c r="D156" s="145"/>
      <c r="E156" s="128"/>
      <c r="F156" s="128"/>
      <c r="G156" s="135"/>
      <c r="H156" s="135"/>
      <c r="I156" s="135"/>
      <c r="J156" s="167"/>
      <c r="K156" s="90"/>
      <c r="L156" s="164"/>
      <c r="M156" s="143"/>
      <c r="N156" s="143"/>
      <c r="O156" s="143"/>
      <c r="P156" s="143"/>
      <c r="Q156" s="143"/>
      <c r="R156" s="143"/>
      <c r="S156" s="143"/>
      <c r="T156" s="143"/>
      <c r="U156" s="143"/>
    </row>
    <row r="157" ht="15" spans="1:21">
      <c r="A157" s="130"/>
      <c r="B157" s="146" t="s">
        <v>332</v>
      </c>
      <c r="C157" s="147"/>
      <c r="D157" s="148"/>
      <c r="E157" s="148"/>
      <c r="F157" s="149"/>
      <c r="G157" s="149"/>
      <c r="H157" s="149"/>
      <c r="I157" s="149"/>
      <c r="J157" s="149"/>
      <c r="K157" s="168"/>
      <c r="L157" s="169"/>
      <c r="M157" s="169"/>
      <c r="N157" s="169"/>
      <c r="O157" s="169"/>
      <c r="P157" s="169"/>
      <c r="Q157" s="169"/>
      <c r="R157" s="169"/>
      <c r="S157" s="169"/>
      <c r="T157" s="169"/>
      <c r="U157" s="169"/>
    </row>
    <row r="158" ht="15" spans="1:21">
      <c r="A158" s="130"/>
      <c r="B158" s="150" t="s">
        <v>298</v>
      </c>
      <c r="C158" s="107"/>
      <c r="D158" s="151"/>
      <c r="E158" s="152"/>
      <c r="F158" s="135"/>
      <c r="G158" s="135"/>
      <c r="H158" s="135"/>
      <c r="I158" s="135"/>
      <c r="J158" s="135"/>
      <c r="K158" s="170"/>
      <c r="L158" s="171"/>
      <c r="M158" s="171"/>
      <c r="N158" s="171"/>
      <c r="O158" s="171"/>
      <c r="P158" s="171"/>
      <c r="Q158" s="171"/>
      <c r="R158" s="171"/>
      <c r="S158" s="171"/>
      <c r="T158" s="171"/>
      <c r="U158" s="171"/>
    </row>
    <row r="159" ht="15" spans="1:21">
      <c r="A159" s="130"/>
      <c r="B159" s="153" t="s">
        <v>331</v>
      </c>
      <c r="C159" s="107" t="str">
        <f>"million "&amp;D159</f>
        <v>million LCU</v>
      </c>
      <c r="D159" s="154" t="s">
        <v>311</v>
      </c>
      <c r="E159" s="128"/>
      <c r="F159" s="129"/>
      <c r="G159" s="111">
        <f>DataInput!G36</f>
        <v>42036.63322704</v>
      </c>
      <c r="H159" s="111">
        <f>DataInput!H36</f>
        <v>71381.25844939</v>
      </c>
      <c r="I159" s="111">
        <f>DataInput!I36</f>
        <v>102359.19306966</v>
      </c>
      <c r="J159" s="111">
        <f>DataInput!J36</f>
        <v>103956.3162917</v>
      </c>
      <c r="K159" s="111">
        <f>DataInput!K36</f>
        <v>81414.13851854</v>
      </c>
      <c r="L159" s="90">
        <f t="shared" ref="L159:U159" si="68">K159-L160</f>
        <v>76063.07384572</v>
      </c>
      <c r="M159" s="90">
        <f t="shared" si="68"/>
        <v>70611.01914712</v>
      </c>
      <c r="N159" s="90">
        <f t="shared" si="68"/>
        <v>68257.76389635</v>
      </c>
      <c r="O159" s="90">
        <f t="shared" si="68"/>
        <v>66339.47747683</v>
      </c>
      <c r="P159" s="90">
        <f t="shared" si="68"/>
        <v>64446.93192242</v>
      </c>
      <c r="Q159" s="90">
        <f t="shared" si="68"/>
        <v>62519.17899236</v>
      </c>
      <c r="R159" s="90">
        <f t="shared" si="68"/>
        <v>60422.80088552</v>
      </c>
      <c r="S159" s="90">
        <f t="shared" si="68"/>
        <v>58141.7700161</v>
      </c>
      <c r="T159" s="90">
        <f t="shared" si="68"/>
        <v>55658.87454107</v>
      </c>
      <c r="U159" s="90">
        <f t="shared" si="68"/>
        <v>52955.17716531</v>
      </c>
    </row>
    <row r="160" ht="15" spans="1:21">
      <c r="A160" s="130"/>
      <c r="B160" s="153" t="s">
        <v>328</v>
      </c>
      <c r="C160" s="107" t="str">
        <f>"million "&amp;D160</f>
        <v>million LCU</v>
      </c>
      <c r="D160" s="141" t="str">
        <f>D159</f>
        <v>LCU</v>
      </c>
      <c r="E160" s="128"/>
      <c r="F160" s="129"/>
      <c r="G160" s="155">
        <f>DataInput!G68</f>
        <v>10582.39431922</v>
      </c>
      <c r="H160" s="155">
        <f>DataInput!H68</f>
        <v>18059.0913813</v>
      </c>
      <c r="I160" s="155">
        <f>DataInput!I68</f>
        <v>49925.68679335</v>
      </c>
      <c r="J160" s="155">
        <f>DataInput!J68</f>
        <v>57154.99575475</v>
      </c>
      <c r="K160" s="155">
        <f>DataInput!K68</f>
        <v>75592.88760184</v>
      </c>
      <c r="L160" s="155">
        <f>DataInput!L68</f>
        <v>5351.06467282</v>
      </c>
      <c r="M160" s="155">
        <f>DataInput!M68</f>
        <v>5452.0546986</v>
      </c>
      <c r="N160" s="155">
        <f>DataInput!N68</f>
        <v>2353.25525077</v>
      </c>
      <c r="O160" s="155">
        <f>DataInput!O68</f>
        <v>1918.28641952</v>
      </c>
      <c r="P160" s="155">
        <f>DataInput!P68</f>
        <v>1892.54555441</v>
      </c>
      <c r="Q160" s="155">
        <f>DataInput!Q68</f>
        <v>1927.75293006</v>
      </c>
      <c r="R160" s="155">
        <f>DataInput!R68</f>
        <v>2096.37810684</v>
      </c>
      <c r="S160" s="155">
        <f>DataInput!S68</f>
        <v>2281.03086942</v>
      </c>
      <c r="T160" s="155">
        <f>DataInput!T68</f>
        <v>2482.89547503</v>
      </c>
      <c r="U160" s="155">
        <f>DataInput!U68</f>
        <v>2703.69737576</v>
      </c>
    </row>
    <row r="161" ht="15" spans="1:21">
      <c r="A161" s="130"/>
      <c r="B161" s="153" t="s">
        <v>234</v>
      </c>
      <c r="C161" s="107" t="str">
        <f>"million "&amp;D161</f>
        <v>million LCU</v>
      </c>
      <c r="D161" s="141" t="str">
        <f>D160</f>
        <v>LCU</v>
      </c>
      <c r="E161" s="128"/>
      <c r="F161" s="129"/>
      <c r="G161" s="155">
        <f>DataInput!G100</f>
        <v>811.6768695</v>
      </c>
      <c r="H161" s="155">
        <f>DataInput!H100</f>
        <v>3280.41758339</v>
      </c>
      <c r="I161" s="155">
        <f>DataInput!I100</f>
        <v>4353.18715314</v>
      </c>
      <c r="J161" s="155">
        <f>DataInput!J100</f>
        <v>5079.41907918</v>
      </c>
      <c r="K161" s="155">
        <f>DataInput!K100</f>
        <v>7450.35902085</v>
      </c>
      <c r="L161" s="155">
        <f>DataInput!L100</f>
        <v>8561.2641945</v>
      </c>
      <c r="M161" s="155">
        <f>DataInput!M100</f>
        <v>7893.47821609</v>
      </c>
      <c r="N161" s="155">
        <f>DataInput!N100</f>
        <v>6178.39363096</v>
      </c>
      <c r="O161" s="155">
        <f>DataInput!O100</f>
        <v>5501.45847572</v>
      </c>
      <c r="P161" s="155">
        <f>DataInput!P100</f>
        <v>5320.2555197</v>
      </c>
      <c r="Q161" s="155">
        <f>DataInput!Q100</f>
        <v>5126.52772902</v>
      </c>
      <c r="R161" s="155">
        <f>DataInput!R100</f>
        <v>4914.97472087</v>
      </c>
      <c r="S161" s="155">
        <f>DataInput!S100</f>
        <v>4683.22719341</v>
      </c>
      <c r="T161" s="155">
        <f>DataInput!T100</f>
        <v>4429.33527664</v>
      </c>
      <c r="U161" s="155">
        <f>DataInput!U100</f>
        <v>4151.78737703</v>
      </c>
    </row>
    <row r="162" ht="15" spans="1:21">
      <c r="A162" s="130"/>
      <c r="B162" s="153" t="s">
        <v>333</v>
      </c>
      <c r="C162" s="107" t="str">
        <f>"LCU per unit of "&amp;D162</f>
        <v>LCU per unit of LCU</v>
      </c>
      <c r="D162" s="141" t="str">
        <f>D161</f>
        <v>LCU</v>
      </c>
      <c r="E162" s="128"/>
      <c r="F162" s="145"/>
      <c r="G162" s="143">
        <f>INDEX($G$81:$U$85,MATCH($D162,$B$81:$B$85,0),MATCH(G$78,$G$78:$U$78,0))</f>
        <v>1</v>
      </c>
      <c r="H162" s="143">
        <f t="shared" ref="H162:U162" si="69">INDEX($G$81:$U$85,MATCH($D162,$B$81:$B$85,0),MATCH(H$78,$G$78:$U$78,0))</f>
        <v>1</v>
      </c>
      <c r="I162" s="143">
        <f t="shared" si="69"/>
        <v>1</v>
      </c>
      <c r="J162" s="143">
        <f t="shared" si="69"/>
        <v>1</v>
      </c>
      <c r="K162" s="143">
        <f t="shared" si="69"/>
        <v>1</v>
      </c>
      <c r="L162" s="143">
        <f t="shared" si="69"/>
        <v>1</v>
      </c>
      <c r="M162" s="143">
        <f t="shared" si="69"/>
        <v>1</v>
      </c>
      <c r="N162" s="143">
        <f t="shared" si="69"/>
        <v>1</v>
      </c>
      <c r="O162" s="143">
        <f t="shared" si="69"/>
        <v>1</v>
      </c>
      <c r="P162" s="143">
        <f t="shared" si="69"/>
        <v>1</v>
      </c>
      <c r="Q162" s="143">
        <f t="shared" si="69"/>
        <v>1</v>
      </c>
      <c r="R162" s="143">
        <f t="shared" si="69"/>
        <v>1</v>
      </c>
      <c r="S162" s="143">
        <f t="shared" si="69"/>
        <v>1</v>
      </c>
      <c r="T162" s="143">
        <f t="shared" si="69"/>
        <v>1</v>
      </c>
      <c r="U162" s="143">
        <f t="shared" si="69"/>
        <v>1</v>
      </c>
    </row>
    <row r="163" ht="15" spans="1:21">
      <c r="A163" s="130"/>
      <c r="B163" s="153" t="s">
        <v>334</v>
      </c>
      <c r="C163" s="107" t="s">
        <v>329</v>
      </c>
      <c r="D163" s="156" t="s">
        <v>163</v>
      </c>
      <c r="E163" s="128"/>
      <c r="F163" s="129"/>
      <c r="G163" s="90">
        <f t="shared" ref="G163:U163" si="70">G159*G162</f>
        <v>42036.63322704</v>
      </c>
      <c r="H163" s="90">
        <f t="shared" si="70"/>
        <v>71381.25844939</v>
      </c>
      <c r="I163" s="90">
        <f t="shared" si="70"/>
        <v>102359.19306966</v>
      </c>
      <c r="J163" s="90">
        <f t="shared" si="70"/>
        <v>103956.3162917</v>
      </c>
      <c r="K163" s="90">
        <f t="shared" si="70"/>
        <v>81414.13851854</v>
      </c>
      <c r="L163" s="90">
        <f t="shared" si="70"/>
        <v>76063.07384572</v>
      </c>
      <c r="M163" s="90">
        <f t="shared" si="70"/>
        <v>70611.01914712</v>
      </c>
      <c r="N163" s="90">
        <f t="shared" si="70"/>
        <v>68257.76389635</v>
      </c>
      <c r="O163" s="90">
        <f t="shared" si="70"/>
        <v>66339.47747683</v>
      </c>
      <c r="P163" s="90">
        <f t="shared" si="70"/>
        <v>64446.93192242</v>
      </c>
      <c r="Q163" s="90">
        <f t="shared" si="70"/>
        <v>62519.17899236</v>
      </c>
      <c r="R163" s="90">
        <f t="shared" si="70"/>
        <v>60422.80088552</v>
      </c>
      <c r="S163" s="90">
        <f t="shared" si="70"/>
        <v>58141.7700161</v>
      </c>
      <c r="T163" s="90">
        <f t="shared" si="70"/>
        <v>55658.87454107</v>
      </c>
      <c r="U163" s="90">
        <f t="shared" si="70"/>
        <v>52955.17716531</v>
      </c>
    </row>
    <row r="164" ht="15" spans="1:21">
      <c r="A164" s="130"/>
      <c r="B164" s="153" t="s">
        <v>335</v>
      </c>
      <c r="C164" s="107" t="s">
        <v>329</v>
      </c>
      <c r="D164" s="141" t="str">
        <f>D163</f>
        <v>Domestic</v>
      </c>
      <c r="E164" s="128"/>
      <c r="F164" s="129"/>
      <c r="G164" s="90">
        <f t="shared" ref="G164:U164" si="71">G160*G162</f>
        <v>10582.39431922</v>
      </c>
      <c r="H164" s="90">
        <f t="shared" si="71"/>
        <v>18059.0913813</v>
      </c>
      <c r="I164" s="90">
        <f t="shared" si="71"/>
        <v>49925.68679335</v>
      </c>
      <c r="J164" s="90">
        <f t="shared" si="71"/>
        <v>57154.99575475</v>
      </c>
      <c r="K164" s="90">
        <f t="shared" si="71"/>
        <v>75592.88760184</v>
      </c>
      <c r="L164" s="90">
        <f t="shared" si="71"/>
        <v>5351.06467282</v>
      </c>
      <c r="M164" s="90">
        <f t="shared" si="71"/>
        <v>5452.0546986</v>
      </c>
      <c r="N164" s="90">
        <f t="shared" si="71"/>
        <v>2353.25525077</v>
      </c>
      <c r="O164" s="90">
        <f t="shared" si="71"/>
        <v>1918.28641952</v>
      </c>
      <c r="P164" s="90">
        <f t="shared" si="71"/>
        <v>1892.54555441</v>
      </c>
      <c r="Q164" s="90">
        <f t="shared" si="71"/>
        <v>1927.75293006</v>
      </c>
      <c r="R164" s="90">
        <f t="shared" si="71"/>
        <v>2096.37810684</v>
      </c>
      <c r="S164" s="90">
        <f t="shared" si="71"/>
        <v>2281.03086942</v>
      </c>
      <c r="T164" s="90">
        <f t="shared" si="71"/>
        <v>2482.89547503</v>
      </c>
      <c r="U164" s="90">
        <f t="shared" si="71"/>
        <v>2703.69737576</v>
      </c>
    </row>
    <row r="165" ht="15" spans="1:21">
      <c r="A165" s="130"/>
      <c r="B165" s="153" t="s">
        <v>336</v>
      </c>
      <c r="C165" s="107" t="s">
        <v>329</v>
      </c>
      <c r="D165" s="141" t="str">
        <f>D164</f>
        <v>Domestic</v>
      </c>
      <c r="E165" s="128"/>
      <c r="F165" s="129"/>
      <c r="G165" s="90">
        <f t="shared" ref="G165:U165" si="72">G161*G162</f>
        <v>811.6768695</v>
      </c>
      <c r="H165" s="90">
        <f t="shared" si="72"/>
        <v>3280.41758339</v>
      </c>
      <c r="I165" s="90">
        <f t="shared" si="72"/>
        <v>4353.18715314</v>
      </c>
      <c r="J165" s="90">
        <f t="shared" si="72"/>
        <v>5079.41907918</v>
      </c>
      <c r="K165" s="90">
        <f t="shared" si="72"/>
        <v>7450.35902085</v>
      </c>
      <c r="L165" s="90">
        <f t="shared" si="72"/>
        <v>8561.2641945</v>
      </c>
      <c r="M165" s="90">
        <f t="shared" si="72"/>
        <v>7893.47821609</v>
      </c>
      <c r="N165" s="90">
        <f t="shared" si="72"/>
        <v>6178.39363096</v>
      </c>
      <c r="O165" s="90">
        <f t="shared" si="72"/>
        <v>5501.45847572</v>
      </c>
      <c r="P165" s="90">
        <f t="shared" si="72"/>
        <v>5320.2555197</v>
      </c>
      <c r="Q165" s="90">
        <f t="shared" si="72"/>
        <v>5126.52772902</v>
      </c>
      <c r="R165" s="90">
        <f t="shared" si="72"/>
        <v>4914.97472087</v>
      </c>
      <c r="S165" s="90">
        <f t="shared" si="72"/>
        <v>4683.22719341</v>
      </c>
      <c r="T165" s="90">
        <f t="shared" si="72"/>
        <v>4429.33527664</v>
      </c>
      <c r="U165" s="90">
        <f t="shared" si="72"/>
        <v>4151.78737703</v>
      </c>
    </row>
    <row r="166" ht="15" spans="1:21">
      <c r="A166" s="130"/>
      <c r="B166" s="150" t="s">
        <v>299</v>
      </c>
      <c r="C166" s="107"/>
      <c r="D166" s="157"/>
      <c r="E166" s="152"/>
      <c r="F166" s="135"/>
      <c r="G166" s="135"/>
      <c r="H166" s="135"/>
      <c r="I166" s="135"/>
      <c r="J166" s="135"/>
      <c r="K166" s="90"/>
      <c r="L166" s="164"/>
      <c r="M166" s="164"/>
      <c r="N166" s="164"/>
      <c r="O166" s="164"/>
      <c r="P166" s="164"/>
      <c r="Q166" s="164"/>
      <c r="R166" s="164"/>
      <c r="S166" s="164"/>
      <c r="T166" s="164"/>
      <c r="U166" s="164"/>
    </row>
    <row r="167" ht="15" spans="1:21">
      <c r="A167" s="130"/>
      <c r="B167" s="153" t="s">
        <v>331</v>
      </c>
      <c r="C167" s="107" t="str">
        <f>"million "&amp;D167</f>
        <v>million USD</v>
      </c>
      <c r="D167" s="156" t="s">
        <v>312</v>
      </c>
      <c r="E167" s="128"/>
      <c r="F167" s="129"/>
      <c r="G167" s="111">
        <f>DataInput!G23</f>
        <v>33.63210665</v>
      </c>
      <c r="H167" s="111">
        <f>DataInput!H23</f>
        <v>31.94742016</v>
      </c>
      <c r="I167" s="111">
        <f>DataInput!I23</f>
        <v>33.03003902</v>
      </c>
      <c r="J167" s="111">
        <f>DataInput!J23</f>
        <v>31.58415836</v>
      </c>
      <c r="K167" s="111">
        <f>DataInput!K23</f>
        <v>0.57099979</v>
      </c>
      <c r="L167" s="90">
        <f t="shared" ref="L167:U167" si="73">K167-L168</f>
        <v>-29.70185192</v>
      </c>
      <c r="M167" s="90">
        <f t="shared" si="73"/>
        <v>-85.96898022</v>
      </c>
      <c r="N167" s="90">
        <f t="shared" si="73"/>
        <v>-142.23610852</v>
      </c>
      <c r="O167" s="90">
        <f t="shared" si="73"/>
        <v>-198.50323682</v>
      </c>
      <c r="P167" s="90">
        <f t="shared" si="73"/>
        <v>-254.77036512</v>
      </c>
      <c r="Q167" s="90">
        <f t="shared" si="73"/>
        <v>-311.03749342</v>
      </c>
      <c r="R167" s="90">
        <f t="shared" si="73"/>
        <v>-367.30462172</v>
      </c>
      <c r="S167" s="90">
        <f t="shared" si="73"/>
        <v>-423.57175002</v>
      </c>
      <c r="T167" s="90">
        <f t="shared" si="73"/>
        <v>-479.83887832</v>
      </c>
      <c r="U167" s="90">
        <f t="shared" si="73"/>
        <v>-536.10600662</v>
      </c>
    </row>
    <row r="168" ht="15" spans="1:21">
      <c r="A168" s="130"/>
      <c r="B168" s="153" t="s">
        <v>328</v>
      </c>
      <c r="C168" s="107" t="str">
        <f>"million "&amp;D168</f>
        <v>million USD</v>
      </c>
      <c r="D168" s="141" t="str">
        <f>D167</f>
        <v>USD</v>
      </c>
      <c r="E168" s="128"/>
      <c r="F168" s="129"/>
      <c r="G168" s="155">
        <f>DataInput!G55</f>
        <v>0.1901593</v>
      </c>
      <c r="H168" s="155">
        <f>DataInput!H55</f>
        <v>0.38031855</v>
      </c>
      <c r="I168" s="155">
        <f>DataInput!I55</f>
        <v>0.38031855</v>
      </c>
      <c r="J168" s="155">
        <f>DataInput!J55</f>
        <v>0.46123588</v>
      </c>
      <c r="K168" s="155">
        <f>DataInput!K55</f>
        <v>0.2710766</v>
      </c>
      <c r="L168" s="155">
        <f>DataInput!L55</f>
        <v>30.27285171</v>
      </c>
      <c r="M168" s="155">
        <f>DataInput!M55</f>
        <v>56.2671283</v>
      </c>
      <c r="N168" s="155">
        <f>DataInput!N55</f>
        <v>56.2671283</v>
      </c>
      <c r="O168" s="155">
        <f>DataInput!O55</f>
        <v>56.2671283</v>
      </c>
      <c r="P168" s="155">
        <f>DataInput!P55</f>
        <v>56.2671283</v>
      </c>
      <c r="Q168" s="155">
        <f>DataInput!Q55</f>
        <v>56.2671283</v>
      </c>
      <c r="R168" s="155">
        <f>DataInput!R55</f>
        <v>56.2671283</v>
      </c>
      <c r="S168" s="155">
        <f>DataInput!S55</f>
        <v>56.2671283</v>
      </c>
      <c r="T168" s="155">
        <f>DataInput!T55</f>
        <v>56.2671283</v>
      </c>
      <c r="U168" s="155">
        <f>DataInput!U55</f>
        <v>56.2671283</v>
      </c>
    </row>
    <row r="169" ht="15" spans="1:21">
      <c r="A169" s="130"/>
      <c r="B169" s="153" t="s">
        <v>234</v>
      </c>
      <c r="C169" s="107" t="str">
        <f>"million "&amp;D169</f>
        <v>million USD</v>
      </c>
      <c r="D169" s="141" t="str">
        <f>D168</f>
        <v>USD</v>
      </c>
      <c r="E169" s="128"/>
      <c r="F169" s="129"/>
      <c r="G169" s="155">
        <f>DataInput!G87</f>
        <v>0.0959457</v>
      </c>
      <c r="H169" s="155">
        <f>DataInput!H87</f>
        <v>0.20456392</v>
      </c>
      <c r="I169" s="155">
        <f>DataInput!I87</f>
        <v>0.18577674</v>
      </c>
      <c r="J169" s="155">
        <f>DataInput!J87</f>
        <v>0.18100541</v>
      </c>
      <c r="K169" s="155">
        <f>DataInput!K87</f>
        <v>0.0873586</v>
      </c>
      <c r="L169" s="155">
        <f>DataInput!L87</f>
        <v>44.63529265</v>
      </c>
      <c r="M169" s="155">
        <f>DataInput!M87</f>
        <v>80.0739041</v>
      </c>
      <c r="N169" s="155">
        <f>DataInput!N87</f>
        <v>78.596464</v>
      </c>
      <c r="O169" s="155">
        <f>DataInput!O87</f>
        <v>76.2427208</v>
      </c>
      <c r="P169" s="155">
        <f>DataInput!P87</f>
        <v>73.6938514</v>
      </c>
      <c r="Q169" s="155">
        <f>DataInput!Q87</f>
        <v>70.8678031</v>
      </c>
      <c r="R169" s="155">
        <f>DataInput!R87</f>
        <v>68.1490707</v>
      </c>
      <c r="S169" s="155">
        <f>DataInput!S87</f>
        <v>65.4303381</v>
      </c>
      <c r="T169" s="155">
        <f>DataInput!T87</f>
        <v>62.8202654</v>
      </c>
      <c r="U169" s="155">
        <f>DataInput!U87</f>
        <v>59.4296706</v>
      </c>
    </row>
    <row r="170" ht="15" spans="1:21">
      <c r="A170" s="130"/>
      <c r="B170" s="153" t="s">
        <v>333</v>
      </c>
      <c r="C170" s="107" t="str">
        <f>"LCU per unit of "&amp;D170</f>
        <v>LCU per unit of USD</v>
      </c>
      <c r="D170" s="141" t="str">
        <f>D169</f>
        <v>USD</v>
      </c>
      <c r="E170" s="128"/>
      <c r="F170" s="145"/>
      <c r="G170" s="143">
        <f>INDEX($G$81:$U$85,MATCH($D170,$B$81:$B$85,0),MATCH(G$78,$G$78:$U$78,0))</f>
        <v>196.4865</v>
      </c>
      <c r="H170" s="143">
        <f t="shared" ref="H170:U170" si="74">INDEX($G$81:$U$85,MATCH($D170,$B$81:$B$85,0),MATCH(H$78,$G$78:$U$78,0))</f>
        <v>253.1897</v>
      </c>
      <c r="I170" s="143">
        <f t="shared" si="74"/>
        <v>305.7862</v>
      </c>
      <c r="J170" s="143">
        <f t="shared" si="74"/>
        <v>306.5</v>
      </c>
      <c r="K170" s="143">
        <f t="shared" si="74"/>
        <v>326</v>
      </c>
      <c r="L170" s="143">
        <f t="shared" si="74"/>
        <v>379</v>
      </c>
      <c r="M170" s="143">
        <f t="shared" si="74"/>
        <v>379</v>
      </c>
      <c r="N170" s="143">
        <f t="shared" si="74"/>
        <v>379</v>
      </c>
      <c r="O170" s="143">
        <f t="shared" si="74"/>
        <v>379</v>
      </c>
      <c r="P170" s="143">
        <f t="shared" si="74"/>
        <v>379</v>
      </c>
      <c r="Q170" s="143">
        <f t="shared" si="74"/>
        <v>379</v>
      </c>
      <c r="R170" s="143">
        <f t="shared" si="74"/>
        <v>379</v>
      </c>
      <c r="S170" s="143">
        <f t="shared" si="74"/>
        <v>379</v>
      </c>
      <c r="T170" s="143">
        <f t="shared" si="74"/>
        <v>379</v>
      </c>
      <c r="U170" s="143">
        <f t="shared" si="74"/>
        <v>379</v>
      </c>
    </row>
    <row r="171" ht="15" spans="1:21">
      <c r="A171" s="130"/>
      <c r="B171" s="153" t="s">
        <v>334</v>
      </c>
      <c r="C171" s="107" t="s">
        <v>329</v>
      </c>
      <c r="D171" s="156" t="s">
        <v>162</v>
      </c>
      <c r="E171" s="128"/>
      <c r="F171" s="129"/>
      <c r="G171" s="90">
        <f t="shared" ref="G171:U171" si="75">G167*G170</f>
        <v>6608.25492328522</v>
      </c>
      <c r="H171" s="90">
        <f t="shared" si="75"/>
        <v>8088.75772608435</v>
      </c>
      <c r="I171" s="90">
        <f t="shared" si="75"/>
        <v>10100.1301177775</v>
      </c>
      <c r="J171" s="90">
        <f t="shared" si="75"/>
        <v>9680.54453734</v>
      </c>
      <c r="K171" s="90">
        <f t="shared" si="75"/>
        <v>186.14593154</v>
      </c>
      <c r="L171" s="90">
        <f t="shared" si="75"/>
        <v>-11257.00187768</v>
      </c>
      <c r="M171" s="90">
        <f t="shared" si="75"/>
        <v>-32582.24350338</v>
      </c>
      <c r="N171" s="90">
        <f t="shared" si="75"/>
        <v>-53907.48512908</v>
      </c>
      <c r="O171" s="90">
        <f t="shared" si="75"/>
        <v>-75232.72675478</v>
      </c>
      <c r="P171" s="90">
        <f t="shared" si="75"/>
        <v>-96557.96838048</v>
      </c>
      <c r="Q171" s="90">
        <f t="shared" si="75"/>
        <v>-117883.21000618</v>
      </c>
      <c r="R171" s="90">
        <f t="shared" si="75"/>
        <v>-139208.45163188</v>
      </c>
      <c r="S171" s="90">
        <f t="shared" si="75"/>
        <v>-160533.69325758</v>
      </c>
      <c r="T171" s="90">
        <f t="shared" si="75"/>
        <v>-181858.93488328</v>
      </c>
      <c r="U171" s="90">
        <f t="shared" si="75"/>
        <v>-203184.17650898</v>
      </c>
    </row>
    <row r="172" ht="15" spans="1:21">
      <c r="A172" s="130"/>
      <c r="B172" s="153" t="s">
        <v>335</v>
      </c>
      <c r="C172" s="107" t="s">
        <v>329</v>
      </c>
      <c r="D172" s="141" t="str">
        <f>D171</f>
        <v>External</v>
      </c>
      <c r="E172" s="128"/>
      <c r="F172" s="129"/>
      <c r="G172" s="90">
        <f t="shared" ref="G172:U172" si="76">G168*G170</f>
        <v>37.36373529945</v>
      </c>
      <c r="H172" s="90">
        <f t="shared" si="76"/>
        <v>96.292739578935</v>
      </c>
      <c r="I172" s="90">
        <f t="shared" si="76"/>
        <v>116.29616419401</v>
      </c>
      <c r="J172" s="90">
        <f t="shared" si="76"/>
        <v>141.36879722</v>
      </c>
      <c r="K172" s="90">
        <f t="shared" si="76"/>
        <v>88.3709716</v>
      </c>
      <c r="L172" s="90">
        <f t="shared" si="76"/>
        <v>11473.41079809</v>
      </c>
      <c r="M172" s="90">
        <f t="shared" si="76"/>
        <v>21325.2416257</v>
      </c>
      <c r="N172" s="90">
        <f t="shared" si="76"/>
        <v>21325.2416257</v>
      </c>
      <c r="O172" s="90">
        <f t="shared" si="76"/>
        <v>21325.2416257</v>
      </c>
      <c r="P172" s="90">
        <f t="shared" si="76"/>
        <v>21325.2416257</v>
      </c>
      <c r="Q172" s="90">
        <f t="shared" si="76"/>
        <v>21325.2416257</v>
      </c>
      <c r="R172" s="90">
        <f t="shared" si="76"/>
        <v>21325.2416257</v>
      </c>
      <c r="S172" s="90">
        <f t="shared" si="76"/>
        <v>21325.2416257</v>
      </c>
      <c r="T172" s="90">
        <f t="shared" si="76"/>
        <v>21325.2416257</v>
      </c>
      <c r="U172" s="90">
        <f t="shared" si="76"/>
        <v>21325.2416257</v>
      </c>
    </row>
    <row r="173" ht="15" spans="1:21">
      <c r="A173" s="130"/>
      <c r="B173" s="153" t="s">
        <v>336</v>
      </c>
      <c r="C173" s="107" t="s">
        <v>329</v>
      </c>
      <c r="D173" s="141" t="str">
        <f>D172</f>
        <v>External</v>
      </c>
      <c r="E173" s="128"/>
      <c r="F173" s="129"/>
      <c r="G173" s="90">
        <f t="shared" ref="G173:U173" si="77">G169*G170</f>
        <v>18.85203478305</v>
      </c>
      <c r="H173" s="90">
        <f t="shared" si="77"/>
        <v>51.793477535624</v>
      </c>
      <c r="I173" s="90">
        <f t="shared" si="77"/>
        <v>56.807963372988</v>
      </c>
      <c r="J173" s="90">
        <f t="shared" si="77"/>
        <v>55.478158165</v>
      </c>
      <c r="K173" s="90">
        <f t="shared" si="77"/>
        <v>28.4789036</v>
      </c>
      <c r="L173" s="90">
        <f t="shared" si="77"/>
        <v>16916.77591435</v>
      </c>
      <c r="M173" s="90">
        <f t="shared" si="77"/>
        <v>30348.0096539</v>
      </c>
      <c r="N173" s="90">
        <f t="shared" si="77"/>
        <v>29788.059856</v>
      </c>
      <c r="O173" s="90">
        <f t="shared" si="77"/>
        <v>28895.9911832</v>
      </c>
      <c r="P173" s="90">
        <f t="shared" si="77"/>
        <v>27929.9696806</v>
      </c>
      <c r="Q173" s="90">
        <f t="shared" si="77"/>
        <v>26858.8973749</v>
      </c>
      <c r="R173" s="90">
        <f t="shared" si="77"/>
        <v>25828.4977953</v>
      </c>
      <c r="S173" s="90">
        <f t="shared" si="77"/>
        <v>24798.0981399</v>
      </c>
      <c r="T173" s="90">
        <f t="shared" si="77"/>
        <v>23808.8805866</v>
      </c>
      <c r="U173" s="90">
        <f t="shared" si="77"/>
        <v>22523.8451574</v>
      </c>
    </row>
    <row r="174" ht="15" spans="1:21">
      <c r="A174" s="130"/>
      <c r="B174" s="150" t="s">
        <v>300</v>
      </c>
      <c r="C174" s="107"/>
      <c r="D174" s="157"/>
      <c r="E174" s="152"/>
      <c r="F174" s="135"/>
      <c r="G174" s="135"/>
      <c r="H174" s="135"/>
      <c r="I174" s="135"/>
      <c r="J174" s="135"/>
      <c r="K174" s="90"/>
      <c r="L174" s="164"/>
      <c r="M174" s="164"/>
      <c r="N174" s="164"/>
      <c r="O174" s="164"/>
      <c r="P174" s="164"/>
      <c r="Q174" s="164"/>
      <c r="R174" s="164"/>
      <c r="S174" s="164"/>
      <c r="T174" s="164"/>
      <c r="U174" s="164"/>
    </row>
    <row r="175" ht="15" spans="1:21">
      <c r="A175" s="130"/>
      <c r="B175" s="153" t="s">
        <v>331</v>
      </c>
      <c r="C175" s="107" t="str">
        <f>"million "&amp;D175</f>
        <v>million LCU</v>
      </c>
      <c r="D175" s="158" t="s">
        <v>311</v>
      </c>
      <c r="E175" s="128"/>
      <c r="F175" s="129"/>
      <c r="G175" s="135"/>
      <c r="H175" s="135"/>
      <c r="I175" s="135"/>
      <c r="J175" s="135"/>
      <c r="K175" s="172">
        <v>0</v>
      </c>
      <c r="L175" s="90">
        <f t="shared" ref="L175:U175" si="78">K175-L176</f>
        <v>0</v>
      </c>
      <c r="M175" s="90">
        <f t="shared" si="78"/>
        <v>0</v>
      </c>
      <c r="N175" s="90">
        <f t="shared" si="78"/>
        <v>0</v>
      </c>
      <c r="O175" s="90">
        <f t="shared" si="78"/>
        <v>0</v>
      </c>
      <c r="P175" s="90">
        <f t="shared" si="78"/>
        <v>0</v>
      </c>
      <c r="Q175" s="90">
        <f t="shared" si="78"/>
        <v>0</v>
      </c>
      <c r="R175" s="90">
        <f t="shared" si="78"/>
        <v>0</v>
      </c>
      <c r="S175" s="90">
        <f t="shared" si="78"/>
        <v>0</v>
      </c>
      <c r="T175" s="90">
        <f t="shared" si="78"/>
        <v>0</v>
      </c>
      <c r="U175" s="90">
        <f t="shared" si="78"/>
        <v>0</v>
      </c>
    </row>
    <row r="176" ht="15" spans="1:21">
      <c r="A176" s="130"/>
      <c r="B176" s="153" t="s">
        <v>328</v>
      </c>
      <c r="C176" s="107" t="str">
        <f>"million "&amp;D176</f>
        <v>million LCU</v>
      </c>
      <c r="D176" s="141" t="str">
        <f>D175</f>
        <v>LCU</v>
      </c>
      <c r="E176" s="128"/>
      <c r="F176" s="129"/>
      <c r="G176" s="135"/>
      <c r="H176" s="135"/>
      <c r="I176" s="135"/>
      <c r="J176" s="135"/>
      <c r="K176" s="90"/>
      <c r="L176" s="173">
        <v>0</v>
      </c>
      <c r="M176" s="173">
        <v>0</v>
      </c>
      <c r="N176" s="173">
        <v>0</v>
      </c>
      <c r="O176" s="173">
        <v>0</v>
      </c>
      <c r="P176" s="173">
        <v>0</v>
      </c>
      <c r="Q176" s="173">
        <v>0</v>
      </c>
      <c r="R176" s="173">
        <v>0</v>
      </c>
      <c r="S176" s="173">
        <v>0</v>
      </c>
      <c r="T176" s="173">
        <v>0</v>
      </c>
      <c r="U176" s="173">
        <v>0</v>
      </c>
    </row>
    <row r="177" ht="15" spans="1:21">
      <c r="A177" s="130"/>
      <c r="B177" s="153" t="s">
        <v>234</v>
      </c>
      <c r="C177" s="107" t="str">
        <f>"million "&amp;D177</f>
        <v>million LCU</v>
      </c>
      <c r="D177" s="141" t="str">
        <f>D176</f>
        <v>LCU</v>
      </c>
      <c r="E177" s="128"/>
      <c r="F177" s="129"/>
      <c r="G177" s="135"/>
      <c r="H177" s="135"/>
      <c r="I177" s="135"/>
      <c r="J177" s="135"/>
      <c r="K177" s="90"/>
      <c r="L177" s="173">
        <v>0</v>
      </c>
      <c r="M177" s="173">
        <v>0</v>
      </c>
      <c r="N177" s="173">
        <v>0</v>
      </c>
      <c r="O177" s="173">
        <v>0</v>
      </c>
      <c r="P177" s="173">
        <v>0</v>
      </c>
      <c r="Q177" s="173">
        <v>0</v>
      </c>
      <c r="R177" s="173">
        <v>0</v>
      </c>
      <c r="S177" s="173">
        <v>0</v>
      </c>
      <c r="T177" s="173">
        <v>0</v>
      </c>
      <c r="U177" s="173">
        <v>0</v>
      </c>
    </row>
    <row r="178" ht="15" spans="1:21">
      <c r="A178" s="130"/>
      <c r="B178" s="153" t="s">
        <v>333</v>
      </c>
      <c r="C178" s="107" t="str">
        <f>"LCU per unit of "&amp;D178</f>
        <v>LCU per unit of LCU</v>
      </c>
      <c r="D178" s="141" t="str">
        <f>D177</f>
        <v>LCU</v>
      </c>
      <c r="E178" s="128"/>
      <c r="F178" s="145"/>
      <c r="G178" s="135"/>
      <c r="H178" s="135"/>
      <c r="I178" s="135"/>
      <c r="J178" s="135"/>
      <c r="K178" s="143">
        <f t="shared" ref="K178:U178" si="79">INDEX($K$81:$U$85,MATCH($D178,$B$81:$B$85,0),MATCH(K$78,$K$78:$U$78,0))</f>
        <v>1</v>
      </c>
      <c r="L178" s="143">
        <f t="shared" si="79"/>
        <v>1</v>
      </c>
      <c r="M178" s="143">
        <f t="shared" si="79"/>
        <v>1</v>
      </c>
      <c r="N178" s="143">
        <f t="shared" si="79"/>
        <v>1</v>
      </c>
      <c r="O178" s="143">
        <f t="shared" si="79"/>
        <v>1</v>
      </c>
      <c r="P178" s="143">
        <f t="shared" si="79"/>
        <v>1</v>
      </c>
      <c r="Q178" s="143">
        <f t="shared" si="79"/>
        <v>1</v>
      </c>
      <c r="R178" s="143">
        <f t="shared" si="79"/>
        <v>1</v>
      </c>
      <c r="S178" s="143">
        <f t="shared" si="79"/>
        <v>1</v>
      </c>
      <c r="T178" s="143">
        <f t="shared" si="79"/>
        <v>1</v>
      </c>
      <c r="U178" s="143">
        <f t="shared" si="79"/>
        <v>1</v>
      </c>
    </row>
    <row r="179" ht="15" spans="1:21">
      <c r="A179" s="130"/>
      <c r="B179" s="153" t="s">
        <v>334</v>
      </c>
      <c r="C179" s="107" t="s">
        <v>329</v>
      </c>
      <c r="D179" s="159" t="s">
        <v>163</v>
      </c>
      <c r="E179" s="128"/>
      <c r="F179" s="129"/>
      <c r="G179" s="135"/>
      <c r="H179" s="135"/>
      <c r="I179" s="135"/>
      <c r="J179" s="135"/>
      <c r="K179" s="90">
        <f t="shared" ref="K179:U179" si="80">K175*K178</f>
        <v>0</v>
      </c>
      <c r="L179" s="90">
        <f t="shared" si="80"/>
        <v>0</v>
      </c>
      <c r="M179" s="90">
        <f t="shared" si="80"/>
        <v>0</v>
      </c>
      <c r="N179" s="90">
        <f t="shared" si="80"/>
        <v>0</v>
      </c>
      <c r="O179" s="90">
        <f t="shared" si="80"/>
        <v>0</v>
      </c>
      <c r="P179" s="90">
        <f t="shared" si="80"/>
        <v>0</v>
      </c>
      <c r="Q179" s="90">
        <f t="shared" si="80"/>
        <v>0</v>
      </c>
      <c r="R179" s="90">
        <f t="shared" si="80"/>
        <v>0</v>
      </c>
      <c r="S179" s="90">
        <f t="shared" si="80"/>
        <v>0</v>
      </c>
      <c r="T179" s="90">
        <f t="shared" si="80"/>
        <v>0</v>
      </c>
      <c r="U179" s="90">
        <f t="shared" si="80"/>
        <v>0</v>
      </c>
    </row>
    <row r="180" ht="15" spans="1:21">
      <c r="A180" s="130"/>
      <c r="B180" s="153" t="s">
        <v>335</v>
      </c>
      <c r="C180" s="107" t="s">
        <v>329</v>
      </c>
      <c r="D180" s="141" t="str">
        <f>D179</f>
        <v>Domestic</v>
      </c>
      <c r="E180" s="128"/>
      <c r="F180" s="129"/>
      <c r="G180" s="135"/>
      <c r="H180" s="135"/>
      <c r="I180" s="135"/>
      <c r="J180" s="135"/>
      <c r="K180" s="90"/>
      <c r="L180" s="90">
        <f t="shared" ref="L180:U180" si="81">L176*L178</f>
        <v>0</v>
      </c>
      <c r="M180" s="90">
        <f t="shared" si="81"/>
        <v>0</v>
      </c>
      <c r="N180" s="90">
        <f t="shared" si="81"/>
        <v>0</v>
      </c>
      <c r="O180" s="90">
        <f t="shared" si="81"/>
        <v>0</v>
      </c>
      <c r="P180" s="90">
        <f t="shared" si="81"/>
        <v>0</v>
      </c>
      <c r="Q180" s="90">
        <f t="shared" si="81"/>
        <v>0</v>
      </c>
      <c r="R180" s="90">
        <f t="shared" si="81"/>
        <v>0</v>
      </c>
      <c r="S180" s="90">
        <f t="shared" si="81"/>
        <v>0</v>
      </c>
      <c r="T180" s="90">
        <f t="shared" si="81"/>
        <v>0</v>
      </c>
      <c r="U180" s="90">
        <f t="shared" si="81"/>
        <v>0</v>
      </c>
    </row>
    <row r="181" ht="15" spans="1:21">
      <c r="A181" s="130"/>
      <c r="B181" s="153" t="s">
        <v>336</v>
      </c>
      <c r="C181" s="107" t="s">
        <v>329</v>
      </c>
      <c r="D181" s="141" t="str">
        <f>D180</f>
        <v>Domestic</v>
      </c>
      <c r="E181" s="128"/>
      <c r="F181" s="129"/>
      <c r="G181" s="135"/>
      <c r="H181" s="135"/>
      <c r="I181" s="135"/>
      <c r="J181" s="135"/>
      <c r="K181" s="90"/>
      <c r="L181" s="90">
        <f t="shared" ref="L181:U181" si="82">L177*L178</f>
        <v>0</v>
      </c>
      <c r="M181" s="90">
        <f t="shared" si="82"/>
        <v>0</v>
      </c>
      <c r="N181" s="90">
        <f t="shared" si="82"/>
        <v>0</v>
      </c>
      <c r="O181" s="90">
        <f t="shared" si="82"/>
        <v>0</v>
      </c>
      <c r="P181" s="90">
        <f t="shared" si="82"/>
        <v>0</v>
      </c>
      <c r="Q181" s="90">
        <f t="shared" si="82"/>
        <v>0</v>
      </c>
      <c r="R181" s="90">
        <f t="shared" si="82"/>
        <v>0</v>
      </c>
      <c r="S181" s="90">
        <f t="shared" si="82"/>
        <v>0</v>
      </c>
      <c r="T181" s="90">
        <f t="shared" si="82"/>
        <v>0</v>
      </c>
      <c r="U181" s="90">
        <f t="shared" si="82"/>
        <v>0</v>
      </c>
    </row>
    <row r="182" ht="15" spans="1:21">
      <c r="A182" s="130"/>
      <c r="B182" s="150" t="s">
        <v>301</v>
      </c>
      <c r="C182" s="107"/>
      <c r="D182" s="157"/>
      <c r="E182" s="152"/>
      <c r="F182" s="135"/>
      <c r="G182" s="135"/>
      <c r="H182" s="135"/>
      <c r="I182" s="135"/>
      <c r="J182" s="135"/>
      <c r="K182" s="90"/>
      <c r="L182" s="164"/>
      <c r="M182" s="164"/>
      <c r="N182" s="164"/>
      <c r="O182" s="164"/>
      <c r="P182" s="164"/>
      <c r="Q182" s="164"/>
      <c r="R182" s="164"/>
      <c r="S182" s="164"/>
      <c r="T182" s="164"/>
      <c r="U182" s="164"/>
    </row>
    <row r="183" ht="15" spans="1:21">
      <c r="A183" s="130"/>
      <c r="B183" s="153" t="s">
        <v>331</v>
      </c>
      <c r="C183" s="107" t="str">
        <f>"million "&amp;D183</f>
        <v>million LCU</v>
      </c>
      <c r="D183" s="158" t="s">
        <v>311</v>
      </c>
      <c r="E183" s="128"/>
      <c r="F183" s="129"/>
      <c r="G183" s="135"/>
      <c r="H183" s="135"/>
      <c r="I183" s="135"/>
      <c r="J183" s="135"/>
      <c r="K183" s="172">
        <v>0</v>
      </c>
      <c r="L183" s="90">
        <f t="shared" ref="L183:U183" si="83">K183-L184</f>
        <v>0</v>
      </c>
      <c r="M183" s="90">
        <f t="shared" si="83"/>
        <v>0</v>
      </c>
      <c r="N183" s="90">
        <f t="shared" si="83"/>
        <v>0</v>
      </c>
      <c r="O183" s="90">
        <f t="shared" si="83"/>
        <v>0</v>
      </c>
      <c r="P183" s="90">
        <f t="shared" si="83"/>
        <v>0</v>
      </c>
      <c r="Q183" s="90">
        <f t="shared" si="83"/>
        <v>0</v>
      </c>
      <c r="R183" s="90">
        <f t="shared" si="83"/>
        <v>0</v>
      </c>
      <c r="S183" s="90">
        <f t="shared" si="83"/>
        <v>0</v>
      </c>
      <c r="T183" s="90">
        <f t="shared" si="83"/>
        <v>0</v>
      </c>
      <c r="U183" s="90">
        <f t="shared" si="83"/>
        <v>0</v>
      </c>
    </row>
    <row r="184" ht="15" spans="1:21">
      <c r="A184" s="130"/>
      <c r="B184" s="153" t="s">
        <v>328</v>
      </c>
      <c r="C184" s="107" t="str">
        <f>"million "&amp;D184</f>
        <v>million LCU</v>
      </c>
      <c r="D184" s="141" t="str">
        <f>D183</f>
        <v>LCU</v>
      </c>
      <c r="E184" s="128"/>
      <c r="F184" s="129"/>
      <c r="G184" s="135"/>
      <c r="H184" s="135"/>
      <c r="I184" s="135"/>
      <c r="J184" s="135"/>
      <c r="K184" s="90"/>
      <c r="L184" s="173">
        <v>0</v>
      </c>
      <c r="M184" s="173">
        <v>0</v>
      </c>
      <c r="N184" s="173">
        <v>0</v>
      </c>
      <c r="O184" s="173">
        <v>0</v>
      </c>
      <c r="P184" s="173">
        <v>0</v>
      </c>
      <c r="Q184" s="173">
        <v>0</v>
      </c>
      <c r="R184" s="173">
        <v>0</v>
      </c>
      <c r="S184" s="173">
        <v>0</v>
      </c>
      <c r="T184" s="173">
        <v>0</v>
      </c>
      <c r="U184" s="173">
        <v>0</v>
      </c>
    </row>
    <row r="185" ht="15" spans="1:21">
      <c r="A185" s="130"/>
      <c r="B185" s="153" t="s">
        <v>234</v>
      </c>
      <c r="C185" s="107" t="str">
        <f>"million "&amp;D185</f>
        <v>million LCU</v>
      </c>
      <c r="D185" s="141" t="str">
        <f>D184</f>
        <v>LCU</v>
      </c>
      <c r="E185" s="128"/>
      <c r="F185" s="129"/>
      <c r="G185" s="135"/>
      <c r="H185" s="135"/>
      <c r="I185" s="135"/>
      <c r="J185" s="135"/>
      <c r="K185" s="90"/>
      <c r="L185" s="173">
        <v>0</v>
      </c>
      <c r="M185" s="173">
        <v>0</v>
      </c>
      <c r="N185" s="173">
        <v>0</v>
      </c>
      <c r="O185" s="173">
        <v>0</v>
      </c>
      <c r="P185" s="173">
        <v>0</v>
      </c>
      <c r="Q185" s="173">
        <v>0</v>
      </c>
      <c r="R185" s="173">
        <v>0</v>
      </c>
      <c r="S185" s="173">
        <v>0</v>
      </c>
      <c r="T185" s="173">
        <v>0</v>
      </c>
      <c r="U185" s="173">
        <v>0</v>
      </c>
    </row>
    <row r="186" ht="15" spans="1:21">
      <c r="A186" s="130"/>
      <c r="B186" s="153" t="s">
        <v>333</v>
      </c>
      <c r="C186" s="107" t="str">
        <f>"LCU per unit of "&amp;D186</f>
        <v>LCU per unit of LCU</v>
      </c>
      <c r="D186" s="141" t="str">
        <f>D185</f>
        <v>LCU</v>
      </c>
      <c r="E186" s="128"/>
      <c r="F186" s="145"/>
      <c r="G186" s="135"/>
      <c r="H186" s="135"/>
      <c r="I186" s="135"/>
      <c r="J186" s="135"/>
      <c r="K186" s="143">
        <f t="shared" ref="K186:U186" si="84">INDEX($K$81:$U$85,MATCH($D186,$B$81:$B$85,0),MATCH(K$78,$K$78:$U$78,0))</f>
        <v>1</v>
      </c>
      <c r="L186" s="143">
        <f t="shared" si="84"/>
        <v>1</v>
      </c>
      <c r="M186" s="143">
        <f t="shared" si="84"/>
        <v>1</v>
      </c>
      <c r="N186" s="143">
        <f t="shared" si="84"/>
        <v>1</v>
      </c>
      <c r="O186" s="143">
        <f t="shared" si="84"/>
        <v>1</v>
      </c>
      <c r="P186" s="143">
        <f t="shared" si="84"/>
        <v>1</v>
      </c>
      <c r="Q186" s="143">
        <f t="shared" si="84"/>
        <v>1</v>
      </c>
      <c r="R186" s="143">
        <f t="shared" si="84"/>
        <v>1</v>
      </c>
      <c r="S186" s="143">
        <f t="shared" si="84"/>
        <v>1</v>
      </c>
      <c r="T186" s="143">
        <f t="shared" si="84"/>
        <v>1</v>
      </c>
      <c r="U186" s="143">
        <f t="shared" si="84"/>
        <v>1</v>
      </c>
    </row>
    <row r="187" ht="15" spans="1:21">
      <c r="A187" s="130"/>
      <c r="B187" s="153" t="s">
        <v>334</v>
      </c>
      <c r="C187" s="107" t="s">
        <v>329</v>
      </c>
      <c r="D187" s="159" t="s">
        <v>163</v>
      </c>
      <c r="E187" s="128"/>
      <c r="F187" s="129"/>
      <c r="G187" s="135"/>
      <c r="H187" s="135"/>
      <c r="I187" s="135"/>
      <c r="J187" s="135"/>
      <c r="K187" s="90">
        <f t="shared" ref="K187:U187" si="85">K183*K186</f>
        <v>0</v>
      </c>
      <c r="L187" s="90">
        <f t="shared" si="85"/>
        <v>0</v>
      </c>
      <c r="M187" s="90">
        <f t="shared" si="85"/>
        <v>0</v>
      </c>
      <c r="N187" s="90">
        <f t="shared" si="85"/>
        <v>0</v>
      </c>
      <c r="O187" s="90">
        <f t="shared" si="85"/>
        <v>0</v>
      </c>
      <c r="P187" s="90">
        <f t="shared" si="85"/>
        <v>0</v>
      </c>
      <c r="Q187" s="90">
        <f t="shared" si="85"/>
        <v>0</v>
      </c>
      <c r="R187" s="90">
        <f t="shared" si="85"/>
        <v>0</v>
      </c>
      <c r="S187" s="90">
        <f t="shared" si="85"/>
        <v>0</v>
      </c>
      <c r="T187" s="90">
        <f t="shared" si="85"/>
        <v>0</v>
      </c>
      <c r="U187" s="90">
        <f t="shared" si="85"/>
        <v>0</v>
      </c>
    </row>
    <row r="188" ht="15" spans="1:21">
      <c r="A188" s="130"/>
      <c r="B188" s="153" t="s">
        <v>335</v>
      </c>
      <c r="C188" s="107" t="s">
        <v>329</v>
      </c>
      <c r="D188" s="141" t="str">
        <f>D187</f>
        <v>Domestic</v>
      </c>
      <c r="E188" s="128"/>
      <c r="F188" s="129"/>
      <c r="G188" s="135"/>
      <c r="H188" s="135"/>
      <c r="I188" s="135"/>
      <c r="J188" s="135"/>
      <c r="K188" s="90"/>
      <c r="L188" s="90">
        <f t="shared" ref="L188:U188" si="86">L184*L186</f>
        <v>0</v>
      </c>
      <c r="M188" s="90">
        <f t="shared" si="86"/>
        <v>0</v>
      </c>
      <c r="N188" s="90">
        <f t="shared" si="86"/>
        <v>0</v>
      </c>
      <c r="O188" s="90">
        <f t="shared" si="86"/>
        <v>0</v>
      </c>
      <c r="P188" s="90">
        <f t="shared" si="86"/>
        <v>0</v>
      </c>
      <c r="Q188" s="90">
        <f t="shared" si="86"/>
        <v>0</v>
      </c>
      <c r="R188" s="90">
        <f t="shared" si="86"/>
        <v>0</v>
      </c>
      <c r="S188" s="90">
        <f t="shared" si="86"/>
        <v>0</v>
      </c>
      <c r="T188" s="90">
        <f t="shared" si="86"/>
        <v>0</v>
      </c>
      <c r="U188" s="90">
        <f t="shared" si="86"/>
        <v>0</v>
      </c>
    </row>
    <row r="189" ht="15" spans="1:21">
      <c r="A189" s="130"/>
      <c r="B189" s="153" t="s">
        <v>336</v>
      </c>
      <c r="C189" s="107" t="s">
        <v>329</v>
      </c>
      <c r="D189" s="141" t="str">
        <f>D188</f>
        <v>Domestic</v>
      </c>
      <c r="E189" s="128"/>
      <c r="F189" s="129"/>
      <c r="G189" s="135"/>
      <c r="H189" s="135"/>
      <c r="I189" s="135"/>
      <c r="J189" s="135"/>
      <c r="K189" s="90"/>
      <c r="L189" s="90">
        <f t="shared" ref="L189:U189" si="87">L185*L186</f>
        <v>0</v>
      </c>
      <c r="M189" s="90">
        <f t="shared" si="87"/>
        <v>0</v>
      </c>
      <c r="N189" s="90">
        <f t="shared" si="87"/>
        <v>0</v>
      </c>
      <c r="O189" s="90">
        <f t="shared" si="87"/>
        <v>0</v>
      </c>
      <c r="P189" s="90">
        <f t="shared" si="87"/>
        <v>0</v>
      </c>
      <c r="Q189" s="90">
        <f t="shared" si="87"/>
        <v>0</v>
      </c>
      <c r="R189" s="90">
        <f t="shared" si="87"/>
        <v>0</v>
      </c>
      <c r="S189" s="90">
        <f t="shared" si="87"/>
        <v>0</v>
      </c>
      <c r="T189" s="90">
        <f t="shared" si="87"/>
        <v>0</v>
      </c>
      <c r="U189" s="90">
        <f t="shared" si="87"/>
        <v>0</v>
      </c>
    </row>
    <row r="190" ht="15" spans="1:21">
      <c r="A190" s="130"/>
      <c r="B190" s="150" t="s">
        <v>302</v>
      </c>
      <c r="C190" s="107"/>
      <c r="D190" s="157"/>
      <c r="E190" s="152"/>
      <c r="F190" s="135"/>
      <c r="G190" s="135"/>
      <c r="H190" s="135"/>
      <c r="I190" s="135"/>
      <c r="J190" s="135"/>
      <c r="K190" s="90"/>
      <c r="L190" s="164"/>
      <c r="M190" s="164"/>
      <c r="N190" s="164"/>
      <c r="O190" s="164"/>
      <c r="P190" s="164"/>
      <c r="Q190" s="164"/>
      <c r="R190" s="164"/>
      <c r="S190" s="164"/>
      <c r="T190" s="164"/>
      <c r="U190" s="164"/>
    </row>
    <row r="191" ht="15" spans="1:21">
      <c r="A191" s="130"/>
      <c r="B191" s="153" t="s">
        <v>331</v>
      </c>
      <c r="C191" s="107" t="str">
        <f>"million "&amp;D191</f>
        <v>million LCU</v>
      </c>
      <c r="D191" s="158" t="s">
        <v>311</v>
      </c>
      <c r="E191" s="128"/>
      <c r="F191" s="129"/>
      <c r="G191" s="135"/>
      <c r="H191" s="135"/>
      <c r="I191" s="135"/>
      <c r="J191" s="135"/>
      <c r="K191" s="172">
        <v>0</v>
      </c>
      <c r="L191" s="90">
        <f t="shared" ref="L191:U191" si="88">K191-L192</f>
        <v>0</v>
      </c>
      <c r="M191" s="90">
        <f t="shared" si="88"/>
        <v>0</v>
      </c>
      <c r="N191" s="90">
        <f t="shared" si="88"/>
        <v>0</v>
      </c>
      <c r="O191" s="90">
        <f t="shared" si="88"/>
        <v>0</v>
      </c>
      <c r="P191" s="90">
        <f t="shared" si="88"/>
        <v>0</v>
      </c>
      <c r="Q191" s="90">
        <f t="shared" si="88"/>
        <v>0</v>
      </c>
      <c r="R191" s="90">
        <f t="shared" si="88"/>
        <v>0</v>
      </c>
      <c r="S191" s="90">
        <f t="shared" si="88"/>
        <v>0</v>
      </c>
      <c r="T191" s="90">
        <f t="shared" si="88"/>
        <v>0</v>
      </c>
      <c r="U191" s="90">
        <f t="shared" si="88"/>
        <v>0</v>
      </c>
    </row>
    <row r="192" ht="15" spans="1:21">
      <c r="A192" s="130"/>
      <c r="B192" s="153" t="s">
        <v>328</v>
      </c>
      <c r="C192" s="107" t="str">
        <f>"million "&amp;D192</f>
        <v>million LCU</v>
      </c>
      <c r="D192" s="141" t="str">
        <f>D191</f>
        <v>LCU</v>
      </c>
      <c r="E192" s="128"/>
      <c r="F192" s="129"/>
      <c r="G192" s="135"/>
      <c r="H192" s="135"/>
      <c r="I192" s="135"/>
      <c r="J192" s="135"/>
      <c r="K192" s="90"/>
      <c r="L192" s="173">
        <v>0</v>
      </c>
      <c r="M192" s="173">
        <v>0</v>
      </c>
      <c r="N192" s="173">
        <v>0</v>
      </c>
      <c r="O192" s="173">
        <v>0</v>
      </c>
      <c r="P192" s="173">
        <v>0</v>
      </c>
      <c r="Q192" s="173">
        <v>0</v>
      </c>
      <c r="R192" s="173">
        <v>0</v>
      </c>
      <c r="S192" s="173">
        <v>0</v>
      </c>
      <c r="T192" s="173">
        <v>0</v>
      </c>
      <c r="U192" s="173">
        <v>0</v>
      </c>
    </row>
    <row r="193" ht="15" spans="1:21">
      <c r="A193" s="130"/>
      <c r="B193" s="153" t="s">
        <v>234</v>
      </c>
      <c r="C193" s="107" t="str">
        <f>"million "&amp;D193</f>
        <v>million LCU</v>
      </c>
      <c r="D193" s="141" t="str">
        <f>D192</f>
        <v>LCU</v>
      </c>
      <c r="E193" s="128"/>
      <c r="F193" s="129"/>
      <c r="G193" s="135"/>
      <c r="H193" s="135"/>
      <c r="I193" s="135"/>
      <c r="J193" s="135"/>
      <c r="K193" s="90"/>
      <c r="L193" s="173">
        <v>0</v>
      </c>
      <c r="M193" s="173">
        <v>0</v>
      </c>
      <c r="N193" s="173">
        <v>0</v>
      </c>
      <c r="O193" s="173">
        <v>0</v>
      </c>
      <c r="P193" s="173">
        <v>0</v>
      </c>
      <c r="Q193" s="173">
        <v>0</v>
      </c>
      <c r="R193" s="173">
        <v>0</v>
      </c>
      <c r="S193" s="173">
        <v>0</v>
      </c>
      <c r="T193" s="173">
        <v>0</v>
      </c>
      <c r="U193" s="173">
        <v>0</v>
      </c>
    </row>
    <row r="194" ht="15" spans="1:21">
      <c r="A194" s="130"/>
      <c r="B194" s="153" t="s">
        <v>333</v>
      </c>
      <c r="C194" s="107" t="str">
        <f>"LCU per unit of "&amp;D194</f>
        <v>LCU per unit of LCU</v>
      </c>
      <c r="D194" s="141" t="str">
        <f>D193</f>
        <v>LCU</v>
      </c>
      <c r="E194" s="128"/>
      <c r="F194" s="145"/>
      <c r="G194" s="135"/>
      <c r="H194" s="135"/>
      <c r="I194" s="135"/>
      <c r="J194" s="135"/>
      <c r="K194" s="143">
        <f t="shared" ref="K194:U194" si="89">INDEX($K$81:$U$85,MATCH($D194,$B$81:$B$85,0),MATCH(K$78,$K$78:$U$78,0))</f>
        <v>1</v>
      </c>
      <c r="L194" s="143">
        <f t="shared" si="89"/>
        <v>1</v>
      </c>
      <c r="M194" s="143">
        <f t="shared" si="89"/>
        <v>1</v>
      </c>
      <c r="N194" s="143">
        <f t="shared" si="89"/>
        <v>1</v>
      </c>
      <c r="O194" s="143">
        <f t="shared" si="89"/>
        <v>1</v>
      </c>
      <c r="P194" s="143">
        <f t="shared" si="89"/>
        <v>1</v>
      </c>
      <c r="Q194" s="143">
        <f t="shared" si="89"/>
        <v>1</v>
      </c>
      <c r="R194" s="143">
        <f t="shared" si="89"/>
        <v>1</v>
      </c>
      <c r="S194" s="143">
        <f t="shared" si="89"/>
        <v>1</v>
      </c>
      <c r="T194" s="143">
        <f t="shared" si="89"/>
        <v>1</v>
      </c>
      <c r="U194" s="143">
        <f t="shared" si="89"/>
        <v>1</v>
      </c>
    </row>
    <row r="195" ht="15" spans="1:21">
      <c r="A195" s="130"/>
      <c r="B195" s="153" t="s">
        <v>334</v>
      </c>
      <c r="C195" s="107" t="s">
        <v>329</v>
      </c>
      <c r="D195" s="159" t="s">
        <v>163</v>
      </c>
      <c r="E195" s="128"/>
      <c r="F195" s="129"/>
      <c r="G195" s="135"/>
      <c r="H195" s="135"/>
      <c r="I195" s="135"/>
      <c r="J195" s="135"/>
      <c r="K195" s="90">
        <f t="shared" ref="K195:U195" si="90">K191*K194</f>
        <v>0</v>
      </c>
      <c r="L195" s="90">
        <f t="shared" si="90"/>
        <v>0</v>
      </c>
      <c r="M195" s="90">
        <f t="shared" si="90"/>
        <v>0</v>
      </c>
      <c r="N195" s="90">
        <f t="shared" si="90"/>
        <v>0</v>
      </c>
      <c r="O195" s="90">
        <f t="shared" si="90"/>
        <v>0</v>
      </c>
      <c r="P195" s="90">
        <f t="shared" si="90"/>
        <v>0</v>
      </c>
      <c r="Q195" s="90">
        <f t="shared" si="90"/>
        <v>0</v>
      </c>
      <c r="R195" s="90">
        <f t="shared" si="90"/>
        <v>0</v>
      </c>
      <c r="S195" s="90">
        <f t="shared" si="90"/>
        <v>0</v>
      </c>
      <c r="T195" s="90">
        <f t="shared" si="90"/>
        <v>0</v>
      </c>
      <c r="U195" s="90">
        <f t="shared" si="90"/>
        <v>0</v>
      </c>
    </row>
    <row r="196" ht="15" spans="1:21">
      <c r="A196" s="130"/>
      <c r="B196" s="153" t="s">
        <v>335</v>
      </c>
      <c r="C196" s="107" t="s">
        <v>329</v>
      </c>
      <c r="D196" s="141" t="str">
        <f>D195</f>
        <v>Domestic</v>
      </c>
      <c r="E196" s="128"/>
      <c r="F196" s="129"/>
      <c r="G196" s="135"/>
      <c r="H196" s="135"/>
      <c r="I196" s="135"/>
      <c r="J196" s="135"/>
      <c r="K196" s="90"/>
      <c r="L196" s="90">
        <f t="shared" ref="L196:U196" si="91">L192*L194</f>
        <v>0</v>
      </c>
      <c r="M196" s="90">
        <f t="shared" si="91"/>
        <v>0</v>
      </c>
      <c r="N196" s="90">
        <f t="shared" si="91"/>
        <v>0</v>
      </c>
      <c r="O196" s="90">
        <f t="shared" si="91"/>
        <v>0</v>
      </c>
      <c r="P196" s="90">
        <f t="shared" si="91"/>
        <v>0</v>
      </c>
      <c r="Q196" s="90">
        <f t="shared" si="91"/>
        <v>0</v>
      </c>
      <c r="R196" s="90">
        <f t="shared" si="91"/>
        <v>0</v>
      </c>
      <c r="S196" s="90">
        <f t="shared" si="91"/>
        <v>0</v>
      </c>
      <c r="T196" s="90">
        <f t="shared" si="91"/>
        <v>0</v>
      </c>
      <c r="U196" s="90">
        <f t="shared" si="91"/>
        <v>0</v>
      </c>
    </row>
    <row r="197" ht="15" spans="1:21">
      <c r="A197" s="130"/>
      <c r="B197" s="153" t="s">
        <v>336</v>
      </c>
      <c r="C197" s="107" t="s">
        <v>329</v>
      </c>
      <c r="D197" s="141" t="str">
        <f>D196</f>
        <v>Domestic</v>
      </c>
      <c r="E197" s="128"/>
      <c r="F197" s="129"/>
      <c r="G197" s="135"/>
      <c r="H197" s="135"/>
      <c r="I197" s="135"/>
      <c r="J197" s="135"/>
      <c r="K197" s="90"/>
      <c r="L197" s="90">
        <f t="shared" ref="L197:U197" si="92">L193*L194</f>
        <v>0</v>
      </c>
      <c r="M197" s="90">
        <f t="shared" si="92"/>
        <v>0</v>
      </c>
      <c r="N197" s="90">
        <f t="shared" si="92"/>
        <v>0</v>
      </c>
      <c r="O197" s="90">
        <f t="shared" si="92"/>
        <v>0</v>
      </c>
      <c r="P197" s="90">
        <f t="shared" si="92"/>
        <v>0</v>
      </c>
      <c r="Q197" s="90">
        <f t="shared" si="92"/>
        <v>0</v>
      </c>
      <c r="R197" s="90">
        <f t="shared" si="92"/>
        <v>0</v>
      </c>
      <c r="S197" s="90">
        <f t="shared" si="92"/>
        <v>0</v>
      </c>
      <c r="T197" s="90">
        <f t="shared" si="92"/>
        <v>0</v>
      </c>
      <c r="U197" s="90">
        <f t="shared" si="92"/>
        <v>0</v>
      </c>
    </row>
    <row r="198" ht="15" spans="1:21">
      <c r="A198" s="130"/>
      <c r="B198" s="150" t="s">
        <v>303</v>
      </c>
      <c r="C198" s="107"/>
      <c r="D198" s="157"/>
      <c r="E198" s="152"/>
      <c r="F198" s="135"/>
      <c r="G198" s="135"/>
      <c r="H198" s="135"/>
      <c r="I198" s="135"/>
      <c r="J198" s="135"/>
      <c r="K198" s="90"/>
      <c r="L198" s="164"/>
      <c r="M198" s="164"/>
      <c r="N198" s="164"/>
      <c r="O198" s="164"/>
      <c r="P198" s="164"/>
      <c r="Q198" s="164"/>
      <c r="R198" s="164"/>
      <c r="S198" s="164"/>
      <c r="T198" s="164"/>
      <c r="U198" s="164"/>
    </row>
    <row r="199" ht="15" spans="1:21">
      <c r="A199" s="130"/>
      <c r="B199" s="153" t="s">
        <v>331</v>
      </c>
      <c r="C199" s="107" t="str">
        <f>"million "&amp;D199</f>
        <v>million LCU</v>
      </c>
      <c r="D199" s="158" t="s">
        <v>311</v>
      </c>
      <c r="E199" s="128"/>
      <c r="F199" s="129"/>
      <c r="G199" s="135"/>
      <c r="H199" s="135"/>
      <c r="I199" s="135"/>
      <c r="J199" s="135"/>
      <c r="K199" s="172">
        <v>0</v>
      </c>
      <c r="L199" s="90">
        <f t="shared" ref="L199:U199" si="93">K199-L200</f>
        <v>0</v>
      </c>
      <c r="M199" s="90">
        <f t="shared" si="93"/>
        <v>0</v>
      </c>
      <c r="N199" s="90">
        <f t="shared" si="93"/>
        <v>0</v>
      </c>
      <c r="O199" s="90">
        <f t="shared" si="93"/>
        <v>0</v>
      </c>
      <c r="P199" s="90">
        <f t="shared" si="93"/>
        <v>0</v>
      </c>
      <c r="Q199" s="90">
        <f t="shared" si="93"/>
        <v>0</v>
      </c>
      <c r="R199" s="90">
        <f t="shared" si="93"/>
        <v>0</v>
      </c>
      <c r="S199" s="90">
        <f t="shared" si="93"/>
        <v>0</v>
      </c>
      <c r="T199" s="90">
        <f t="shared" si="93"/>
        <v>0</v>
      </c>
      <c r="U199" s="90">
        <f t="shared" si="93"/>
        <v>0</v>
      </c>
    </row>
    <row r="200" ht="15" spans="1:21">
      <c r="A200" s="130"/>
      <c r="B200" s="153" t="s">
        <v>328</v>
      </c>
      <c r="C200" s="107" t="str">
        <f>"million "&amp;D200</f>
        <v>million LCU</v>
      </c>
      <c r="D200" s="141" t="str">
        <f>D199</f>
        <v>LCU</v>
      </c>
      <c r="E200" s="128"/>
      <c r="F200" s="129"/>
      <c r="G200" s="135"/>
      <c r="H200" s="135"/>
      <c r="I200" s="135"/>
      <c r="J200" s="135"/>
      <c r="K200" s="90"/>
      <c r="L200" s="173">
        <v>0</v>
      </c>
      <c r="M200" s="173">
        <v>0</v>
      </c>
      <c r="N200" s="173">
        <v>0</v>
      </c>
      <c r="O200" s="173">
        <v>0</v>
      </c>
      <c r="P200" s="173">
        <v>0</v>
      </c>
      <c r="Q200" s="173">
        <v>0</v>
      </c>
      <c r="R200" s="173">
        <v>0</v>
      </c>
      <c r="S200" s="173">
        <v>0</v>
      </c>
      <c r="T200" s="173">
        <v>0</v>
      </c>
      <c r="U200" s="173">
        <v>0</v>
      </c>
    </row>
    <row r="201" ht="15" spans="1:21">
      <c r="A201" s="130"/>
      <c r="B201" s="153" t="s">
        <v>234</v>
      </c>
      <c r="C201" s="107" t="str">
        <f>"million "&amp;D201</f>
        <v>million LCU</v>
      </c>
      <c r="D201" s="141" t="str">
        <f>D200</f>
        <v>LCU</v>
      </c>
      <c r="E201" s="128"/>
      <c r="F201" s="129"/>
      <c r="G201" s="135"/>
      <c r="H201" s="135"/>
      <c r="I201" s="135"/>
      <c r="J201" s="135"/>
      <c r="K201" s="90"/>
      <c r="L201" s="173">
        <v>0</v>
      </c>
      <c r="M201" s="173">
        <v>0</v>
      </c>
      <c r="N201" s="173">
        <v>0</v>
      </c>
      <c r="O201" s="173">
        <v>0</v>
      </c>
      <c r="P201" s="173">
        <v>0</v>
      </c>
      <c r="Q201" s="173">
        <v>0</v>
      </c>
      <c r="R201" s="173">
        <v>0</v>
      </c>
      <c r="S201" s="173">
        <v>0</v>
      </c>
      <c r="T201" s="173">
        <v>0</v>
      </c>
      <c r="U201" s="173">
        <v>0</v>
      </c>
    </row>
    <row r="202" ht="15" spans="1:21">
      <c r="A202" s="130"/>
      <c r="B202" s="153" t="s">
        <v>333</v>
      </c>
      <c r="C202" s="107" t="str">
        <f>"LCU per unit of "&amp;D202</f>
        <v>LCU per unit of LCU</v>
      </c>
      <c r="D202" s="141" t="str">
        <f>D201</f>
        <v>LCU</v>
      </c>
      <c r="E202" s="128"/>
      <c r="F202" s="145"/>
      <c r="G202" s="135"/>
      <c r="H202" s="135"/>
      <c r="I202" s="135"/>
      <c r="J202" s="135"/>
      <c r="K202" s="143">
        <f t="shared" ref="K202:U202" si="94">INDEX($K$81:$U$85,MATCH($D202,$B$81:$B$85,0),MATCH(K$78,$K$78:$U$78,0))</f>
        <v>1</v>
      </c>
      <c r="L202" s="143">
        <f t="shared" si="94"/>
        <v>1</v>
      </c>
      <c r="M202" s="143">
        <f t="shared" si="94"/>
        <v>1</v>
      </c>
      <c r="N202" s="143">
        <f t="shared" si="94"/>
        <v>1</v>
      </c>
      <c r="O202" s="143">
        <f t="shared" si="94"/>
        <v>1</v>
      </c>
      <c r="P202" s="143">
        <f t="shared" si="94"/>
        <v>1</v>
      </c>
      <c r="Q202" s="143">
        <f t="shared" si="94"/>
        <v>1</v>
      </c>
      <c r="R202" s="143">
        <f t="shared" si="94"/>
        <v>1</v>
      </c>
      <c r="S202" s="143">
        <f t="shared" si="94"/>
        <v>1</v>
      </c>
      <c r="T202" s="143">
        <f t="shared" si="94"/>
        <v>1</v>
      </c>
      <c r="U202" s="143">
        <f t="shared" si="94"/>
        <v>1</v>
      </c>
    </row>
    <row r="203" ht="15" spans="1:21">
      <c r="A203" s="130"/>
      <c r="B203" s="153" t="s">
        <v>334</v>
      </c>
      <c r="C203" s="107" t="s">
        <v>329</v>
      </c>
      <c r="D203" s="159" t="s">
        <v>163</v>
      </c>
      <c r="E203" s="128"/>
      <c r="F203" s="129"/>
      <c r="G203" s="135"/>
      <c r="H203" s="135"/>
      <c r="I203" s="135"/>
      <c r="J203" s="135"/>
      <c r="K203" s="90">
        <f t="shared" ref="K203:U203" si="95">K199*K202</f>
        <v>0</v>
      </c>
      <c r="L203" s="90">
        <f t="shared" si="95"/>
        <v>0</v>
      </c>
      <c r="M203" s="90">
        <f t="shared" si="95"/>
        <v>0</v>
      </c>
      <c r="N203" s="90">
        <f t="shared" si="95"/>
        <v>0</v>
      </c>
      <c r="O203" s="90">
        <f t="shared" si="95"/>
        <v>0</v>
      </c>
      <c r="P203" s="90">
        <f t="shared" si="95"/>
        <v>0</v>
      </c>
      <c r="Q203" s="90">
        <f t="shared" si="95"/>
        <v>0</v>
      </c>
      <c r="R203" s="90">
        <f t="shared" si="95"/>
        <v>0</v>
      </c>
      <c r="S203" s="90">
        <f t="shared" si="95"/>
        <v>0</v>
      </c>
      <c r="T203" s="90">
        <f t="shared" si="95"/>
        <v>0</v>
      </c>
      <c r="U203" s="90">
        <f t="shared" si="95"/>
        <v>0</v>
      </c>
    </row>
    <row r="204" ht="15" spans="1:21">
      <c r="A204" s="130"/>
      <c r="B204" s="153" t="s">
        <v>335</v>
      </c>
      <c r="C204" s="107" t="s">
        <v>329</v>
      </c>
      <c r="D204" s="141" t="str">
        <f>D203</f>
        <v>Domestic</v>
      </c>
      <c r="E204" s="128"/>
      <c r="F204" s="129"/>
      <c r="G204" s="135"/>
      <c r="H204" s="135"/>
      <c r="I204" s="135"/>
      <c r="J204" s="135"/>
      <c r="K204" s="90"/>
      <c r="L204" s="90">
        <f t="shared" ref="L204:U204" si="96">L200*L202</f>
        <v>0</v>
      </c>
      <c r="M204" s="90">
        <f t="shared" si="96"/>
        <v>0</v>
      </c>
      <c r="N204" s="90">
        <f t="shared" si="96"/>
        <v>0</v>
      </c>
      <c r="O204" s="90">
        <f t="shared" si="96"/>
        <v>0</v>
      </c>
      <c r="P204" s="90">
        <f t="shared" si="96"/>
        <v>0</v>
      </c>
      <c r="Q204" s="90">
        <f t="shared" si="96"/>
        <v>0</v>
      </c>
      <c r="R204" s="90">
        <f t="shared" si="96"/>
        <v>0</v>
      </c>
      <c r="S204" s="90">
        <f t="shared" si="96"/>
        <v>0</v>
      </c>
      <c r="T204" s="90">
        <f t="shared" si="96"/>
        <v>0</v>
      </c>
      <c r="U204" s="90">
        <f t="shared" si="96"/>
        <v>0</v>
      </c>
    </row>
    <row r="205" ht="15" spans="1:21">
      <c r="A205" s="130"/>
      <c r="B205" s="153" t="s">
        <v>336</v>
      </c>
      <c r="C205" s="107" t="s">
        <v>329</v>
      </c>
      <c r="D205" s="141" t="str">
        <f>D204</f>
        <v>Domestic</v>
      </c>
      <c r="E205" s="128"/>
      <c r="F205" s="129"/>
      <c r="G205" s="135"/>
      <c r="H205" s="135"/>
      <c r="I205" s="135"/>
      <c r="J205" s="135"/>
      <c r="K205" s="90"/>
      <c r="L205" s="90">
        <f t="shared" ref="L205:U205" si="97">L201*L202</f>
        <v>0</v>
      </c>
      <c r="M205" s="90">
        <f t="shared" si="97"/>
        <v>0</v>
      </c>
      <c r="N205" s="90">
        <f t="shared" si="97"/>
        <v>0</v>
      </c>
      <c r="O205" s="90">
        <f t="shared" si="97"/>
        <v>0</v>
      </c>
      <c r="P205" s="90">
        <f t="shared" si="97"/>
        <v>0</v>
      </c>
      <c r="Q205" s="90">
        <f t="shared" si="97"/>
        <v>0</v>
      </c>
      <c r="R205" s="90">
        <f t="shared" si="97"/>
        <v>0</v>
      </c>
      <c r="S205" s="90">
        <f t="shared" si="97"/>
        <v>0</v>
      </c>
      <c r="T205" s="90">
        <f t="shared" si="97"/>
        <v>0</v>
      </c>
      <c r="U205" s="90">
        <f t="shared" si="97"/>
        <v>0</v>
      </c>
    </row>
    <row r="206" ht="15" spans="1:21">
      <c r="A206" s="130"/>
      <c r="B206" s="150" t="s">
        <v>304</v>
      </c>
      <c r="C206" s="107"/>
      <c r="D206" s="157"/>
      <c r="E206" s="152"/>
      <c r="F206" s="135"/>
      <c r="G206" s="135"/>
      <c r="H206" s="135"/>
      <c r="I206" s="135"/>
      <c r="J206" s="135"/>
      <c r="K206" s="90"/>
      <c r="L206" s="164"/>
      <c r="M206" s="164"/>
      <c r="N206" s="164"/>
      <c r="O206" s="164"/>
      <c r="P206" s="164"/>
      <c r="Q206" s="164"/>
      <c r="R206" s="164"/>
      <c r="S206" s="164"/>
      <c r="T206" s="164"/>
      <c r="U206" s="164"/>
    </row>
    <row r="207" ht="15" spans="1:21">
      <c r="A207" s="130"/>
      <c r="B207" s="153" t="s">
        <v>331</v>
      </c>
      <c r="C207" s="107" t="str">
        <f>"million "&amp;D207</f>
        <v>million LCU</v>
      </c>
      <c r="D207" s="158" t="s">
        <v>311</v>
      </c>
      <c r="E207" s="128"/>
      <c r="F207" s="129"/>
      <c r="G207" s="135"/>
      <c r="H207" s="135"/>
      <c r="I207" s="135"/>
      <c r="J207" s="135"/>
      <c r="K207" s="172">
        <v>0</v>
      </c>
      <c r="L207" s="90">
        <f t="shared" ref="L207:U207" si="98">K207-L208</f>
        <v>0</v>
      </c>
      <c r="M207" s="90">
        <f t="shared" si="98"/>
        <v>0</v>
      </c>
      <c r="N207" s="90">
        <f t="shared" si="98"/>
        <v>0</v>
      </c>
      <c r="O207" s="90">
        <f t="shared" si="98"/>
        <v>0</v>
      </c>
      <c r="P207" s="90">
        <f t="shared" si="98"/>
        <v>0</v>
      </c>
      <c r="Q207" s="90">
        <f t="shared" si="98"/>
        <v>0</v>
      </c>
      <c r="R207" s="90">
        <f t="shared" si="98"/>
        <v>0</v>
      </c>
      <c r="S207" s="90">
        <f t="shared" si="98"/>
        <v>0</v>
      </c>
      <c r="T207" s="90">
        <f t="shared" si="98"/>
        <v>0</v>
      </c>
      <c r="U207" s="90">
        <f t="shared" si="98"/>
        <v>0</v>
      </c>
    </row>
    <row r="208" ht="15" spans="1:21">
      <c r="A208" s="130"/>
      <c r="B208" s="153" t="s">
        <v>328</v>
      </c>
      <c r="C208" s="107" t="str">
        <f>"million "&amp;D208</f>
        <v>million LCU</v>
      </c>
      <c r="D208" s="141" t="str">
        <f>D207</f>
        <v>LCU</v>
      </c>
      <c r="E208" s="128"/>
      <c r="F208" s="129"/>
      <c r="G208" s="135"/>
      <c r="H208" s="135"/>
      <c r="I208" s="135"/>
      <c r="J208" s="135"/>
      <c r="K208" s="90"/>
      <c r="L208" s="173">
        <v>0</v>
      </c>
      <c r="M208" s="173">
        <v>0</v>
      </c>
      <c r="N208" s="173">
        <v>0</v>
      </c>
      <c r="O208" s="173">
        <v>0</v>
      </c>
      <c r="P208" s="173">
        <v>0</v>
      </c>
      <c r="Q208" s="173">
        <v>0</v>
      </c>
      <c r="R208" s="173">
        <v>0</v>
      </c>
      <c r="S208" s="173">
        <v>0</v>
      </c>
      <c r="T208" s="173">
        <v>0</v>
      </c>
      <c r="U208" s="173">
        <v>0</v>
      </c>
    </row>
    <row r="209" ht="15" spans="1:21">
      <c r="A209" s="130"/>
      <c r="B209" s="153" t="s">
        <v>234</v>
      </c>
      <c r="C209" s="107" t="str">
        <f>"million "&amp;D209</f>
        <v>million LCU</v>
      </c>
      <c r="D209" s="141" t="str">
        <f>D208</f>
        <v>LCU</v>
      </c>
      <c r="E209" s="128"/>
      <c r="F209" s="129"/>
      <c r="G209" s="135"/>
      <c r="H209" s="135"/>
      <c r="I209" s="135"/>
      <c r="J209" s="135"/>
      <c r="K209" s="90"/>
      <c r="L209" s="173">
        <v>0</v>
      </c>
      <c r="M209" s="173">
        <v>0</v>
      </c>
      <c r="N209" s="173">
        <v>0</v>
      </c>
      <c r="O209" s="173">
        <v>0</v>
      </c>
      <c r="P209" s="173">
        <v>0</v>
      </c>
      <c r="Q209" s="173">
        <v>0</v>
      </c>
      <c r="R209" s="173">
        <v>0</v>
      </c>
      <c r="S209" s="173">
        <v>0</v>
      </c>
      <c r="T209" s="173">
        <v>0</v>
      </c>
      <c r="U209" s="173">
        <v>0</v>
      </c>
    </row>
    <row r="210" ht="15" spans="1:21">
      <c r="A210" s="130"/>
      <c r="B210" s="153" t="s">
        <v>333</v>
      </c>
      <c r="C210" s="107" t="str">
        <f>"LCU per unit of "&amp;D210</f>
        <v>LCU per unit of LCU</v>
      </c>
      <c r="D210" s="141" t="str">
        <f>D209</f>
        <v>LCU</v>
      </c>
      <c r="E210" s="128"/>
      <c r="F210" s="145"/>
      <c r="G210" s="135"/>
      <c r="H210" s="135"/>
      <c r="I210" s="135"/>
      <c r="J210" s="135"/>
      <c r="K210" s="143">
        <f t="shared" ref="K210:U210" si="99">INDEX($K$81:$U$85,MATCH($D210,$B$81:$B$85,0),MATCH(K$78,$K$78:$U$78,0))</f>
        <v>1</v>
      </c>
      <c r="L210" s="143">
        <f t="shared" si="99"/>
        <v>1</v>
      </c>
      <c r="M210" s="143">
        <f t="shared" si="99"/>
        <v>1</v>
      </c>
      <c r="N210" s="143">
        <f t="shared" si="99"/>
        <v>1</v>
      </c>
      <c r="O210" s="143">
        <f t="shared" si="99"/>
        <v>1</v>
      </c>
      <c r="P210" s="143">
        <f t="shared" si="99"/>
        <v>1</v>
      </c>
      <c r="Q210" s="143">
        <f t="shared" si="99"/>
        <v>1</v>
      </c>
      <c r="R210" s="143">
        <f t="shared" si="99"/>
        <v>1</v>
      </c>
      <c r="S210" s="143">
        <f t="shared" si="99"/>
        <v>1</v>
      </c>
      <c r="T210" s="143">
        <f t="shared" si="99"/>
        <v>1</v>
      </c>
      <c r="U210" s="143">
        <f t="shared" si="99"/>
        <v>1</v>
      </c>
    </row>
    <row r="211" ht="15" spans="1:21">
      <c r="A211" s="130"/>
      <c r="B211" s="153" t="s">
        <v>334</v>
      </c>
      <c r="C211" s="107" t="s">
        <v>329</v>
      </c>
      <c r="D211" s="159" t="s">
        <v>163</v>
      </c>
      <c r="E211" s="128"/>
      <c r="F211" s="129"/>
      <c r="G211" s="135"/>
      <c r="H211" s="135"/>
      <c r="I211" s="135"/>
      <c r="J211" s="135"/>
      <c r="K211" s="90">
        <f t="shared" ref="K211:U211" si="100">K207*K210</f>
        <v>0</v>
      </c>
      <c r="L211" s="90">
        <f t="shared" si="100"/>
        <v>0</v>
      </c>
      <c r="M211" s="90">
        <f t="shared" si="100"/>
        <v>0</v>
      </c>
      <c r="N211" s="90">
        <f t="shared" si="100"/>
        <v>0</v>
      </c>
      <c r="O211" s="90">
        <f t="shared" si="100"/>
        <v>0</v>
      </c>
      <c r="P211" s="90">
        <f t="shared" si="100"/>
        <v>0</v>
      </c>
      <c r="Q211" s="90">
        <f t="shared" si="100"/>
        <v>0</v>
      </c>
      <c r="R211" s="90">
        <f t="shared" si="100"/>
        <v>0</v>
      </c>
      <c r="S211" s="90">
        <f t="shared" si="100"/>
        <v>0</v>
      </c>
      <c r="T211" s="90">
        <f t="shared" si="100"/>
        <v>0</v>
      </c>
      <c r="U211" s="90">
        <f t="shared" si="100"/>
        <v>0</v>
      </c>
    </row>
    <row r="212" ht="15" spans="1:21">
      <c r="A212" s="130"/>
      <c r="B212" s="153" t="s">
        <v>335</v>
      </c>
      <c r="C212" s="107" t="s">
        <v>329</v>
      </c>
      <c r="D212" s="141" t="str">
        <f>D211</f>
        <v>Domestic</v>
      </c>
      <c r="E212" s="128"/>
      <c r="F212" s="129"/>
      <c r="G212" s="135"/>
      <c r="H212" s="135"/>
      <c r="I212" s="135"/>
      <c r="J212" s="135"/>
      <c r="K212" s="90"/>
      <c r="L212" s="90">
        <f t="shared" ref="L212:U212" si="101">L208*L210</f>
        <v>0</v>
      </c>
      <c r="M212" s="90">
        <f t="shared" si="101"/>
        <v>0</v>
      </c>
      <c r="N212" s="90">
        <f t="shared" si="101"/>
        <v>0</v>
      </c>
      <c r="O212" s="90">
        <f t="shared" si="101"/>
        <v>0</v>
      </c>
      <c r="P212" s="90">
        <f t="shared" si="101"/>
        <v>0</v>
      </c>
      <c r="Q212" s="90">
        <f t="shared" si="101"/>
        <v>0</v>
      </c>
      <c r="R212" s="90">
        <f t="shared" si="101"/>
        <v>0</v>
      </c>
      <c r="S212" s="90">
        <f t="shared" si="101"/>
        <v>0</v>
      </c>
      <c r="T212" s="90">
        <f t="shared" si="101"/>
        <v>0</v>
      </c>
      <c r="U212" s="90">
        <f t="shared" si="101"/>
        <v>0</v>
      </c>
    </row>
    <row r="213" ht="15" spans="1:21">
      <c r="A213" s="130"/>
      <c r="B213" s="153" t="s">
        <v>336</v>
      </c>
      <c r="C213" s="107" t="s">
        <v>329</v>
      </c>
      <c r="D213" s="141" t="str">
        <f>D212</f>
        <v>Domestic</v>
      </c>
      <c r="E213" s="128"/>
      <c r="F213" s="129"/>
      <c r="G213" s="135"/>
      <c r="H213" s="135"/>
      <c r="I213" s="135"/>
      <c r="J213" s="135"/>
      <c r="K213" s="90"/>
      <c r="L213" s="90">
        <f t="shared" ref="L213:U213" si="102">L209*L210</f>
        <v>0</v>
      </c>
      <c r="M213" s="90">
        <f t="shared" si="102"/>
        <v>0</v>
      </c>
      <c r="N213" s="90">
        <f t="shared" si="102"/>
        <v>0</v>
      </c>
      <c r="O213" s="90">
        <f t="shared" si="102"/>
        <v>0</v>
      </c>
      <c r="P213" s="90">
        <f t="shared" si="102"/>
        <v>0</v>
      </c>
      <c r="Q213" s="90">
        <f t="shared" si="102"/>
        <v>0</v>
      </c>
      <c r="R213" s="90">
        <f t="shared" si="102"/>
        <v>0</v>
      </c>
      <c r="S213" s="90">
        <f t="shared" si="102"/>
        <v>0</v>
      </c>
      <c r="T213" s="90">
        <f t="shared" si="102"/>
        <v>0</v>
      </c>
      <c r="U213" s="90">
        <f t="shared" si="102"/>
        <v>0</v>
      </c>
    </row>
    <row r="214" ht="15" spans="1:21">
      <c r="A214" s="130"/>
      <c r="B214" s="150" t="s">
        <v>305</v>
      </c>
      <c r="C214" s="107"/>
      <c r="D214" s="157"/>
      <c r="E214" s="152"/>
      <c r="F214" s="135"/>
      <c r="G214" s="135"/>
      <c r="H214" s="135"/>
      <c r="I214" s="135"/>
      <c r="J214" s="135"/>
      <c r="K214" s="90"/>
      <c r="L214" s="164"/>
      <c r="M214" s="164"/>
      <c r="N214" s="164"/>
      <c r="O214" s="164"/>
      <c r="P214" s="164"/>
      <c r="Q214" s="164"/>
      <c r="R214" s="164"/>
      <c r="S214" s="164"/>
      <c r="T214" s="164"/>
      <c r="U214" s="164"/>
    </row>
    <row r="215" ht="15" spans="1:21">
      <c r="A215" s="130"/>
      <c r="B215" s="153" t="s">
        <v>331</v>
      </c>
      <c r="C215" s="107" t="str">
        <f>"million "&amp;D215</f>
        <v>million LCU</v>
      </c>
      <c r="D215" s="158" t="s">
        <v>311</v>
      </c>
      <c r="E215" s="128"/>
      <c r="F215" s="129"/>
      <c r="G215" s="135"/>
      <c r="H215" s="135"/>
      <c r="I215" s="135"/>
      <c r="J215" s="135"/>
      <c r="K215" s="172">
        <v>0</v>
      </c>
      <c r="L215" s="90">
        <f t="shared" ref="L215:U215" si="103">K215-L216</f>
        <v>0</v>
      </c>
      <c r="M215" s="90">
        <f t="shared" si="103"/>
        <v>0</v>
      </c>
      <c r="N215" s="90">
        <f t="shared" si="103"/>
        <v>0</v>
      </c>
      <c r="O215" s="90">
        <f t="shared" si="103"/>
        <v>0</v>
      </c>
      <c r="P215" s="90">
        <f t="shared" si="103"/>
        <v>0</v>
      </c>
      <c r="Q215" s="90">
        <f t="shared" si="103"/>
        <v>0</v>
      </c>
      <c r="R215" s="90">
        <f t="shared" si="103"/>
        <v>0</v>
      </c>
      <c r="S215" s="90">
        <f t="shared" si="103"/>
        <v>0</v>
      </c>
      <c r="T215" s="90">
        <f t="shared" si="103"/>
        <v>0</v>
      </c>
      <c r="U215" s="90">
        <f t="shared" si="103"/>
        <v>0</v>
      </c>
    </row>
    <row r="216" ht="15" spans="1:21">
      <c r="A216" s="130"/>
      <c r="B216" s="153" t="s">
        <v>328</v>
      </c>
      <c r="C216" s="107" t="str">
        <f>"million "&amp;D216</f>
        <v>million LCU</v>
      </c>
      <c r="D216" s="141" t="str">
        <f>D215</f>
        <v>LCU</v>
      </c>
      <c r="E216" s="128"/>
      <c r="F216" s="129"/>
      <c r="G216" s="135"/>
      <c r="H216" s="135"/>
      <c r="I216" s="135"/>
      <c r="J216" s="135"/>
      <c r="K216" s="90"/>
      <c r="L216" s="173">
        <v>0</v>
      </c>
      <c r="M216" s="173">
        <v>0</v>
      </c>
      <c r="N216" s="173">
        <v>0</v>
      </c>
      <c r="O216" s="173">
        <v>0</v>
      </c>
      <c r="P216" s="173">
        <v>0</v>
      </c>
      <c r="Q216" s="173">
        <v>0</v>
      </c>
      <c r="R216" s="173">
        <v>0</v>
      </c>
      <c r="S216" s="173">
        <v>0</v>
      </c>
      <c r="T216" s="173">
        <v>0</v>
      </c>
      <c r="U216" s="173">
        <v>0</v>
      </c>
    </row>
    <row r="217" ht="15" spans="1:21">
      <c r="A217" s="130"/>
      <c r="B217" s="153" t="s">
        <v>234</v>
      </c>
      <c r="C217" s="107" t="str">
        <f>"million "&amp;D217</f>
        <v>million LCU</v>
      </c>
      <c r="D217" s="141" t="str">
        <f>D216</f>
        <v>LCU</v>
      </c>
      <c r="E217" s="128"/>
      <c r="F217" s="129"/>
      <c r="G217" s="135"/>
      <c r="H217" s="135"/>
      <c r="I217" s="135"/>
      <c r="J217" s="135"/>
      <c r="K217" s="90"/>
      <c r="L217" s="173">
        <v>0</v>
      </c>
      <c r="M217" s="173">
        <v>0</v>
      </c>
      <c r="N217" s="173">
        <v>0</v>
      </c>
      <c r="O217" s="173">
        <v>0</v>
      </c>
      <c r="P217" s="173">
        <v>0</v>
      </c>
      <c r="Q217" s="173">
        <v>0</v>
      </c>
      <c r="R217" s="173">
        <v>0</v>
      </c>
      <c r="S217" s="173">
        <v>0</v>
      </c>
      <c r="T217" s="173">
        <v>0</v>
      </c>
      <c r="U217" s="173">
        <v>0</v>
      </c>
    </row>
    <row r="218" ht="15" spans="1:21">
      <c r="A218" s="130"/>
      <c r="B218" s="153" t="s">
        <v>333</v>
      </c>
      <c r="C218" s="107" t="str">
        <f>"LCU per unit of "&amp;D218</f>
        <v>LCU per unit of LCU</v>
      </c>
      <c r="D218" s="141" t="str">
        <f>D217</f>
        <v>LCU</v>
      </c>
      <c r="E218" s="128"/>
      <c r="F218" s="145"/>
      <c r="G218" s="135"/>
      <c r="H218" s="135"/>
      <c r="I218" s="135"/>
      <c r="J218" s="135"/>
      <c r="K218" s="143">
        <f t="shared" ref="K218:U218" si="104">INDEX($K$81:$U$85,MATCH($D218,$B$81:$B$85,0),MATCH(K$78,$K$78:$U$78,0))</f>
        <v>1</v>
      </c>
      <c r="L218" s="143">
        <f t="shared" si="104"/>
        <v>1</v>
      </c>
      <c r="M218" s="143">
        <f t="shared" si="104"/>
        <v>1</v>
      </c>
      <c r="N218" s="143">
        <f t="shared" si="104"/>
        <v>1</v>
      </c>
      <c r="O218" s="143">
        <f t="shared" si="104"/>
        <v>1</v>
      </c>
      <c r="P218" s="143">
        <f t="shared" si="104"/>
        <v>1</v>
      </c>
      <c r="Q218" s="143">
        <f t="shared" si="104"/>
        <v>1</v>
      </c>
      <c r="R218" s="143">
        <f t="shared" si="104"/>
        <v>1</v>
      </c>
      <c r="S218" s="143">
        <f t="shared" si="104"/>
        <v>1</v>
      </c>
      <c r="T218" s="143">
        <f t="shared" si="104"/>
        <v>1</v>
      </c>
      <c r="U218" s="143">
        <f t="shared" si="104"/>
        <v>1</v>
      </c>
    </row>
    <row r="219" ht="15" spans="1:21">
      <c r="A219" s="130"/>
      <c r="B219" s="153" t="s">
        <v>334</v>
      </c>
      <c r="C219" s="107" t="s">
        <v>329</v>
      </c>
      <c r="D219" s="159" t="s">
        <v>163</v>
      </c>
      <c r="E219" s="128"/>
      <c r="F219" s="129"/>
      <c r="G219" s="135"/>
      <c r="H219" s="135"/>
      <c r="I219" s="135"/>
      <c r="J219" s="135"/>
      <c r="K219" s="90">
        <f t="shared" ref="K219:U219" si="105">K215*K218</f>
        <v>0</v>
      </c>
      <c r="L219" s="90">
        <f t="shared" si="105"/>
        <v>0</v>
      </c>
      <c r="M219" s="90">
        <f t="shared" si="105"/>
        <v>0</v>
      </c>
      <c r="N219" s="90">
        <f t="shared" si="105"/>
        <v>0</v>
      </c>
      <c r="O219" s="90">
        <f t="shared" si="105"/>
        <v>0</v>
      </c>
      <c r="P219" s="90">
        <f t="shared" si="105"/>
        <v>0</v>
      </c>
      <c r="Q219" s="90">
        <f t="shared" si="105"/>
        <v>0</v>
      </c>
      <c r="R219" s="90">
        <f t="shared" si="105"/>
        <v>0</v>
      </c>
      <c r="S219" s="90">
        <f t="shared" si="105"/>
        <v>0</v>
      </c>
      <c r="T219" s="90">
        <f t="shared" si="105"/>
        <v>0</v>
      </c>
      <c r="U219" s="90">
        <f t="shared" si="105"/>
        <v>0</v>
      </c>
    </row>
    <row r="220" ht="15" spans="1:21">
      <c r="A220" s="130"/>
      <c r="B220" s="153" t="s">
        <v>335</v>
      </c>
      <c r="C220" s="107" t="s">
        <v>329</v>
      </c>
      <c r="D220" s="141" t="str">
        <f>D219</f>
        <v>Domestic</v>
      </c>
      <c r="E220" s="128"/>
      <c r="F220" s="129"/>
      <c r="G220" s="135"/>
      <c r="H220" s="135"/>
      <c r="I220" s="135"/>
      <c r="J220" s="135"/>
      <c r="K220" s="90"/>
      <c r="L220" s="90">
        <f t="shared" ref="L220:U220" si="106">L216*L218</f>
        <v>0</v>
      </c>
      <c r="M220" s="90">
        <f t="shared" si="106"/>
        <v>0</v>
      </c>
      <c r="N220" s="90">
        <f t="shared" si="106"/>
        <v>0</v>
      </c>
      <c r="O220" s="90">
        <f t="shared" si="106"/>
        <v>0</v>
      </c>
      <c r="P220" s="90">
        <f t="shared" si="106"/>
        <v>0</v>
      </c>
      <c r="Q220" s="90">
        <f t="shared" si="106"/>
        <v>0</v>
      </c>
      <c r="R220" s="90">
        <f t="shared" si="106"/>
        <v>0</v>
      </c>
      <c r="S220" s="90">
        <f t="shared" si="106"/>
        <v>0</v>
      </c>
      <c r="T220" s="90">
        <f t="shared" si="106"/>
        <v>0</v>
      </c>
      <c r="U220" s="90">
        <f t="shared" si="106"/>
        <v>0</v>
      </c>
    </row>
    <row r="221" ht="15" spans="1:21">
      <c r="A221" s="130"/>
      <c r="B221" s="153" t="s">
        <v>336</v>
      </c>
      <c r="C221" s="107" t="s">
        <v>329</v>
      </c>
      <c r="D221" s="141" t="str">
        <f>D220</f>
        <v>Domestic</v>
      </c>
      <c r="E221" s="128"/>
      <c r="F221" s="129"/>
      <c r="G221" s="135"/>
      <c r="H221" s="135"/>
      <c r="I221" s="135"/>
      <c r="J221" s="135"/>
      <c r="K221" s="90"/>
      <c r="L221" s="90">
        <f t="shared" ref="L221:U221" si="107">L217*L218</f>
        <v>0</v>
      </c>
      <c r="M221" s="90">
        <f t="shared" si="107"/>
        <v>0</v>
      </c>
      <c r="N221" s="90">
        <f t="shared" si="107"/>
        <v>0</v>
      </c>
      <c r="O221" s="90">
        <f t="shared" si="107"/>
        <v>0</v>
      </c>
      <c r="P221" s="90">
        <f t="shared" si="107"/>
        <v>0</v>
      </c>
      <c r="Q221" s="90">
        <f t="shared" si="107"/>
        <v>0</v>
      </c>
      <c r="R221" s="90">
        <f t="shared" si="107"/>
        <v>0</v>
      </c>
      <c r="S221" s="90">
        <f t="shared" si="107"/>
        <v>0</v>
      </c>
      <c r="T221" s="90">
        <f t="shared" si="107"/>
        <v>0</v>
      </c>
      <c r="U221" s="90">
        <f t="shared" si="107"/>
        <v>0</v>
      </c>
    </row>
    <row r="222" ht="15" spans="1:21">
      <c r="A222" s="130"/>
      <c r="B222" s="150" t="s">
        <v>337</v>
      </c>
      <c r="C222" s="107"/>
      <c r="D222" s="157"/>
      <c r="E222" s="152"/>
      <c r="F222" s="135"/>
      <c r="G222" s="135"/>
      <c r="H222" s="135"/>
      <c r="I222" s="135"/>
      <c r="J222" s="135"/>
      <c r="K222" s="90"/>
      <c r="L222" s="164"/>
      <c r="M222" s="164"/>
      <c r="N222" s="164"/>
      <c r="O222" s="164"/>
      <c r="P222" s="164"/>
      <c r="Q222" s="164"/>
      <c r="R222" s="164"/>
      <c r="S222" s="164"/>
      <c r="T222" s="164"/>
      <c r="U222" s="164"/>
    </row>
    <row r="223" ht="15" spans="1:21">
      <c r="A223" s="130"/>
      <c r="B223" s="153" t="s">
        <v>331</v>
      </c>
      <c r="C223" s="107" t="str">
        <f>"million "&amp;D223</f>
        <v>million LCU</v>
      </c>
      <c r="D223" s="158" t="s">
        <v>311</v>
      </c>
      <c r="E223" s="128"/>
      <c r="F223" s="129"/>
      <c r="G223" s="135"/>
      <c r="H223" s="135"/>
      <c r="I223" s="135"/>
      <c r="J223" s="135"/>
      <c r="K223" s="172">
        <v>0</v>
      </c>
      <c r="L223" s="90">
        <f t="shared" ref="L223:U223" si="108">K223-L224</f>
        <v>0</v>
      </c>
      <c r="M223" s="90">
        <f t="shared" si="108"/>
        <v>0</v>
      </c>
      <c r="N223" s="90">
        <f t="shared" si="108"/>
        <v>0</v>
      </c>
      <c r="O223" s="90">
        <f t="shared" si="108"/>
        <v>0</v>
      </c>
      <c r="P223" s="90">
        <f t="shared" si="108"/>
        <v>0</v>
      </c>
      <c r="Q223" s="90">
        <f t="shared" si="108"/>
        <v>0</v>
      </c>
      <c r="R223" s="90">
        <f t="shared" si="108"/>
        <v>0</v>
      </c>
      <c r="S223" s="90">
        <f t="shared" si="108"/>
        <v>0</v>
      </c>
      <c r="T223" s="90">
        <f t="shared" si="108"/>
        <v>0</v>
      </c>
      <c r="U223" s="90">
        <f t="shared" si="108"/>
        <v>0</v>
      </c>
    </row>
    <row r="224" ht="15" spans="1:21">
      <c r="A224" s="130"/>
      <c r="B224" s="153" t="s">
        <v>328</v>
      </c>
      <c r="C224" s="107" t="str">
        <f>"million "&amp;D224</f>
        <v>million LCU</v>
      </c>
      <c r="D224" s="141" t="str">
        <f>D223</f>
        <v>LCU</v>
      </c>
      <c r="E224" s="128"/>
      <c r="F224" s="129"/>
      <c r="G224" s="135"/>
      <c r="H224" s="135"/>
      <c r="I224" s="135"/>
      <c r="J224" s="135"/>
      <c r="K224" s="90"/>
      <c r="L224" s="173">
        <v>0</v>
      </c>
      <c r="M224" s="173">
        <v>0</v>
      </c>
      <c r="N224" s="173">
        <v>0</v>
      </c>
      <c r="O224" s="173">
        <v>0</v>
      </c>
      <c r="P224" s="173">
        <v>0</v>
      </c>
      <c r="Q224" s="173">
        <v>0</v>
      </c>
      <c r="R224" s="173">
        <v>0</v>
      </c>
      <c r="S224" s="173">
        <v>0</v>
      </c>
      <c r="T224" s="173">
        <v>0</v>
      </c>
      <c r="U224" s="173">
        <v>0</v>
      </c>
    </row>
    <row r="225" ht="15" spans="1:21">
      <c r="A225" s="130"/>
      <c r="B225" s="153" t="s">
        <v>234</v>
      </c>
      <c r="C225" s="107" t="str">
        <f>"million "&amp;D225</f>
        <v>million LCU</v>
      </c>
      <c r="D225" s="141" t="str">
        <f>D224</f>
        <v>LCU</v>
      </c>
      <c r="E225" s="128"/>
      <c r="F225" s="129"/>
      <c r="G225" s="135"/>
      <c r="H225" s="135"/>
      <c r="I225" s="135"/>
      <c r="J225" s="135"/>
      <c r="K225" s="90"/>
      <c r="L225" s="173">
        <v>0</v>
      </c>
      <c r="M225" s="173">
        <v>0</v>
      </c>
      <c r="N225" s="173">
        <v>0</v>
      </c>
      <c r="O225" s="173">
        <v>0</v>
      </c>
      <c r="P225" s="173">
        <v>0</v>
      </c>
      <c r="Q225" s="173">
        <v>0</v>
      </c>
      <c r="R225" s="173">
        <v>0</v>
      </c>
      <c r="S225" s="173">
        <v>0</v>
      </c>
      <c r="T225" s="173">
        <v>0</v>
      </c>
      <c r="U225" s="173">
        <v>0</v>
      </c>
    </row>
    <row r="226" ht="15" spans="1:21">
      <c r="A226" s="130"/>
      <c r="B226" s="153" t="s">
        <v>333</v>
      </c>
      <c r="C226" s="107" t="str">
        <f>"LCU per unit of "&amp;D226</f>
        <v>LCU per unit of LCU</v>
      </c>
      <c r="D226" s="141" t="str">
        <f>D225</f>
        <v>LCU</v>
      </c>
      <c r="E226" s="128"/>
      <c r="F226" s="145"/>
      <c r="G226" s="135"/>
      <c r="H226" s="135"/>
      <c r="I226" s="135"/>
      <c r="J226" s="135"/>
      <c r="K226" s="143">
        <f t="shared" ref="K226:U226" si="109">INDEX($K$81:$U$85,MATCH($D226,$B$81:$B$85,0),MATCH(K$78,$K$78:$U$78,0))</f>
        <v>1</v>
      </c>
      <c r="L226" s="143">
        <f t="shared" si="109"/>
        <v>1</v>
      </c>
      <c r="M226" s="143">
        <f t="shared" si="109"/>
        <v>1</v>
      </c>
      <c r="N226" s="143">
        <f t="shared" si="109"/>
        <v>1</v>
      </c>
      <c r="O226" s="143">
        <f t="shared" si="109"/>
        <v>1</v>
      </c>
      <c r="P226" s="143">
        <f t="shared" si="109"/>
        <v>1</v>
      </c>
      <c r="Q226" s="143">
        <f t="shared" si="109"/>
        <v>1</v>
      </c>
      <c r="R226" s="143">
        <f t="shared" si="109"/>
        <v>1</v>
      </c>
      <c r="S226" s="143">
        <f t="shared" si="109"/>
        <v>1</v>
      </c>
      <c r="T226" s="143">
        <f t="shared" si="109"/>
        <v>1</v>
      </c>
      <c r="U226" s="143">
        <f t="shared" si="109"/>
        <v>1</v>
      </c>
    </row>
    <row r="227" ht="15" spans="1:21">
      <c r="A227" s="130"/>
      <c r="B227" s="153" t="s">
        <v>334</v>
      </c>
      <c r="C227" s="107" t="s">
        <v>329</v>
      </c>
      <c r="D227" s="159" t="s">
        <v>163</v>
      </c>
      <c r="E227" s="128"/>
      <c r="F227" s="129"/>
      <c r="G227" s="135"/>
      <c r="H227" s="135"/>
      <c r="I227" s="135"/>
      <c r="J227" s="135"/>
      <c r="K227" s="90">
        <f t="shared" ref="K227:U227" si="110">K223*K226</f>
        <v>0</v>
      </c>
      <c r="L227" s="90">
        <f t="shared" si="110"/>
        <v>0</v>
      </c>
      <c r="M227" s="90">
        <f t="shared" si="110"/>
        <v>0</v>
      </c>
      <c r="N227" s="90">
        <f t="shared" si="110"/>
        <v>0</v>
      </c>
      <c r="O227" s="90">
        <f t="shared" si="110"/>
        <v>0</v>
      </c>
      <c r="P227" s="90">
        <f t="shared" si="110"/>
        <v>0</v>
      </c>
      <c r="Q227" s="90">
        <f t="shared" si="110"/>
        <v>0</v>
      </c>
      <c r="R227" s="90">
        <f t="shared" si="110"/>
        <v>0</v>
      </c>
      <c r="S227" s="90">
        <f t="shared" si="110"/>
        <v>0</v>
      </c>
      <c r="T227" s="90">
        <f t="shared" si="110"/>
        <v>0</v>
      </c>
      <c r="U227" s="90">
        <f t="shared" si="110"/>
        <v>0</v>
      </c>
    </row>
    <row r="228" ht="15" spans="1:21">
      <c r="A228" s="130"/>
      <c r="B228" s="153" t="s">
        <v>335</v>
      </c>
      <c r="C228" s="107" t="s">
        <v>329</v>
      </c>
      <c r="D228" s="141" t="str">
        <f>D227</f>
        <v>Domestic</v>
      </c>
      <c r="E228" s="128"/>
      <c r="F228" s="129"/>
      <c r="G228" s="135"/>
      <c r="H228" s="135"/>
      <c r="I228" s="135"/>
      <c r="J228" s="135"/>
      <c r="K228" s="90"/>
      <c r="L228" s="90">
        <f t="shared" ref="L228:U228" si="111">L224*L226</f>
        <v>0</v>
      </c>
      <c r="M228" s="90">
        <f t="shared" si="111"/>
        <v>0</v>
      </c>
      <c r="N228" s="90">
        <f t="shared" si="111"/>
        <v>0</v>
      </c>
      <c r="O228" s="90">
        <f t="shared" si="111"/>
        <v>0</v>
      </c>
      <c r="P228" s="90">
        <f t="shared" si="111"/>
        <v>0</v>
      </c>
      <c r="Q228" s="90">
        <f t="shared" si="111"/>
        <v>0</v>
      </c>
      <c r="R228" s="90">
        <f t="shared" si="111"/>
        <v>0</v>
      </c>
      <c r="S228" s="90">
        <f t="shared" si="111"/>
        <v>0</v>
      </c>
      <c r="T228" s="90">
        <f t="shared" si="111"/>
        <v>0</v>
      </c>
      <c r="U228" s="90">
        <f t="shared" si="111"/>
        <v>0</v>
      </c>
    </row>
    <row r="229" ht="15" spans="1:21">
      <c r="A229" s="130"/>
      <c r="B229" s="153" t="s">
        <v>336</v>
      </c>
      <c r="C229" s="107" t="s">
        <v>329</v>
      </c>
      <c r="D229" s="141" t="str">
        <f>D228</f>
        <v>Domestic</v>
      </c>
      <c r="E229" s="128"/>
      <c r="F229" s="129"/>
      <c r="G229" s="135"/>
      <c r="H229" s="135"/>
      <c r="I229" s="135"/>
      <c r="J229" s="135"/>
      <c r="K229" s="90"/>
      <c r="L229" s="90">
        <f t="shared" ref="L229:U229" si="112">L225*L226</f>
        <v>0</v>
      </c>
      <c r="M229" s="90">
        <f t="shared" si="112"/>
        <v>0</v>
      </c>
      <c r="N229" s="90">
        <f t="shared" si="112"/>
        <v>0</v>
      </c>
      <c r="O229" s="90">
        <f t="shared" si="112"/>
        <v>0</v>
      </c>
      <c r="P229" s="90">
        <f t="shared" si="112"/>
        <v>0</v>
      </c>
      <c r="Q229" s="90">
        <f t="shared" si="112"/>
        <v>0</v>
      </c>
      <c r="R229" s="90">
        <f t="shared" si="112"/>
        <v>0</v>
      </c>
      <c r="S229" s="90">
        <f t="shared" si="112"/>
        <v>0</v>
      </c>
      <c r="T229" s="90">
        <f t="shared" si="112"/>
        <v>0</v>
      </c>
      <c r="U229" s="90">
        <f t="shared" si="112"/>
        <v>0</v>
      </c>
    </row>
    <row r="230" ht="15" spans="1:21">
      <c r="A230" s="130"/>
      <c r="B230" s="150" t="s">
        <v>338</v>
      </c>
      <c r="C230" s="107"/>
      <c r="D230" s="157"/>
      <c r="E230" s="152"/>
      <c r="F230" s="135"/>
      <c r="G230" s="135"/>
      <c r="H230" s="135"/>
      <c r="I230" s="135"/>
      <c r="J230" s="135"/>
      <c r="K230" s="90"/>
      <c r="L230" s="164"/>
      <c r="M230" s="164"/>
      <c r="N230" s="164"/>
      <c r="O230" s="164"/>
      <c r="P230" s="164"/>
      <c r="Q230" s="164"/>
      <c r="R230" s="164"/>
      <c r="S230" s="164"/>
      <c r="T230" s="164"/>
      <c r="U230" s="164"/>
    </row>
    <row r="231" ht="15" spans="1:21">
      <c r="A231" s="130"/>
      <c r="B231" s="153" t="s">
        <v>331</v>
      </c>
      <c r="C231" s="107" t="str">
        <f>"million "&amp;D231</f>
        <v>million LCU</v>
      </c>
      <c r="D231" s="158" t="s">
        <v>311</v>
      </c>
      <c r="E231" s="128"/>
      <c r="F231" s="129"/>
      <c r="G231" s="135"/>
      <c r="H231" s="135"/>
      <c r="I231" s="135"/>
      <c r="J231" s="135"/>
      <c r="K231" s="172">
        <v>0</v>
      </c>
      <c r="L231" s="90">
        <f t="shared" ref="L231:U231" si="113">K231-L232</f>
        <v>0</v>
      </c>
      <c r="M231" s="90">
        <f t="shared" si="113"/>
        <v>0</v>
      </c>
      <c r="N231" s="90">
        <f t="shared" si="113"/>
        <v>0</v>
      </c>
      <c r="O231" s="90">
        <f t="shared" si="113"/>
        <v>0</v>
      </c>
      <c r="P231" s="90">
        <f t="shared" si="113"/>
        <v>0</v>
      </c>
      <c r="Q231" s="90">
        <f t="shared" si="113"/>
        <v>0</v>
      </c>
      <c r="R231" s="90">
        <f t="shared" si="113"/>
        <v>0</v>
      </c>
      <c r="S231" s="90">
        <f t="shared" si="113"/>
        <v>0</v>
      </c>
      <c r="T231" s="90">
        <f t="shared" si="113"/>
        <v>0</v>
      </c>
      <c r="U231" s="90">
        <f t="shared" si="113"/>
        <v>0</v>
      </c>
    </row>
    <row r="232" ht="15" spans="1:21">
      <c r="A232" s="130"/>
      <c r="B232" s="153" t="s">
        <v>328</v>
      </c>
      <c r="C232" s="107" t="str">
        <f>"million "&amp;D232</f>
        <v>million LCU</v>
      </c>
      <c r="D232" s="141" t="str">
        <f>D231</f>
        <v>LCU</v>
      </c>
      <c r="E232" s="128"/>
      <c r="F232" s="129"/>
      <c r="G232" s="135"/>
      <c r="H232" s="135"/>
      <c r="I232" s="135"/>
      <c r="J232" s="135"/>
      <c r="K232" s="90"/>
      <c r="L232" s="173">
        <v>0</v>
      </c>
      <c r="M232" s="173">
        <v>0</v>
      </c>
      <c r="N232" s="173">
        <v>0</v>
      </c>
      <c r="O232" s="173">
        <v>0</v>
      </c>
      <c r="P232" s="173">
        <v>0</v>
      </c>
      <c r="Q232" s="173">
        <v>0</v>
      </c>
      <c r="R232" s="173">
        <v>0</v>
      </c>
      <c r="S232" s="173">
        <v>0</v>
      </c>
      <c r="T232" s="173">
        <v>0</v>
      </c>
      <c r="U232" s="173">
        <v>0</v>
      </c>
    </row>
    <row r="233" ht="15" spans="1:21">
      <c r="A233" s="130"/>
      <c r="B233" s="153" t="s">
        <v>234</v>
      </c>
      <c r="C233" s="107" t="str">
        <f>"million "&amp;D233</f>
        <v>million LCU</v>
      </c>
      <c r="D233" s="141" t="str">
        <f>D232</f>
        <v>LCU</v>
      </c>
      <c r="E233" s="128"/>
      <c r="F233" s="129"/>
      <c r="G233" s="135"/>
      <c r="H233" s="135"/>
      <c r="I233" s="135"/>
      <c r="J233" s="135"/>
      <c r="K233" s="90"/>
      <c r="L233" s="173">
        <v>0</v>
      </c>
      <c r="M233" s="173">
        <v>0</v>
      </c>
      <c r="N233" s="173">
        <v>0</v>
      </c>
      <c r="O233" s="173">
        <v>0</v>
      </c>
      <c r="P233" s="173">
        <v>0</v>
      </c>
      <c r="Q233" s="173">
        <v>0</v>
      </c>
      <c r="R233" s="173">
        <v>0</v>
      </c>
      <c r="S233" s="173">
        <v>0</v>
      </c>
      <c r="T233" s="173">
        <v>0</v>
      </c>
      <c r="U233" s="173">
        <v>0</v>
      </c>
    </row>
    <row r="234" ht="15" spans="1:21">
      <c r="A234" s="130"/>
      <c r="B234" s="153" t="s">
        <v>333</v>
      </c>
      <c r="C234" s="107" t="str">
        <f>"LCU per unit of "&amp;D234</f>
        <v>LCU per unit of LCU</v>
      </c>
      <c r="D234" s="141" t="str">
        <f>D233</f>
        <v>LCU</v>
      </c>
      <c r="E234" s="128"/>
      <c r="F234" s="145"/>
      <c r="G234" s="135"/>
      <c r="H234" s="135"/>
      <c r="I234" s="135"/>
      <c r="J234" s="135"/>
      <c r="K234" s="143">
        <f t="shared" ref="K234:U234" si="114">INDEX($K$81:$U$85,MATCH($D234,$B$81:$B$85,0),MATCH(K$78,$K$78:$U$78,0))</f>
        <v>1</v>
      </c>
      <c r="L234" s="143">
        <f t="shared" si="114"/>
        <v>1</v>
      </c>
      <c r="M234" s="143">
        <f t="shared" si="114"/>
        <v>1</v>
      </c>
      <c r="N234" s="143">
        <f t="shared" si="114"/>
        <v>1</v>
      </c>
      <c r="O234" s="143">
        <f t="shared" si="114"/>
        <v>1</v>
      </c>
      <c r="P234" s="143">
        <f t="shared" si="114"/>
        <v>1</v>
      </c>
      <c r="Q234" s="143">
        <f t="shared" si="114"/>
        <v>1</v>
      </c>
      <c r="R234" s="143">
        <f t="shared" si="114"/>
        <v>1</v>
      </c>
      <c r="S234" s="143">
        <f t="shared" si="114"/>
        <v>1</v>
      </c>
      <c r="T234" s="143">
        <f t="shared" si="114"/>
        <v>1</v>
      </c>
      <c r="U234" s="143">
        <f t="shared" si="114"/>
        <v>1</v>
      </c>
    </row>
    <row r="235" ht="15" spans="1:21">
      <c r="A235" s="130"/>
      <c r="B235" s="153" t="s">
        <v>334</v>
      </c>
      <c r="C235" s="107" t="s">
        <v>329</v>
      </c>
      <c r="D235" s="159" t="s">
        <v>163</v>
      </c>
      <c r="E235" s="128"/>
      <c r="F235" s="129"/>
      <c r="G235" s="135"/>
      <c r="H235" s="135"/>
      <c r="I235" s="135"/>
      <c r="J235" s="135"/>
      <c r="K235" s="90">
        <f t="shared" ref="K235:U235" si="115">K231*K234</f>
        <v>0</v>
      </c>
      <c r="L235" s="90">
        <f t="shared" si="115"/>
        <v>0</v>
      </c>
      <c r="M235" s="90">
        <f t="shared" si="115"/>
        <v>0</v>
      </c>
      <c r="N235" s="90">
        <f t="shared" si="115"/>
        <v>0</v>
      </c>
      <c r="O235" s="90">
        <f t="shared" si="115"/>
        <v>0</v>
      </c>
      <c r="P235" s="90">
        <f t="shared" si="115"/>
        <v>0</v>
      </c>
      <c r="Q235" s="90">
        <f t="shared" si="115"/>
        <v>0</v>
      </c>
      <c r="R235" s="90">
        <f t="shared" si="115"/>
        <v>0</v>
      </c>
      <c r="S235" s="90">
        <f t="shared" si="115"/>
        <v>0</v>
      </c>
      <c r="T235" s="90">
        <f t="shared" si="115"/>
        <v>0</v>
      </c>
      <c r="U235" s="90">
        <f t="shared" si="115"/>
        <v>0</v>
      </c>
    </row>
    <row r="236" ht="15" spans="1:21">
      <c r="A236" s="130"/>
      <c r="B236" s="153" t="s">
        <v>335</v>
      </c>
      <c r="C236" s="107" t="s">
        <v>329</v>
      </c>
      <c r="D236" s="141" t="str">
        <f>D235</f>
        <v>Domestic</v>
      </c>
      <c r="E236" s="128"/>
      <c r="F236" s="129"/>
      <c r="G236" s="135"/>
      <c r="H236" s="135"/>
      <c r="I236" s="135"/>
      <c r="J236" s="135"/>
      <c r="K236" s="90"/>
      <c r="L236" s="90">
        <f t="shared" ref="L236:U236" si="116">L232*L234</f>
        <v>0</v>
      </c>
      <c r="M236" s="90">
        <f t="shared" si="116"/>
        <v>0</v>
      </c>
      <c r="N236" s="90">
        <f t="shared" si="116"/>
        <v>0</v>
      </c>
      <c r="O236" s="90">
        <f t="shared" si="116"/>
        <v>0</v>
      </c>
      <c r="P236" s="90">
        <f t="shared" si="116"/>
        <v>0</v>
      </c>
      <c r="Q236" s="90">
        <f t="shared" si="116"/>
        <v>0</v>
      </c>
      <c r="R236" s="90">
        <f t="shared" si="116"/>
        <v>0</v>
      </c>
      <c r="S236" s="90">
        <f t="shared" si="116"/>
        <v>0</v>
      </c>
      <c r="T236" s="90">
        <f t="shared" si="116"/>
        <v>0</v>
      </c>
      <c r="U236" s="90">
        <f t="shared" si="116"/>
        <v>0</v>
      </c>
    </row>
    <row r="237" ht="15" spans="1:21">
      <c r="A237" s="130"/>
      <c r="B237" s="153" t="s">
        <v>336</v>
      </c>
      <c r="C237" s="107" t="s">
        <v>329</v>
      </c>
      <c r="D237" s="141" t="str">
        <f>D236</f>
        <v>Domestic</v>
      </c>
      <c r="E237" s="128"/>
      <c r="F237" s="129"/>
      <c r="G237" s="135"/>
      <c r="H237" s="135"/>
      <c r="I237" s="135"/>
      <c r="J237" s="135"/>
      <c r="K237" s="90"/>
      <c r="L237" s="90">
        <f t="shared" ref="L237:U237" si="117">L233*L234</f>
        <v>0</v>
      </c>
      <c r="M237" s="90">
        <f t="shared" si="117"/>
        <v>0</v>
      </c>
      <c r="N237" s="90">
        <f t="shared" si="117"/>
        <v>0</v>
      </c>
      <c r="O237" s="90">
        <f t="shared" si="117"/>
        <v>0</v>
      </c>
      <c r="P237" s="90">
        <f t="shared" si="117"/>
        <v>0</v>
      </c>
      <c r="Q237" s="90">
        <f t="shared" si="117"/>
        <v>0</v>
      </c>
      <c r="R237" s="90">
        <f t="shared" si="117"/>
        <v>0</v>
      </c>
      <c r="S237" s="90">
        <f t="shared" si="117"/>
        <v>0</v>
      </c>
      <c r="T237" s="90">
        <f t="shared" si="117"/>
        <v>0</v>
      </c>
      <c r="U237" s="90">
        <f t="shared" si="117"/>
        <v>0</v>
      </c>
    </row>
    <row r="238" ht="15" spans="1:21">
      <c r="A238" s="61"/>
      <c r="B238" s="61"/>
      <c r="C238" s="128"/>
      <c r="D238" s="128"/>
      <c r="E238" s="128"/>
      <c r="F238" s="129"/>
      <c r="G238" s="129"/>
      <c r="H238" s="129"/>
      <c r="I238" s="129"/>
      <c r="J238" s="129"/>
      <c r="K238" s="128"/>
      <c r="L238" s="128"/>
      <c r="M238" s="128"/>
      <c r="N238" s="128"/>
      <c r="O238" s="128"/>
      <c r="P238" s="128"/>
      <c r="Q238" s="128"/>
      <c r="R238" s="128"/>
      <c r="S238" s="107"/>
      <c r="T238" s="107"/>
      <c r="U238" s="107"/>
    </row>
    <row r="239" ht="15" spans="1:21">
      <c r="A239" s="174"/>
      <c r="B239" s="174" t="s">
        <v>339</v>
      </c>
      <c r="C239" s="128"/>
      <c r="D239" s="128"/>
      <c r="E239" s="128"/>
      <c r="F239" s="129"/>
      <c r="G239" s="129"/>
      <c r="H239" s="129"/>
      <c r="I239" s="129"/>
      <c r="J239" s="129"/>
      <c r="K239" s="128"/>
      <c r="L239" s="128"/>
      <c r="M239" s="128"/>
      <c r="N239" s="128"/>
      <c r="O239" s="128"/>
      <c r="P239" s="128"/>
      <c r="Q239" s="128"/>
      <c r="R239" s="128"/>
      <c r="S239" s="107"/>
      <c r="T239" s="107"/>
      <c r="U239" s="107"/>
    </row>
    <row r="240" ht="15" spans="1:21">
      <c r="A240" s="175"/>
      <c r="B240" s="131" t="str">
        <f>"New debts issued from "&amp;L240</f>
        <v>New debts issued from 2020</v>
      </c>
      <c r="C240" s="132"/>
      <c r="D240" s="132"/>
      <c r="E240" s="133"/>
      <c r="F240" s="132"/>
      <c r="G240" s="176">
        <f t="shared" ref="G240:U240" si="118">G78</f>
        <v>2015</v>
      </c>
      <c r="H240" s="176">
        <f t="shared" si="118"/>
        <v>2016</v>
      </c>
      <c r="I240" s="176">
        <f t="shared" si="118"/>
        <v>2017</v>
      </c>
      <c r="J240" s="176">
        <f t="shared" si="118"/>
        <v>2018</v>
      </c>
      <c r="K240" s="176">
        <f t="shared" si="118"/>
        <v>2019</v>
      </c>
      <c r="L240" s="176">
        <f t="shared" si="118"/>
        <v>2020</v>
      </c>
      <c r="M240" s="176">
        <f t="shared" si="118"/>
        <v>2021</v>
      </c>
      <c r="N240" s="176">
        <f t="shared" si="118"/>
        <v>2022</v>
      </c>
      <c r="O240" s="176">
        <f t="shared" si="118"/>
        <v>2023</v>
      </c>
      <c r="P240" s="176">
        <f t="shared" si="118"/>
        <v>2024</v>
      </c>
      <c r="Q240" s="176">
        <f t="shared" si="118"/>
        <v>2025</v>
      </c>
      <c r="R240" s="176">
        <f t="shared" si="118"/>
        <v>2026</v>
      </c>
      <c r="S240" s="176">
        <f t="shared" si="118"/>
        <v>2027</v>
      </c>
      <c r="T240" s="176">
        <f t="shared" si="118"/>
        <v>2028</v>
      </c>
      <c r="U240" s="176">
        <f t="shared" si="118"/>
        <v>2029</v>
      </c>
    </row>
    <row r="241" ht="15" spans="1:21">
      <c r="A241" s="175"/>
      <c r="B241" s="131"/>
      <c r="C241" s="132"/>
      <c r="D241" s="132"/>
      <c r="E241" s="133"/>
      <c r="F241" s="132"/>
      <c r="G241" s="132"/>
      <c r="H241" s="132"/>
      <c r="I241" s="132"/>
      <c r="J241" s="132"/>
      <c r="K241" s="131"/>
      <c r="L241" s="133">
        <v>0</v>
      </c>
      <c r="M241" s="133">
        <f t="shared" ref="M241:U241" si="119">L241+1</f>
        <v>1</v>
      </c>
      <c r="N241" s="133">
        <f t="shared" si="119"/>
        <v>2</v>
      </c>
      <c r="O241" s="133">
        <f t="shared" si="119"/>
        <v>3</v>
      </c>
      <c r="P241" s="133">
        <f t="shared" si="119"/>
        <v>4</v>
      </c>
      <c r="Q241" s="133">
        <f t="shared" si="119"/>
        <v>5</v>
      </c>
      <c r="R241" s="133">
        <f t="shared" si="119"/>
        <v>6</v>
      </c>
      <c r="S241" s="133">
        <f t="shared" si="119"/>
        <v>7</v>
      </c>
      <c r="T241" s="133">
        <f t="shared" si="119"/>
        <v>8</v>
      </c>
      <c r="U241" s="133">
        <f t="shared" si="119"/>
        <v>9</v>
      </c>
    </row>
    <row r="242" ht="15" spans="1:21">
      <c r="A242" s="175"/>
      <c r="B242" s="135"/>
      <c r="C242" s="135"/>
      <c r="D242" s="135"/>
      <c r="E242" s="136"/>
      <c r="F242" s="135"/>
      <c r="G242" s="135"/>
      <c r="H242" s="135"/>
      <c r="I242" s="135"/>
      <c r="J242" s="135"/>
      <c r="K242" s="128"/>
      <c r="L242" s="136"/>
      <c r="M242" s="136"/>
      <c r="N242" s="136"/>
      <c r="O242" s="136"/>
      <c r="P242" s="136"/>
      <c r="Q242" s="136"/>
      <c r="R242" s="136"/>
      <c r="S242" s="136"/>
      <c r="T242" s="136"/>
      <c r="U242" s="136"/>
    </row>
    <row r="243" ht="15" spans="1:21">
      <c r="A243" s="175"/>
      <c r="B243" s="137" t="s">
        <v>340</v>
      </c>
      <c r="C243" s="138"/>
      <c r="D243" s="138"/>
      <c r="E243" s="138"/>
      <c r="F243" s="139"/>
      <c r="G243" s="139"/>
      <c r="H243" s="139"/>
      <c r="I243" s="139"/>
      <c r="J243" s="139"/>
      <c r="K243" s="161"/>
      <c r="L243" s="162"/>
      <c r="M243" s="162"/>
      <c r="N243" s="162"/>
      <c r="O243" s="162"/>
      <c r="P243" s="162"/>
      <c r="Q243" s="162"/>
      <c r="R243" s="162"/>
      <c r="S243" s="162"/>
      <c r="T243" s="162"/>
      <c r="U243" s="162"/>
    </row>
    <row r="244" ht="15" spans="1:21">
      <c r="A244" s="175"/>
      <c r="B244" s="53" t="str">
        <f>B$243&amp;" for debts denominated in "&amp;D244</f>
        <v>Gross borrowings for debts denominated in LCU</v>
      </c>
      <c r="C244" s="47" t="str">
        <f>"million "&amp;D244</f>
        <v>million LCU</v>
      </c>
      <c r="D244" s="54" t="str">
        <f>$B$81</f>
        <v>LCU</v>
      </c>
      <c r="E244" s="177" t="s">
        <v>341</v>
      </c>
      <c r="F244" s="62"/>
      <c r="G244" s="167"/>
      <c r="H244" s="167"/>
      <c r="I244" s="167"/>
      <c r="J244" s="167"/>
      <c r="K244" s="90"/>
      <c r="L244" s="143">
        <f t="shared" ref="L244:U248" si="120">SUMIFS(L$277:L$531,$B$277:$B$531,$E244,$D$277:$D$531,$D244)</f>
        <v>-1043063.26800026</v>
      </c>
      <c r="M244" s="143">
        <f ca="1" t="shared" si="120"/>
        <v>-2795560.08708587</v>
      </c>
      <c r="N244" s="143">
        <f ca="1" t="shared" si="120"/>
        <v>-2777899.33867515</v>
      </c>
      <c r="O244" s="143">
        <f ca="1" t="shared" si="120"/>
        <v>-2634446.26557872</v>
      </c>
      <c r="P244" s="143">
        <f ca="1" t="shared" si="120"/>
        <v>-2624637.28503121</v>
      </c>
      <c r="Q244" s="143">
        <f ca="1" t="shared" si="120"/>
        <v>-4106942.30807746</v>
      </c>
      <c r="R244" s="143">
        <f ca="1" t="shared" si="120"/>
        <v>-5795489.62438355</v>
      </c>
      <c r="S244" s="143">
        <f ca="1" t="shared" si="120"/>
        <v>-5327779.28333767</v>
      </c>
      <c r="T244" s="143">
        <f ca="1" t="shared" si="120"/>
        <v>-4633453.35369254</v>
      </c>
      <c r="U244" s="143">
        <f ca="1" t="shared" si="120"/>
        <v>-4434848.87770377</v>
      </c>
    </row>
    <row r="245" ht="15" spans="1:21">
      <c r="A245" s="175"/>
      <c r="B245" s="53" t="str">
        <f>B$243&amp;" for debts denominated in "&amp;D245</f>
        <v>Gross borrowings for debts denominated in USD</v>
      </c>
      <c r="C245" s="47" t="str">
        <f>"million "&amp;D245</f>
        <v>million USD</v>
      </c>
      <c r="D245" s="54" t="str">
        <f>$B$82</f>
        <v>USD</v>
      </c>
      <c r="E245" s="177" t="s">
        <v>341</v>
      </c>
      <c r="F245" s="62"/>
      <c r="G245" s="167"/>
      <c r="H245" s="167"/>
      <c r="I245" s="167"/>
      <c r="J245" s="167"/>
      <c r="K245" s="90"/>
      <c r="L245" s="143">
        <f t="shared" si="120"/>
        <v>2910</v>
      </c>
      <c r="M245" s="143">
        <f ca="1" t="shared" si="120"/>
        <v>7700</v>
      </c>
      <c r="N245" s="143">
        <f ca="1" t="shared" si="120"/>
        <v>7750</v>
      </c>
      <c r="O245" s="143">
        <f ca="1" t="shared" si="120"/>
        <v>7500</v>
      </c>
      <c r="P245" s="143">
        <f ca="1" t="shared" si="120"/>
        <v>7600</v>
      </c>
      <c r="Q245" s="143">
        <f ca="1" t="shared" si="120"/>
        <v>8900</v>
      </c>
      <c r="R245" s="143">
        <f ca="1" t="shared" si="120"/>
        <v>9450</v>
      </c>
      <c r="S245" s="143">
        <f ca="1" t="shared" si="120"/>
        <v>10000</v>
      </c>
      <c r="T245" s="143">
        <f ca="1" t="shared" si="120"/>
        <v>10280</v>
      </c>
      <c r="U245" s="143">
        <f ca="1" t="shared" si="120"/>
        <v>11450</v>
      </c>
    </row>
    <row r="246" ht="15" spans="1:21">
      <c r="A246" s="175"/>
      <c r="B246" s="53" t="str">
        <f>B$243&amp;" for debts denominated in "&amp;D246</f>
        <v>Gross borrowings for debts denominated in EUR</v>
      </c>
      <c r="C246" s="47" t="str">
        <f>"million "&amp;D246</f>
        <v>million EUR</v>
      </c>
      <c r="D246" s="54" t="str">
        <f>$B$83</f>
        <v>EUR</v>
      </c>
      <c r="E246" s="177" t="s">
        <v>341</v>
      </c>
      <c r="F246" s="62"/>
      <c r="G246" s="167"/>
      <c r="H246" s="167"/>
      <c r="I246" s="167"/>
      <c r="J246" s="167"/>
      <c r="K246" s="90"/>
      <c r="L246" s="143">
        <f t="shared" si="120"/>
        <v>0</v>
      </c>
      <c r="M246" s="143">
        <f ca="1" t="shared" si="120"/>
        <v>0</v>
      </c>
      <c r="N246" s="143">
        <f ca="1" t="shared" si="120"/>
        <v>0</v>
      </c>
      <c r="O246" s="143">
        <f ca="1" t="shared" si="120"/>
        <v>0</v>
      </c>
      <c r="P246" s="143">
        <f ca="1" t="shared" si="120"/>
        <v>0</v>
      </c>
      <c r="Q246" s="143">
        <f ca="1" t="shared" si="120"/>
        <v>0</v>
      </c>
      <c r="R246" s="143">
        <f ca="1" t="shared" si="120"/>
        <v>0</v>
      </c>
      <c r="S246" s="143">
        <f ca="1" t="shared" si="120"/>
        <v>0</v>
      </c>
      <c r="T246" s="143">
        <f ca="1" t="shared" si="120"/>
        <v>0</v>
      </c>
      <c r="U246" s="143">
        <f ca="1" t="shared" si="120"/>
        <v>0</v>
      </c>
    </row>
    <row r="247" ht="15" spans="1:21">
      <c r="A247" s="175"/>
      <c r="B247" s="53" t="str">
        <f>B$243&amp;" for debts denominated in "&amp;D247</f>
        <v>Gross borrowings for debts denominated in GBP</v>
      </c>
      <c r="C247" s="47" t="str">
        <f>"million "&amp;D247</f>
        <v>million GBP</v>
      </c>
      <c r="D247" s="54" t="str">
        <f>$B$84</f>
        <v>GBP</v>
      </c>
      <c r="E247" s="177" t="s">
        <v>341</v>
      </c>
      <c r="F247" s="62"/>
      <c r="G247" s="167"/>
      <c r="H247" s="167"/>
      <c r="I247" s="167"/>
      <c r="J247" s="167"/>
      <c r="K247" s="90"/>
      <c r="L247" s="143">
        <f t="shared" si="120"/>
        <v>0</v>
      </c>
      <c r="M247" s="143">
        <f ca="1" t="shared" si="120"/>
        <v>0</v>
      </c>
      <c r="N247" s="143">
        <f ca="1" t="shared" si="120"/>
        <v>0</v>
      </c>
      <c r="O247" s="143">
        <f ca="1" t="shared" si="120"/>
        <v>0</v>
      </c>
      <c r="P247" s="143">
        <f ca="1" t="shared" si="120"/>
        <v>0</v>
      </c>
      <c r="Q247" s="143">
        <f ca="1" t="shared" si="120"/>
        <v>0</v>
      </c>
      <c r="R247" s="143">
        <f ca="1" t="shared" si="120"/>
        <v>0</v>
      </c>
      <c r="S247" s="143">
        <f ca="1" t="shared" si="120"/>
        <v>0</v>
      </c>
      <c r="T247" s="143">
        <f ca="1" t="shared" si="120"/>
        <v>0</v>
      </c>
      <c r="U247" s="143">
        <f ca="1" t="shared" si="120"/>
        <v>0</v>
      </c>
    </row>
    <row r="248" ht="15" spans="1:21">
      <c r="A248" s="175"/>
      <c r="B248" s="53" t="str">
        <f>B$243&amp;" for debts denominated in "&amp;D248</f>
        <v>Gross borrowings for debts denominated in CHY</v>
      </c>
      <c r="C248" s="47" t="str">
        <f>"million "&amp;D248</f>
        <v>million CHY</v>
      </c>
      <c r="D248" s="54" t="str">
        <f>$B$85</f>
        <v>CHY</v>
      </c>
      <c r="E248" s="177" t="s">
        <v>341</v>
      </c>
      <c r="F248" s="62"/>
      <c r="G248" s="167"/>
      <c r="H248" s="167"/>
      <c r="I248" s="167"/>
      <c r="J248" s="167"/>
      <c r="K248" s="90"/>
      <c r="L248" s="143">
        <f t="shared" si="120"/>
        <v>0</v>
      </c>
      <c r="M248" s="143">
        <f ca="1" t="shared" si="120"/>
        <v>0</v>
      </c>
      <c r="N248" s="143">
        <f ca="1" t="shared" si="120"/>
        <v>0</v>
      </c>
      <c r="O248" s="143">
        <f ca="1" t="shared" si="120"/>
        <v>0</v>
      </c>
      <c r="P248" s="143">
        <f ca="1" t="shared" si="120"/>
        <v>0</v>
      </c>
      <c r="Q248" s="143">
        <f ca="1" t="shared" si="120"/>
        <v>0</v>
      </c>
      <c r="R248" s="143">
        <f ca="1" t="shared" si="120"/>
        <v>0</v>
      </c>
      <c r="S248" s="143">
        <f ca="1" t="shared" si="120"/>
        <v>0</v>
      </c>
      <c r="T248" s="143">
        <f ca="1" t="shared" si="120"/>
        <v>0</v>
      </c>
      <c r="U248" s="143">
        <f ca="1" t="shared" si="120"/>
        <v>0</v>
      </c>
    </row>
    <row r="249" ht="15" spans="1:21">
      <c r="A249" s="175"/>
      <c r="B249" s="120" t="str">
        <f>B$243&amp;" TOTAL in LCU"</f>
        <v>Gross borrowings TOTAL in LCU</v>
      </c>
      <c r="C249" s="47" t="s">
        <v>329</v>
      </c>
      <c r="D249" s="178"/>
      <c r="E249" s="62"/>
      <c r="F249" s="62"/>
      <c r="G249" s="167"/>
      <c r="H249" s="167"/>
      <c r="I249" s="167"/>
      <c r="J249" s="167"/>
      <c r="K249" s="90"/>
      <c r="L249" s="86">
        <f t="shared" ref="L249:U249" si="121">SUMPRODUCT(L244:L248,L$81:L$85)</f>
        <v>59826.7319997419</v>
      </c>
      <c r="M249" s="86">
        <f ca="1" t="shared" si="121"/>
        <v>122739.91291413</v>
      </c>
      <c r="N249" s="86">
        <f ca="1" t="shared" si="121"/>
        <v>159350.661324849</v>
      </c>
      <c r="O249" s="86">
        <f ca="1" t="shared" si="121"/>
        <v>208053.734421277</v>
      </c>
      <c r="P249" s="86">
        <f ca="1" t="shared" si="121"/>
        <v>255762.714968791</v>
      </c>
      <c r="Q249" s="86">
        <f ca="1" t="shared" si="121"/>
        <v>-733842.30807746</v>
      </c>
      <c r="R249" s="86">
        <f ca="1" t="shared" si="121"/>
        <v>-2213939.62438355</v>
      </c>
      <c r="S249" s="86">
        <f ca="1" t="shared" si="121"/>
        <v>-1537779.28333767</v>
      </c>
      <c r="T249" s="86">
        <f ca="1" t="shared" si="121"/>
        <v>-737333.353692536</v>
      </c>
      <c r="U249" s="86">
        <f ca="1" t="shared" si="121"/>
        <v>-95298.877703771</v>
      </c>
    </row>
    <row r="250" ht="15" spans="1:21">
      <c r="A250" s="175"/>
      <c r="B250" s="57" t="s">
        <v>342</v>
      </c>
      <c r="C250" s="179"/>
      <c r="D250" s="179"/>
      <c r="E250" s="180"/>
      <c r="F250" s="180"/>
      <c r="G250" s="181"/>
      <c r="H250" s="181"/>
      <c r="I250" s="181"/>
      <c r="J250" s="181"/>
      <c r="K250" s="172"/>
      <c r="L250" s="94" t="str">
        <f t="shared" ref="L250:U250" si="122">IF(L249=L101,"OK","CHECK")</f>
        <v>OK</v>
      </c>
      <c r="M250" s="94" t="str">
        <f ca="1" t="shared" si="122"/>
        <v>OK</v>
      </c>
      <c r="N250" s="94" t="str">
        <f ca="1" t="shared" si="122"/>
        <v>OK</v>
      </c>
      <c r="O250" s="94" t="str">
        <f ca="1" t="shared" si="122"/>
        <v>OK</v>
      </c>
      <c r="P250" s="94" t="str">
        <f ca="1" t="shared" si="122"/>
        <v>OK</v>
      </c>
      <c r="Q250" s="94" t="str">
        <f ca="1" t="shared" si="122"/>
        <v>OK</v>
      </c>
      <c r="R250" s="94" t="str">
        <f ca="1" t="shared" si="122"/>
        <v>OK</v>
      </c>
      <c r="S250" s="94" t="str">
        <f ca="1" t="shared" si="122"/>
        <v>OK</v>
      </c>
      <c r="T250" s="94" t="str">
        <f ca="1" t="shared" si="122"/>
        <v>OK</v>
      </c>
      <c r="U250" s="94" t="str">
        <f ca="1" t="shared" si="122"/>
        <v>CHECK</v>
      </c>
    </row>
    <row r="251" ht="15" spans="1:21">
      <c r="A251" s="175"/>
      <c r="B251" s="177"/>
      <c r="C251" s="178"/>
      <c r="D251" s="178"/>
      <c r="E251" s="62"/>
      <c r="F251" s="167"/>
      <c r="G251" s="167"/>
      <c r="H251" s="167"/>
      <c r="I251" s="167"/>
      <c r="J251" s="167"/>
      <c r="K251" s="90"/>
      <c r="L251" s="143"/>
      <c r="M251" s="143"/>
      <c r="N251" s="143"/>
      <c r="O251" s="143"/>
      <c r="P251" s="143"/>
      <c r="Q251" s="143"/>
      <c r="R251" s="143"/>
      <c r="S251" s="143"/>
      <c r="T251" s="143"/>
      <c r="U251" s="143"/>
    </row>
    <row r="252" ht="15" spans="1:21">
      <c r="A252" s="175"/>
      <c r="B252" s="137" t="s">
        <v>327</v>
      </c>
      <c r="C252" s="138"/>
      <c r="D252" s="138"/>
      <c r="E252" s="138"/>
      <c r="F252" s="139"/>
      <c r="G252" s="139"/>
      <c r="H252" s="139"/>
      <c r="I252" s="139"/>
      <c r="J252" s="139"/>
      <c r="K252" s="165"/>
      <c r="L252" s="166"/>
      <c r="M252" s="166"/>
      <c r="N252" s="166"/>
      <c r="O252" s="166"/>
      <c r="P252" s="166"/>
      <c r="Q252" s="166"/>
      <c r="R252" s="166"/>
      <c r="S252" s="166"/>
      <c r="T252" s="166"/>
      <c r="U252" s="166"/>
    </row>
    <row r="253" ht="15" spans="1:21">
      <c r="A253" s="175"/>
      <c r="B253" s="53" t="str">
        <f>B$252&amp;" for debts denominated in "&amp;D253</f>
        <v>Principal amortization payments for debts denominated in LCU</v>
      </c>
      <c r="C253" s="47" t="str">
        <f>"million "&amp;D253</f>
        <v>million LCU</v>
      </c>
      <c r="D253" s="54" t="str">
        <f>$B$81</f>
        <v>LCU</v>
      </c>
      <c r="E253" s="177" t="s">
        <v>328</v>
      </c>
      <c r="F253" s="62"/>
      <c r="G253" s="167"/>
      <c r="H253" s="167"/>
      <c r="I253" s="167"/>
      <c r="J253" s="167"/>
      <c r="K253" s="90"/>
      <c r="L253" s="143">
        <f t="shared" ref="L253:U257" si="123">SUMIFS(L$277:L$531,$B$277:$B$531,$E253,$D$277:$D$531,$D253)</f>
        <v>0</v>
      </c>
      <c r="M253" s="143">
        <f ca="1" t="shared" si="123"/>
        <v>0</v>
      </c>
      <c r="N253" s="143">
        <f ca="1" t="shared" si="123"/>
        <v>0</v>
      </c>
      <c r="O253" s="143">
        <f ca="1" t="shared" si="123"/>
        <v>282.376</v>
      </c>
      <c r="P253" s="143">
        <f ca="1" t="shared" si="123"/>
        <v>1795.41866666667</v>
      </c>
      <c r="Q253" s="143">
        <f ca="1" t="shared" si="123"/>
        <v>-1039678.97733359</v>
      </c>
      <c r="R253" s="143">
        <f ca="1" t="shared" si="123"/>
        <v>-2801458.1724192</v>
      </c>
      <c r="S253" s="143">
        <f ca="1" t="shared" si="123"/>
        <v>-2777463.33867515</v>
      </c>
      <c r="T253" s="143">
        <f ca="1" t="shared" si="123"/>
        <v>-2634112.93224539</v>
      </c>
      <c r="U253" s="143">
        <f ca="1" t="shared" si="123"/>
        <v>-2624970.61836454</v>
      </c>
    </row>
    <row r="254" ht="15" spans="1:21">
      <c r="A254" s="175"/>
      <c r="B254" s="53" t="str">
        <f>B$252&amp;" for debts denominated in "&amp;D254</f>
        <v>Principal amortization payments for debts denominated in USD</v>
      </c>
      <c r="C254" s="47" t="str">
        <f>"million "&amp;D254</f>
        <v>million USD</v>
      </c>
      <c r="D254" s="54" t="str">
        <f>$B$82</f>
        <v>USD</v>
      </c>
      <c r="E254" s="177" t="s">
        <v>328</v>
      </c>
      <c r="F254" s="62"/>
      <c r="G254" s="167"/>
      <c r="H254" s="167"/>
      <c r="I254" s="167"/>
      <c r="J254" s="167"/>
      <c r="K254" s="90"/>
      <c r="L254" s="143">
        <f t="shared" si="123"/>
        <v>0</v>
      </c>
      <c r="M254" s="143">
        <f ca="1" t="shared" si="123"/>
        <v>0</v>
      </c>
      <c r="N254" s="143">
        <f ca="1" t="shared" si="123"/>
        <v>0</v>
      </c>
      <c r="O254" s="143">
        <f ca="1" t="shared" si="123"/>
        <v>0</v>
      </c>
      <c r="P254" s="143">
        <f ca="1" t="shared" si="123"/>
        <v>0</v>
      </c>
      <c r="Q254" s="143">
        <f ca="1" t="shared" si="123"/>
        <v>0</v>
      </c>
      <c r="R254" s="143">
        <f ca="1" t="shared" si="123"/>
        <v>582</v>
      </c>
      <c r="S254" s="143">
        <f ca="1" t="shared" si="123"/>
        <v>2122</v>
      </c>
      <c r="T254" s="143">
        <f ca="1" t="shared" si="123"/>
        <v>3672</v>
      </c>
      <c r="U254" s="143">
        <f ca="1" t="shared" si="123"/>
        <v>5172</v>
      </c>
    </row>
    <row r="255" ht="15" spans="1:21">
      <c r="A255" s="175"/>
      <c r="B255" s="53" t="str">
        <f>B$252&amp;" for debts denominated in "&amp;D255</f>
        <v>Principal amortization payments for debts denominated in EUR</v>
      </c>
      <c r="C255" s="47" t="str">
        <f>"million "&amp;D255</f>
        <v>million EUR</v>
      </c>
      <c r="D255" s="54" t="str">
        <f>$B$83</f>
        <v>EUR</v>
      </c>
      <c r="E255" s="177" t="s">
        <v>328</v>
      </c>
      <c r="F255" s="62"/>
      <c r="G255" s="167"/>
      <c r="H255" s="167"/>
      <c r="I255" s="167"/>
      <c r="J255" s="167"/>
      <c r="K255" s="90"/>
      <c r="L255" s="143">
        <f t="shared" si="123"/>
        <v>0</v>
      </c>
      <c r="M255" s="143">
        <f ca="1" t="shared" si="123"/>
        <v>0</v>
      </c>
      <c r="N255" s="143">
        <f ca="1" t="shared" si="123"/>
        <v>0</v>
      </c>
      <c r="O255" s="143">
        <f ca="1" t="shared" si="123"/>
        <v>0</v>
      </c>
      <c r="P255" s="143">
        <f ca="1" t="shared" si="123"/>
        <v>0</v>
      </c>
      <c r="Q255" s="143">
        <f ca="1" t="shared" si="123"/>
        <v>0</v>
      </c>
      <c r="R255" s="143">
        <f ca="1" t="shared" si="123"/>
        <v>0</v>
      </c>
      <c r="S255" s="143">
        <f ca="1" t="shared" si="123"/>
        <v>0</v>
      </c>
      <c r="T255" s="143">
        <f ca="1" t="shared" si="123"/>
        <v>0</v>
      </c>
      <c r="U255" s="143">
        <f ca="1" t="shared" si="123"/>
        <v>0</v>
      </c>
    </row>
    <row r="256" ht="15" spans="1:21">
      <c r="A256" s="175"/>
      <c r="B256" s="53" t="str">
        <f>B$252&amp;" for debts denominated in "&amp;D256</f>
        <v>Principal amortization payments for debts denominated in GBP</v>
      </c>
      <c r="C256" s="47" t="str">
        <f>"million "&amp;D256</f>
        <v>million GBP</v>
      </c>
      <c r="D256" s="54" t="str">
        <f>$B$84</f>
        <v>GBP</v>
      </c>
      <c r="E256" s="177" t="s">
        <v>328</v>
      </c>
      <c r="F256" s="62"/>
      <c r="G256" s="167"/>
      <c r="H256" s="167"/>
      <c r="I256" s="167"/>
      <c r="J256" s="167"/>
      <c r="K256" s="90"/>
      <c r="L256" s="143">
        <f t="shared" si="123"/>
        <v>0</v>
      </c>
      <c r="M256" s="143">
        <f ca="1" t="shared" si="123"/>
        <v>0</v>
      </c>
      <c r="N256" s="143">
        <f ca="1" t="shared" si="123"/>
        <v>0</v>
      </c>
      <c r="O256" s="143">
        <f ca="1" t="shared" si="123"/>
        <v>0</v>
      </c>
      <c r="P256" s="143">
        <f ca="1" t="shared" si="123"/>
        <v>0</v>
      </c>
      <c r="Q256" s="143">
        <f ca="1" t="shared" si="123"/>
        <v>0</v>
      </c>
      <c r="R256" s="143">
        <f ca="1" t="shared" si="123"/>
        <v>0</v>
      </c>
      <c r="S256" s="143">
        <f ca="1" t="shared" si="123"/>
        <v>0</v>
      </c>
      <c r="T256" s="143">
        <f ca="1" t="shared" si="123"/>
        <v>0</v>
      </c>
      <c r="U256" s="143">
        <f ca="1" t="shared" si="123"/>
        <v>0</v>
      </c>
    </row>
    <row r="257" ht="15" spans="1:21">
      <c r="A257" s="175"/>
      <c r="B257" s="53" t="str">
        <f>B$252&amp;" for debts denominated in "&amp;D257</f>
        <v>Principal amortization payments for debts denominated in CHY</v>
      </c>
      <c r="C257" s="47" t="str">
        <f>"million "&amp;D257</f>
        <v>million CHY</v>
      </c>
      <c r="D257" s="54" t="str">
        <f>$B$85</f>
        <v>CHY</v>
      </c>
      <c r="E257" s="177" t="s">
        <v>328</v>
      </c>
      <c r="F257" s="62"/>
      <c r="G257" s="167"/>
      <c r="H257" s="167"/>
      <c r="I257" s="167"/>
      <c r="J257" s="167"/>
      <c r="K257" s="90"/>
      <c r="L257" s="143">
        <f t="shared" si="123"/>
        <v>0</v>
      </c>
      <c r="M257" s="143">
        <f ca="1" t="shared" si="123"/>
        <v>0</v>
      </c>
      <c r="N257" s="143">
        <f ca="1" t="shared" si="123"/>
        <v>0</v>
      </c>
      <c r="O257" s="143">
        <f ca="1" t="shared" si="123"/>
        <v>0</v>
      </c>
      <c r="P257" s="143">
        <f ca="1" t="shared" si="123"/>
        <v>0</v>
      </c>
      <c r="Q257" s="143">
        <f ca="1" t="shared" si="123"/>
        <v>0</v>
      </c>
      <c r="R257" s="143">
        <f ca="1" t="shared" si="123"/>
        <v>0</v>
      </c>
      <c r="S257" s="143">
        <f ca="1" t="shared" si="123"/>
        <v>0</v>
      </c>
      <c r="T257" s="143">
        <f ca="1" t="shared" si="123"/>
        <v>0</v>
      </c>
      <c r="U257" s="143">
        <f ca="1" t="shared" si="123"/>
        <v>0</v>
      </c>
    </row>
    <row r="258" ht="15" spans="1:21">
      <c r="A258" s="175"/>
      <c r="B258" s="120" t="str">
        <f>B$252&amp;" TOTAL in LCU"</f>
        <v>Principal amortization payments TOTAL in LCU</v>
      </c>
      <c r="C258" s="47" t="s">
        <v>329</v>
      </c>
      <c r="D258" s="178"/>
      <c r="E258" s="62"/>
      <c r="F258" s="62"/>
      <c r="G258" s="167"/>
      <c r="H258" s="167"/>
      <c r="I258" s="167"/>
      <c r="J258" s="167"/>
      <c r="K258" s="90"/>
      <c r="L258" s="86">
        <f t="shared" ref="L258:U258" si="124">SUMPRODUCT(L253:L257,L$81:L$85)</f>
        <v>0</v>
      </c>
      <c r="M258" s="86">
        <f ca="1" t="shared" si="124"/>
        <v>0</v>
      </c>
      <c r="N258" s="86">
        <f ca="1" t="shared" si="124"/>
        <v>0</v>
      </c>
      <c r="O258" s="86">
        <f ca="1" t="shared" si="124"/>
        <v>282.376</v>
      </c>
      <c r="P258" s="86">
        <f ca="1" t="shared" si="124"/>
        <v>1795.41866666667</v>
      </c>
      <c r="Q258" s="86">
        <f ca="1" t="shared" si="124"/>
        <v>-1039678.97733359</v>
      </c>
      <c r="R258" s="86">
        <f ca="1" t="shared" si="124"/>
        <v>-2580880.1724192</v>
      </c>
      <c r="S258" s="86">
        <f ca="1" t="shared" si="124"/>
        <v>-1973225.33867515</v>
      </c>
      <c r="T258" s="86">
        <f ca="1" t="shared" si="124"/>
        <v>-1242424.93224539</v>
      </c>
      <c r="U258" s="86">
        <f ca="1" t="shared" si="124"/>
        <v>-664782.618364543</v>
      </c>
    </row>
    <row r="259" ht="15" spans="1:21">
      <c r="A259" s="175"/>
      <c r="B259" s="177"/>
      <c r="C259" s="178"/>
      <c r="D259" s="178"/>
      <c r="E259" s="62"/>
      <c r="F259" s="62"/>
      <c r="G259" s="167"/>
      <c r="H259" s="167"/>
      <c r="I259" s="167"/>
      <c r="J259" s="167"/>
      <c r="K259" s="90"/>
      <c r="L259" s="164"/>
      <c r="M259" s="143"/>
      <c r="N259" s="143"/>
      <c r="O259" s="143"/>
      <c r="P259" s="143"/>
      <c r="Q259" s="143"/>
      <c r="R259" s="143"/>
      <c r="S259" s="143"/>
      <c r="T259" s="143"/>
      <c r="U259" s="143"/>
    </row>
    <row r="260" ht="15" spans="1:21">
      <c r="A260" s="175"/>
      <c r="B260" s="137" t="s">
        <v>330</v>
      </c>
      <c r="C260" s="138"/>
      <c r="D260" s="138"/>
      <c r="E260" s="138"/>
      <c r="F260" s="139"/>
      <c r="G260" s="139"/>
      <c r="H260" s="139"/>
      <c r="I260" s="139"/>
      <c r="J260" s="139"/>
      <c r="K260" s="165"/>
      <c r="L260" s="166"/>
      <c r="M260" s="166"/>
      <c r="N260" s="166"/>
      <c r="O260" s="166"/>
      <c r="P260" s="166"/>
      <c r="Q260" s="166"/>
      <c r="R260" s="166"/>
      <c r="S260" s="166"/>
      <c r="T260" s="166"/>
      <c r="U260" s="166"/>
    </row>
    <row r="261" ht="15" spans="1:21">
      <c r="A261" s="175"/>
      <c r="B261" s="53" t="str">
        <f>B$260&amp;" for debts denominated in "&amp;D261</f>
        <v>Interest payments for debts denominated in LCU</v>
      </c>
      <c r="C261" s="47" t="str">
        <f>"million "&amp;D261</f>
        <v>million LCU</v>
      </c>
      <c r="D261" s="54" t="str">
        <f>$B$81</f>
        <v>LCU</v>
      </c>
      <c r="E261" s="177" t="s">
        <v>234</v>
      </c>
      <c r="F261" s="62"/>
      <c r="G261" s="167"/>
      <c r="H261" s="167"/>
      <c r="I261" s="167"/>
      <c r="J261" s="167"/>
      <c r="K261" s="90"/>
      <c r="L261" s="143">
        <f t="shared" ref="L261:U265" si="125">SUMIFS(L$277:L$531,$B$277:$B$531,$E261,$D$277:$D$531,$D261)</f>
        <v>0</v>
      </c>
      <c r="M261" s="143">
        <f ca="1" t="shared" si="125"/>
        <v>-83396.9501600206</v>
      </c>
      <c r="N261" s="143">
        <f ca="1" t="shared" si="125"/>
        <v>-306853.64584689</v>
      </c>
      <c r="O261" s="143">
        <f ca="1" t="shared" si="125"/>
        <v>-528935.952940902</v>
      </c>
      <c r="P261" s="143">
        <f ca="1" t="shared" si="125"/>
        <v>-739573.0680272</v>
      </c>
      <c r="Q261" s="143">
        <f ca="1" t="shared" si="125"/>
        <v>-949548.638509697</v>
      </c>
      <c r="R261" s="143">
        <f ca="1" t="shared" si="125"/>
        <v>-1194852.65915587</v>
      </c>
      <c r="S261" s="143">
        <f ca="1" t="shared" si="125"/>
        <v>-1434342.30573969</v>
      </c>
      <c r="T261" s="143">
        <f ca="1" t="shared" si="125"/>
        <v>-1638356.58131269</v>
      </c>
      <c r="U261" s="143">
        <f ca="1" t="shared" si="125"/>
        <v>-1798281.14836179</v>
      </c>
    </row>
    <row r="262" ht="15" spans="1:21">
      <c r="A262" s="175"/>
      <c r="B262" s="53" t="str">
        <f>B$260&amp;" for debts denominated in "&amp;D262</f>
        <v>Interest payments for debts denominated in USD</v>
      </c>
      <c r="C262" s="47" t="str">
        <f>"million "&amp;D262</f>
        <v>million USD</v>
      </c>
      <c r="D262" s="54" t="str">
        <f>$B$82</f>
        <v>USD</v>
      </c>
      <c r="E262" s="177" t="s">
        <v>234</v>
      </c>
      <c r="F262" s="62"/>
      <c r="G262" s="167"/>
      <c r="H262" s="167"/>
      <c r="I262" s="167"/>
      <c r="J262" s="167"/>
      <c r="K262" s="90"/>
      <c r="L262" s="143">
        <f t="shared" si="125"/>
        <v>0</v>
      </c>
      <c r="M262" s="143">
        <f ca="1" t="shared" si="125"/>
        <v>261.9</v>
      </c>
      <c r="N262" s="143">
        <f ca="1" t="shared" si="125"/>
        <v>954.9</v>
      </c>
      <c r="O262" s="143">
        <f ca="1" t="shared" si="125"/>
        <v>1652.4</v>
      </c>
      <c r="P262" s="143">
        <f ca="1" t="shared" si="125"/>
        <v>2327.4</v>
      </c>
      <c r="Q262" s="143">
        <f ca="1" t="shared" si="125"/>
        <v>3011.4</v>
      </c>
      <c r="R262" s="143">
        <f ca="1" t="shared" si="125"/>
        <v>3812.4</v>
      </c>
      <c r="S262" s="143">
        <f ca="1" t="shared" si="125"/>
        <v>4610.52</v>
      </c>
      <c r="T262" s="143">
        <f ca="1" t="shared" si="125"/>
        <v>5319.54</v>
      </c>
      <c r="U262" s="143">
        <f ca="1" t="shared" si="125"/>
        <v>5914.26</v>
      </c>
    </row>
    <row r="263" ht="15" spans="1:21">
      <c r="A263" s="175"/>
      <c r="B263" s="53" t="str">
        <f>B$260&amp;" for debts denominated in "&amp;D263</f>
        <v>Interest payments for debts denominated in EUR</v>
      </c>
      <c r="C263" s="47" t="str">
        <f>"million "&amp;D263</f>
        <v>million EUR</v>
      </c>
      <c r="D263" s="54" t="str">
        <f>$B$83</f>
        <v>EUR</v>
      </c>
      <c r="E263" s="177" t="s">
        <v>234</v>
      </c>
      <c r="F263" s="62"/>
      <c r="G263" s="167"/>
      <c r="H263" s="167"/>
      <c r="I263" s="167"/>
      <c r="J263" s="167"/>
      <c r="K263" s="90"/>
      <c r="L263" s="143">
        <f t="shared" si="125"/>
        <v>0</v>
      </c>
      <c r="M263" s="143">
        <f ca="1" t="shared" si="125"/>
        <v>0</v>
      </c>
      <c r="N263" s="143">
        <f ca="1" t="shared" si="125"/>
        <v>0</v>
      </c>
      <c r="O263" s="143">
        <f ca="1" t="shared" si="125"/>
        <v>0</v>
      </c>
      <c r="P263" s="143">
        <f ca="1" t="shared" si="125"/>
        <v>0</v>
      </c>
      <c r="Q263" s="143">
        <f ca="1" t="shared" si="125"/>
        <v>0</v>
      </c>
      <c r="R263" s="143">
        <f ca="1" t="shared" si="125"/>
        <v>0</v>
      </c>
      <c r="S263" s="143">
        <f ca="1" t="shared" si="125"/>
        <v>0</v>
      </c>
      <c r="T263" s="143">
        <f ca="1" t="shared" si="125"/>
        <v>0</v>
      </c>
      <c r="U263" s="143">
        <f ca="1" t="shared" si="125"/>
        <v>0</v>
      </c>
    </row>
    <row r="264" ht="15" spans="1:21">
      <c r="A264" s="175"/>
      <c r="B264" s="53" t="str">
        <f>B$260&amp;" for debts denominated in "&amp;D264</f>
        <v>Interest payments for debts denominated in GBP</v>
      </c>
      <c r="C264" s="47" t="str">
        <f>"million "&amp;D264</f>
        <v>million GBP</v>
      </c>
      <c r="D264" s="54" t="str">
        <f>$B$84</f>
        <v>GBP</v>
      </c>
      <c r="E264" s="177" t="s">
        <v>234</v>
      </c>
      <c r="F264" s="62"/>
      <c r="G264" s="167"/>
      <c r="H264" s="167"/>
      <c r="I264" s="167"/>
      <c r="J264" s="167"/>
      <c r="K264" s="90"/>
      <c r="L264" s="143">
        <f t="shared" si="125"/>
        <v>0</v>
      </c>
      <c r="M264" s="143">
        <f ca="1" t="shared" si="125"/>
        <v>0</v>
      </c>
      <c r="N264" s="143">
        <f ca="1" t="shared" si="125"/>
        <v>0</v>
      </c>
      <c r="O264" s="143">
        <f ca="1" t="shared" si="125"/>
        <v>0</v>
      </c>
      <c r="P264" s="143">
        <f ca="1" t="shared" si="125"/>
        <v>0</v>
      </c>
      <c r="Q264" s="143">
        <f ca="1" t="shared" si="125"/>
        <v>0</v>
      </c>
      <c r="R264" s="143">
        <f ca="1" t="shared" si="125"/>
        <v>0</v>
      </c>
      <c r="S264" s="143">
        <f ca="1" t="shared" si="125"/>
        <v>0</v>
      </c>
      <c r="T264" s="143">
        <f ca="1" t="shared" si="125"/>
        <v>0</v>
      </c>
      <c r="U264" s="143">
        <f ca="1" t="shared" si="125"/>
        <v>0</v>
      </c>
    </row>
    <row r="265" ht="15" spans="1:21">
      <c r="A265" s="175"/>
      <c r="B265" s="53" t="str">
        <f>B$260&amp;" for debts denominated in "&amp;D265</f>
        <v>Interest payments for debts denominated in CHY</v>
      </c>
      <c r="C265" s="47" t="str">
        <f>"million "&amp;D265</f>
        <v>million CHY</v>
      </c>
      <c r="D265" s="54" t="str">
        <f>$B$85</f>
        <v>CHY</v>
      </c>
      <c r="E265" s="177" t="s">
        <v>234</v>
      </c>
      <c r="F265" s="62"/>
      <c r="G265" s="167"/>
      <c r="H265" s="167"/>
      <c r="I265" s="167"/>
      <c r="J265" s="167"/>
      <c r="K265" s="90"/>
      <c r="L265" s="143">
        <f t="shared" si="125"/>
        <v>0</v>
      </c>
      <c r="M265" s="143">
        <f ca="1" t="shared" si="125"/>
        <v>0</v>
      </c>
      <c r="N265" s="143">
        <f ca="1" t="shared" si="125"/>
        <v>0</v>
      </c>
      <c r="O265" s="143">
        <f ca="1" t="shared" si="125"/>
        <v>0</v>
      </c>
      <c r="P265" s="143">
        <f ca="1" t="shared" si="125"/>
        <v>0</v>
      </c>
      <c r="Q265" s="143">
        <f ca="1" t="shared" si="125"/>
        <v>0</v>
      </c>
      <c r="R265" s="143">
        <f ca="1" t="shared" si="125"/>
        <v>0</v>
      </c>
      <c r="S265" s="143">
        <f ca="1" t="shared" si="125"/>
        <v>0</v>
      </c>
      <c r="T265" s="143">
        <f ca="1" t="shared" si="125"/>
        <v>0</v>
      </c>
      <c r="U265" s="143">
        <f ca="1" t="shared" si="125"/>
        <v>0</v>
      </c>
    </row>
    <row r="266" ht="15" spans="1:21">
      <c r="A266" s="175"/>
      <c r="B266" s="120" t="str">
        <f>B$260&amp;" TOTAL in LCU"</f>
        <v>Interest payments TOTAL in LCU</v>
      </c>
      <c r="C266" s="47" t="s">
        <v>329</v>
      </c>
      <c r="D266" s="178"/>
      <c r="E266" s="62"/>
      <c r="F266" s="62"/>
      <c r="G266" s="167"/>
      <c r="H266" s="167"/>
      <c r="I266" s="167"/>
      <c r="J266" s="167"/>
      <c r="K266" s="90"/>
      <c r="L266" s="86">
        <f t="shared" ref="L266:U266" si="126">SUMPRODUCT(L261:L265,L$81:L$85)</f>
        <v>0</v>
      </c>
      <c r="M266" s="86">
        <f ca="1" t="shared" si="126"/>
        <v>15863.1498399793</v>
      </c>
      <c r="N266" s="86">
        <f ca="1" t="shared" si="126"/>
        <v>55053.4541531097</v>
      </c>
      <c r="O266" s="86">
        <f ca="1" t="shared" si="126"/>
        <v>97323.6470590977</v>
      </c>
      <c r="P266" s="86">
        <f ca="1" t="shared" si="126"/>
        <v>142511.5319728</v>
      </c>
      <c r="Q266" s="86">
        <f ca="1" t="shared" si="126"/>
        <v>191771.961490303</v>
      </c>
      <c r="R266" s="86">
        <f ca="1" t="shared" si="126"/>
        <v>250046.940844127</v>
      </c>
      <c r="S266" s="86">
        <f ca="1" t="shared" si="126"/>
        <v>313044.774260312</v>
      </c>
      <c r="T266" s="86">
        <f ca="1" t="shared" si="126"/>
        <v>377749.078687311</v>
      </c>
      <c r="U266" s="86">
        <f ca="1" t="shared" si="126"/>
        <v>443223.391638206</v>
      </c>
    </row>
    <row r="267" ht="15" spans="1:21">
      <c r="A267" s="175"/>
      <c r="B267" s="177"/>
      <c r="C267" s="167"/>
      <c r="D267" s="178"/>
      <c r="E267" s="62"/>
      <c r="F267" s="62"/>
      <c r="G267" s="167"/>
      <c r="H267" s="167"/>
      <c r="I267" s="167"/>
      <c r="J267" s="167"/>
      <c r="K267" s="90"/>
      <c r="L267" s="164"/>
      <c r="M267" s="143"/>
      <c r="N267" s="143"/>
      <c r="O267" s="143"/>
      <c r="P267" s="143"/>
      <c r="Q267" s="143"/>
      <c r="R267" s="143"/>
      <c r="S267" s="143"/>
      <c r="T267" s="143"/>
      <c r="U267" s="143"/>
    </row>
    <row r="268" ht="15" spans="1:21">
      <c r="A268" s="182"/>
      <c r="B268" s="137" t="s">
        <v>343</v>
      </c>
      <c r="C268" s="138"/>
      <c r="D268" s="138"/>
      <c r="E268" s="138"/>
      <c r="F268" s="139"/>
      <c r="G268" s="139"/>
      <c r="H268" s="139"/>
      <c r="I268" s="139"/>
      <c r="J268" s="139"/>
      <c r="K268" s="165"/>
      <c r="L268" s="166"/>
      <c r="M268" s="166"/>
      <c r="N268" s="166"/>
      <c r="O268" s="166"/>
      <c r="P268" s="166"/>
      <c r="Q268" s="166"/>
      <c r="R268" s="166"/>
      <c r="S268" s="166"/>
      <c r="T268" s="166"/>
      <c r="U268" s="166"/>
    </row>
    <row r="269" ht="15" spans="1:21">
      <c r="A269" s="182"/>
      <c r="B269" s="53" t="str">
        <f>B$268&amp;" for debts denominated in "&amp;D269</f>
        <v>New debt stock for debts denominated in LCU</v>
      </c>
      <c r="C269" s="47" t="str">
        <f>"million "&amp;D269</f>
        <v>million LCU</v>
      </c>
      <c r="D269" s="54" t="str">
        <f>$B$81</f>
        <v>LCU</v>
      </c>
      <c r="E269" s="177" t="s">
        <v>343</v>
      </c>
      <c r="F269" s="62"/>
      <c r="G269" s="167"/>
      <c r="H269" s="167"/>
      <c r="I269" s="167"/>
      <c r="J269" s="167"/>
      <c r="K269" s="90"/>
      <c r="L269" s="143">
        <f t="shared" ref="L269:U273" si="127">SUMIFS(L$277:L$531,$B$277:$B$531,$E269,$D$277:$D$531,$D269)</f>
        <v>-1043063.26800026</v>
      </c>
      <c r="M269" s="143">
        <f ca="1" t="shared" si="127"/>
        <v>-3838623.35508613</v>
      </c>
      <c r="N269" s="143">
        <f ca="1" t="shared" si="127"/>
        <v>-6616522.69376128</v>
      </c>
      <c r="O269" s="143">
        <f ca="1" t="shared" si="127"/>
        <v>-9251251.33534</v>
      </c>
      <c r="P269" s="143">
        <f ca="1" t="shared" si="127"/>
        <v>-11877684.0390379</v>
      </c>
      <c r="Q269" s="143">
        <f ca="1" t="shared" si="127"/>
        <v>-14944947.3697817</v>
      </c>
      <c r="R269" s="143">
        <f ca="1" t="shared" si="127"/>
        <v>-17938978.8217461</v>
      </c>
      <c r="S269" s="143">
        <f ca="1" t="shared" si="127"/>
        <v>-20489294.7664086</v>
      </c>
      <c r="T269" s="143">
        <f ca="1" t="shared" si="127"/>
        <v>-22488635.1878558</v>
      </c>
      <c r="U269" s="143">
        <f ca="1" t="shared" si="127"/>
        <v>-24298513.447195</v>
      </c>
    </row>
    <row r="270" ht="15" spans="1:21">
      <c r="A270" s="182"/>
      <c r="B270" s="53" t="str">
        <f>B$268&amp;" for debts denominated in "&amp;D270</f>
        <v>New debt stock for debts denominated in USD</v>
      </c>
      <c r="C270" s="47" t="str">
        <f>"million "&amp;D270</f>
        <v>million USD</v>
      </c>
      <c r="D270" s="54" t="str">
        <f>$B$82</f>
        <v>USD</v>
      </c>
      <c r="E270" s="177" t="s">
        <v>343</v>
      </c>
      <c r="F270" s="62"/>
      <c r="G270" s="167"/>
      <c r="H270" s="167"/>
      <c r="I270" s="167"/>
      <c r="J270" s="167"/>
      <c r="K270" s="90"/>
      <c r="L270" s="143">
        <f t="shared" si="127"/>
        <v>2910</v>
      </c>
      <c r="M270" s="143">
        <f ca="1" t="shared" si="127"/>
        <v>10610</v>
      </c>
      <c r="N270" s="143">
        <f ca="1" t="shared" si="127"/>
        <v>18360</v>
      </c>
      <c r="O270" s="143">
        <f ca="1" t="shared" si="127"/>
        <v>25860</v>
      </c>
      <c r="P270" s="143">
        <f ca="1" t="shared" si="127"/>
        <v>33460</v>
      </c>
      <c r="Q270" s="143">
        <f ca="1" t="shared" si="127"/>
        <v>42360</v>
      </c>
      <c r="R270" s="143">
        <f ca="1" t="shared" si="127"/>
        <v>51228</v>
      </c>
      <c r="S270" s="143">
        <f ca="1" t="shared" si="127"/>
        <v>59106</v>
      </c>
      <c r="T270" s="143">
        <f ca="1" t="shared" si="127"/>
        <v>65714</v>
      </c>
      <c r="U270" s="143">
        <f ca="1" t="shared" si="127"/>
        <v>71992</v>
      </c>
    </row>
    <row r="271" ht="15" spans="1:21">
      <c r="A271" s="182"/>
      <c r="B271" s="53" t="str">
        <f>B$268&amp;" for debts denominated in "&amp;D271</f>
        <v>New debt stock for debts denominated in EUR</v>
      </c>
      <c r="C271" s="47" t="str">
        <f>"million "&amp;D271</f>
        <v>million EUR</v>
      </c>
      <c r="D271" s="54" t="str">
        <f>$B$83</f>
        <v>EUR</v>
      </c>
      <c r="E271" s="177" t="s">
        <v>343</v>
      </c>
      <c r="F271" s="62"/>
      <c r="G271" s="167"/>
      <c r="H271" s="167"/>
      <c r="I271" s="167"/>
      <c r="J271" s="167"/>
      <c r="K271" s="90"/>
      <c r="L271" s="143">
        <f t="shared" si="127"/>
        <v>0</v>
      </c>
      <c r="M271" s="143">
        <f ca="1" t="shared" si="127"/>
        <v>0</v>
      </c>
      <c r="N271" s="143">
        <f ca="1" t="shared" si="127"/>
        <v>0</v>
      </c>
      <c r="O271" s="143">
        <f ca="1" t="shared" si="127"/>
        <v>0</v>
      </c>
      <c r="P271" s="143">
        <f ca="1" t="shared" si="127"/>
        <v>0</v>
      </c>
      <c r="Q271" s="143">
        <f ca="1" t="shared" si="127"/>
        <v>0</v>
      </c>
      <c r="R271" s="143">
        <f ca="1" t="shared" si="127"/>
        <v>0</v>
      </c>
      <c r="S271" s="143">
        <f ca="1" t="shared" si="127"/>
        <v>0</v>
      </c>
      <c r="T271" s="143">
        <f ca="1" t="shared" si="127"/>
        <v>0</v>
      </c>
      <c r="U271" s="143">
        <f ca="1" t="shared" si="127"/>
        <v>0</v>
      </c>
    </row>
    <row r="272" ht="15" spans="1:21">
      <c r="A272" s="182"/>
      <c r="B272" s="53" t="str">
        <f>B$268&amp;" for debts denominated in "&amp;D272</f>
        <v>New debt stock for debts denominated in GBP</v>
      </c>
      <c r="C272" s="47" t="str">
        <f>"million "&amp;D272</f>
        <v>million GBP</v>
      </c>
      <c r="D272" s="54" t="str">
        <f>$B$84</f>
        <v>GBP</v>
      </c>
      <c r="E272" s="177" t="s">
        <v>343</v>
      </c>
      <c r="F272" s="62"/>
      <c r="G272" s="167"/>
      <c r="H272" s="167"/>
      <c r="I272" s="167"/>
      <c r="J272" s="167"/>
      <c r="K272" s="90"/>
      <c r="L272" s="143">
        <f t="shared" si="127"/>
        <v>0</v>
      </c>
      <c r="M272" s="143">
        <f ca="1" t="shared" si="127"/>
        <v>0</v>
      </c>
      <c r="N272" s="143">
        <f ca="1" t="shared" si="127"/>
        <v>0</v>
      </c>
      <c r="O272" s="143">
        <f ca="1" t="shared" si="127"/>
        <v>0</v>
      </c>
      <c r="P272" s="143">
        <f ca="1" t="shared" si="127"/>
        <v>0</v>
      </c>
      <c r="Q272" s="143">
        <f ca="1" t="shared" si="127"/>
        <v>0</v>
      </c>
      <c r="R272" s="143">
        <f ca="1" t="shared" si="127"/>
        <v>0</v>
      </c>
      <c r="S272" s="143">
        <f ca="1" t="shared" si="127"/>
        <v>0</v>
      </c>
      <c r="T272" s="143">
        <f ca="1" t="shared" si="127"/>
        <v>0</v>
      </c>
      <c r="U272" s="143">
        <f ca="1" t="shared" si="127"/>
        <v>0</v>
      </c>
    </row>
    <row r="273" ht="15" spans="1:21">
      <c r="A273" s="182"/>
      <c r="B273" s="53" t="str">
        <f>B$268&amp;" for debts denominated in "&amp;D273</f>
        <v>New debt stock for debts denominated in CHY</v>
      </c>
      <c r="C273" s="47" t="str">
        <f>"million "&amp;D273</f>
        <v>million CHY</v>
      </c>
      <c r="D273" s="54" t="str">
        <f>$B$85</f>
        <v>CHY</v>
      </c>
      <c r="E273" s="177" t="s">
        <v>343</v>
      </c>
      <c r="F273" s="62"/>
      <c r="G273" s="167"/>
      <c r="H273" s="167"/>
      <c r="I273" s="167"/>
      <c r="J273" s="167"/>
      <c r="K273" s="90"/>
      <c r="L273" s="143">
        <f t="shared" si="127"/>
        <v>0</v>
      </c>
      <c r="M273" s="143">
        <f ca="1" t="shared" si="127"/>
        <v>0</v>
      </c>
      <c r="N273" s="143">
        <f ca="1" t="shared" si="127"/>
        <v>0</v>
      </c>
      <c r="O273" s="143">
        <f ca="1" t="shared" si="127"/>
        <v>0</v>
      </c>
      <c r="P273" s="143">
        <f ca="1" t="shared" si="127"/>
        <v>0</v>
      </c>
      <c r="Q273" s="143">
        <f ca="1" t="shared" si="127"/>
        <v>0</v>
      </c>
      <c r="R273" s="143">
        <f ca="1" t="shared" si="127"/>
        <v>0</v>
      </c>
      <c r="S273" s="143">
        <f ca="1" t="shared" si="127"/>
        <v>0</v>
      </c>
      <c r="T273" s="143">
        <f ca="1" t="shared" si="127"/>
        <v>0</v>
      </c>
      <c r="U273" s="143">
        <f ca="1" t="shared" si="127"/>
        <v>0</v>
      </c>
    </row>
    <row r="274" ht="15" spans="1:21">
      <c r="A274" s="182"/>
      <c r="B274" s="120" t="str">
        <f>B$268&amp;" TOTAL in LCU"</f>
        <v>New debt stock TOTAL in LCU</v>
      </c>
      <c r="C274" s="47" t="s">
        <v>329</v>
      </c>
      <c r="D274" s="178"/>
      <c r="E274" s="62"/>
      <c r="F274" s="62"/>
      <c r="G274" s="167"/>
      <c r="H274" s="167"/>
      <c r="I274" s="167"/>
      <c r="J274" s="167"/>
      <c r="K274" s="90"/>
      <c r="L274" s="86">
        <f t="shared" ref="L274:U274" si="128">SUMPRODUCT(L269:L273,L$81:L$85)</f>
        <v>59826.7319997419</v>
      </c>
      <c r="M274" s="86">
        <f ca="1" t="shared" si="128"/>
        <v>182566.644913872</v>
      </c>
      <c r="N274" s="86">
        <f ca="1" t="shared" si="128"/>
        <v>341917.306238721</v>
      </c>
      <c r="O274" s="86">
        <f ca="1" t="shared" si="128"/>
        <v>549688.664659999</v>
      </c>
      <c r="P274" s="86">
        <f ca="1" t="shared" si="128"/>
        <v>803655.960962122</v>
      </c>
      <c r="Q274" s="86">
        <f ca="1" t="shared" si="128"/>
        <v>1109492.63021825</v>
      </c>
      <c r="R274" s="86">
        <f ca="1" t="shared" si="128"/>
        <v>1476433.1782539</v>
      </c>
      <c r="S274" s="86">
        <f ca="1" t="shared" si="128"/>
        <v>1911879.23359139</v>
      </c>
      <c r="T274" s="86">
        <f ca="1" t="shared" si="128"/>
        <v>2416970.81214424</v>
      </c>
      <c r="U274" s="86">
        <f ca="1" t="shared" si="128"/>
        <v>2986454.55280501</v>
      </c>
    </row>
    <row r="275" ht="15" spans="1:21">
      <c r="A275" s="182"/>
      <c r="B275" s="167"/>
      <c r="C275" s="167"/>
      <c r="D275" s="178"/>
      <c r="E275" s="62"/>
      <c r="F275" s="62"/>
      <c r="G275" s="167"/>
      <c r="H275" s="167"/>
      <c r="I275" s="167"/>
      <c r="J275" s="167"/>
      <c r="K275" s="90"/>
      <c r="L275" s="164"/>
      <c r="M275" s="143"/>
      <c r="N275" s="143"/>
      <c r="O275" s="143"/>
      <c r="P275" s="143"/>
      <c r="Q275" s="143"/>
      <c r="R275" s="143"/>
      <c r="S275" s="143"/>
      <c r="T275" s="143"/>
      <c r="U275" s="143"/>
    </row>
    <row r="276" ht="15" spans="1:21">
      <c r="A276" s="182"/>
      <c r="B276" s="146" t="s">
        <v>344</v>
      </c>
      <c r="C276" s="148"/>
      <c r="D276" s="148"/>
      <c r="E276" s="148"/>
      <c r="F276" s="149"/>
      <c r="G276" s="149"/>
      <c r="H276" s="149"/>
      <c r="I276" s="149"/>
      <c r="J276" s="149"/>
      <c r="K276" s="168"/>
      <c r="L276" s="169"/>
      <c r="M276" s="169"/>
      <c r="N276" s="169"/>
      <c r="O276" s="169"/>
      <c r="P276" s="169"/>
      <c r="Q276" s="169"/>
      <c r="R276" s="169"/>
      <c r="S276" s="169"/>
      <c r="T276" s="169"/>
      <c r="U276" s="169"/>
    </row>
    <row r="277" ht="15" spans="1:21">
      <c r="A277" s="182"/>
      <c r="B277" s="183" t="s">
        <v>298</v>
      </c>
      <c r="C277" s="103"/>
      <c r="D277" s="51"/>
      <c r="E277" s="116"/>
      <c r="F277" s="167"/>
      <c r="G277" s="167"/>
      <c r="H277" s="167"/>
      <c r="I277" s="167"/>
      <c r="J277" s="167"/>
      <c r="K277" s="90"/>
      <c r="L277" s="143"/>
      <c r="M277" s="143"/>
      <c r="N277" s="143"/>
      <c r="O277" s="143"/>
      <c r="P277" s="143"/>
      <c r="Q277" s="143"/>
      <c r="R277" s="143"/>
      <c r="S277" s="143"/>
      <c r="T277" s="143"/>
      <c r="U277" s="143"/>
    </row>
    <row r="278" ht="15" spans="1:21">
      <c r="A278" s="182"/>
      <c r="B278" s="184" t="s">
        <v>37</v>
      </c>
      <c r="C278" s="185" t="str">
        <f>IF(C283="Domestic","LCU","USD")</f>
        <v>LCU</v>
      </c>
      <c r="D278" s="47"/>
      <c r="E278" s="47"/>
      <c r="F278" s="48"/>
      <c r="G278" s="48"/>
      <c r="H278" s="48"/>
      <c r="I278" s="48"/>
      <c r="J278" s="48"/>
      <c r="K278" s="89"/>
      <c r="L278" s="89"/>
      <c r="M278" s="89"/>
      <c r="N278" s="89"/>
      <c r="O278" s="89"/>
      <c r="P278" s="89"/>
      <c r="Q278" s="89"/>
      <c r="R278" s="89"/>
      <c r="S278" s="89"/>
      <c r="T278" s="89"/>
      <c r="U278" s="89"/>
    </row>
    <row r="279" ht="15" spans="1:21">
      <c r="A279" s="182"/>
      <c r="B279" s="184" t="s">
        <v>345</v>
      </c>
      <c r="C279" s="186">
        <f>SUMIF($E$63:$E$72,$B277,H$63:H$72)</f>
        <v>5</v>
      </c>
      <c r="D279" s="47"/>
      <c r="E279" s="47"/>
      <c r="F279" s="48"/>
      <c r="G279" s="48"/>
      <c r="H279" s="48"/>
      <c r="I279" s="48"/>
      <c r="J279" s="48"/>
      <c r="K279" s="89"/>
      <c r="L279" s="89"/>
      <c r="M279" s="89"/>
      <c r="N279" s="89"/>
      <c r="O279" s="89"/>
      <c r="P279" s="89"/>
      <c r="Q279" s="89"/>
      <c r="R279" s="89"/>
      <c r="S279" s="89"/>
      <c r="T279" s="89"/>
      <c r="U279" s="89"/>
    </row>
    <row r="280" ht="15" spans="1:21">
      <c r="A280" s="182"/>
      <c r="B280" s="184" t="s">
        <v>346</v>
      </c>
      <c r="C280" s="187">
        <f>SUMIF($E$63:$E$72,$B277,I$63:I$72)</f>
        <v>4</v>
      </c>
      <c r="D280" s="47"/>
      <c r="E280" s="47"/>
      <c r="F280" s="48"/>
      <c r="G280" s="48"/>
      <c r="H280" s="48"/>
      <c r="I280" s="48"/>
      <c r="J280" s="48"/>
      <c r="K280" s="89"/>
      <c r="L280" s="89"/>
      <c r="M280" s="89"/>
      <c r="N280" s="89"/>
      <c r="O280" s="89"/>
      <c r="P280" s="89"/>
      <c r="Q280" s="89"/>
      <c r="R280" s="89"/>
      <c r="S280" s="89"/>
      <c r="T280" s="89"/>
      <c r="U280" s="89"/>
    </row>
    <row r="281" ht="15" spans="1:21">
      <c r="A281" s="182"/>
      <c r="B281" s="184" t="s">
        <v>347</v>
      </c>
      <c r="C281" s="188">
        <f>SUMIF($E$63:$E$72,$B277,G$63:G$72)</f>
        <v>0.09</v>
      </c>
      <c r="D281" s="47"/>
      <c r="E281" s="47"/>
      <c r="F281" s="48"/>
      <c r="G281" s="48"/>
      <c r="H281" s="48"/>
      <c r="I281" s="48"/>
      <c r="J281" s="48"/>
      <c r="K281" s="89"/>
      <c r="L281" s="89"/>
      <c r="M281" s="89"/>
      <c r="N281" s="89"/>
      <c r="O281" s="89"/>
      <c r="P281" s="89"/>
      <c r="Q281" s="89"/>
      <c r="R281" s="89"/>
      <c r="S281" s="89"/>
      <c r="T281" s="89"/>
      <c r="U281" s="89"/>
    </row>
    <row r="282" ht="15" spans="1:21">
      <c r="A282" s="182"/>
      <c r="B282" s="184" t="s">
        <v>348</v>
      </c>
      <c r="C282" s="177" t="s">
        <v>349</v>
      </c>
      <c r="D282" s="47"/>
      <c r="E282" s="47"/>
      <c r="F282" s="48"/>
      <c r="G282" s="48"/>
      <c r="H282" s="48"/>
      <c r="I282" s="48"/>
      <c r="J282" s="48"/>
      <c r="K282" s="89"/>
      <c r="L282" s="89"/>
      <c r="M282" s="89"/>
      <c r="N282" s="89"/>
      <c r="O282" s="89"/>
      <c r="P282" s="89"/>
      <c r="Q282" s="89"/>
      <c r="R282" s="89"/>
      <c r="S282" s="89"/>
      <c r="T282" s="89"/>
      <c r="U282" s="89"/>
    </row>
    <row r="283" ht="15" spans="1:21">
      <c r="A283" s="182"/>
      <c r="B283" s="184" t="str">
        <f>"Classified as External or Domestic?"</f>
        <v>Classified as External or Domestic?</v>
      </c>
      <c r="C283" s="187" t="str">
        <f>VLOOKUP(B277,$E$63:$I$72,2,FALSE)</f>
        <v>Domestic</v>
      </c>
      <c r="D283" s="47"/>
      <c r="E283" s="47"/>
      <c r="F283" s="48"/>
      <c r="G283" s="48"/>
      <c r="H283" s="48"/>
      <c r="I283" s="48"/>
      <c r="J283" s="48"/>
      <c r="K283" s="89"/>
      <c r="L283" s="89"/>
      <c r="M283" s="89"/>
      <c r="N283" s="89"/>
      <c r="O283" s="89"/>
      <c r="P283" s="89"/>
      <c r="Q283" s="89"/>
      <c r="R283" s="89"/>
      <c r="S283" s="89"/>
      <c r="T283" s="89"/>
      <c r="U283" s="89"/>
    </row>
    <row r="284" ht="15" spans="1:21">
      <c r="A284" s="182"/>
      <c r="B284" s="184" t="s">
        <v>350</v>
      </c>
      <c r="C284" s="47" t="s">
        <v>351</v>
      </c>
      <c r="D284" s="47"/>
      <c r="E284" s="47"/>
      <c r="F284" s="48"/>
      <c r="G284" s="48"/>
      <c r="H284" s="48"/>
      <c r="I284" s="48"/>
      <c r="J284" s="48"/>
      <c r="K284" s="89"/>
      <c r="L284" s="190">
        <f>L285/L$101*100</f>
        <v>0</v>
      </c>
      <c r="M284" s="190">
        <f ca="1" t="shared" ref="M284:U284" si="129">M285/M$101*100</f>
        <v>0.814730902326455</v>
      </c>
      <c r="N284" s="190">
        <f ca="1" t="shared" si="129"/>
        <v>0.627546815109489</v>
      </c>
      <c r="O284" s="190">
        <f ca="1" t="shared" si="129"/>
        <v>0.4806450616143</v>
      </c>
      <c r="P284" s="190">
        <f ca="1" t="shared" si="129"/>
        <v>0.469184884961214</v>
      </c>
      <c r="Q284" s="190">
        <f ca="1" t="shared" si="129"/>
        <v>-0.163522869530893</v>
      </c>
      <c r="R284" s="190">
        <f ca="1" t="shared" si="129"/>
        <v>-0.0587188550980459</v>
      </c>
      <c r="S284" s="190">
        <f ca="1" t="shared" si="129"/>
        <v>-0.0845374894879854</v>
      </c>
      <c r="T284" s="190">
        <f ca="1" t="shared" si="129"/>
        <v>-0.203435799084371</v>
      </c>
      <c r="U284" s="190">
        <f ca="1" t="shared" si="129"/>
        <v>-1.57399545109296</v>
      </c>
    </row>
    <row r="285" ht="15" spans="1:21">
      <c r="A285" s="182"/>
      <c r="B285" s="184" t="s">
        <v>352</v>
      </c>
      <c r="C285" s="62" t="s">
        <v>329</v>
      </c>
      <c r="D285" s="177" t="str">
        <f>C283</f>
        <v>Domestic</v>
      </c>
      <c r="E285" s="62"/>
      <c r="F285" s="178"/>
      <c r="G285" s="167"/>
      <c r="H285" s="167"/>
      <c r="I285" s="167"/>
      <c r="J285" s="167"/>
      <c r="K285" s="90"/>
      <c r="L285" s="191">
        <f>SUMIF($E$63:$E$72,$B277,L$63:L$72)*L289</f>
        <v>0</v>
      </c>
      <c r="M285" s="191">
        <f t="shared" ref="M285:U285" si="130">SUMIF($E$63:$E$72,$B277,M$63:M$72)*M289</f>
        <v>1000</v>
      </c>
      <c r="N285" s="191">
        <f t="shared" si="130"/>
        <v>1000</v>
      </c>
      <c r="O285" s="191">
        <f t="shared" si="130"/>
        <v>1000</v>
      </c>
      <c r="P285" s="191">
        <f t="shared" si="130"/>
        <v>1200</v>
      </c>
      <c r="Q285" s="191">
        <f t="shared" si="130"/>
        <v>1200</v>
      </c>
      <c r="R285" s="191">
        <f t="shared" si="130"/>
        <v>1300</v>
      </c>
      <c r="S285" s="191">
        <f t="shared" si="130"/>
        <v>1300</v>
      </c>
      <c r="T285" s="191">
        <f t="shared" si="130"/>
        <v>1500</v>
      </c>
      <c r="U285" s="191">
        <f t="shared" si="130"/>
        <v>1500</v>
      </c>
    </row>
    <row r="286" ht="15" spans="1:21">
      <c r="A286" s="182"/>
      <c r="B286" s="184" t="s">
        <v>335</v>
      </c>
      <c r="C286" s="62" t="s">
        <v>329</v>
      </c>
      <c r="D286" s="177" t="str">
        <f>C283</f>
        <v>Domestic</v>
      </c>
      <c r="E286" s="62"/>
      <c r="F286" s="178"/>
      <c r="G286" s="167"/>
      <c r="H286" s="167"/>
      <c r="I286" s="167"/>
      <c r="J286" s="167"/>
      <c r="K286" s="90"/>
      <c r="L286" s="192"/>
      <c r="M286" s="143">
        <f ca="1" t="shared" ref="M286:U286" si="131">M292*M289</f>
        <v>0</v>
      </c>
      <c r="N286" s="143">
        <f ca="1" t="shared" si="131"/>
        <v>0</v>
      </c>
      <c r="O286" s="143">
        <f ca="1" t="shared" si="131"/>
        <v>0</v>
      </c>
      <c r="P286" s="143">
        <f ca="1" t="shared" si="131"/>
        <v>0</v>
      </c>
      <c r="Q286" s="143">
        <f ca="1" t="shared" si="131"/>
        <v>0</v>
      </c>
      <c r="R286" s="143">
        <f ca="1" t="shared" si="131"/>
        <v>1000</v>
      </c>
      <c r="S286" s="143">
        <f ca="1" t="shared" si="131"/>
        <v>1000</v>
      </c>
      <c r="T286" s="143">
        <f ca="1" t="shared" si="131"/>
        <v>1000</v>
      </c>
      <c r="U286" s="143">
        <f ca="1" t="shared" si="131"/>
        <v>1200</v>
      </c>
    </row>
    <row r="287" ht="15" spans="1:21">
      <c r="A287" s="182"/>
      <c r="B287" s="184" t="s">
        <v>336</v>
      </c>
      <c r="C287" s="62" t="s">
        <v>329</v>
      </c>
      <c r="D287" s="177" t="str">
        <f>C283</f>
        <v>Domestic</v>
      </c>
      <c r="E287" s="62"/>
      <c r="F287" s="178"/>
      <c r="G287" s="167"/>
      <c r="H287" s="167"/>
      <c r="I287" s="167"/>
      <c r="J287" s="167"/>
      <c r="K287" s="90"/>
      <c r="L287" s="192"/>
      <c r="M287" s="143">
        <f t="shared" ref="M287:U287" si="132">M293*M289</f>
        <v>0</v>
      </c>
      <c r="N287" s="143">
        <f ca="1" t="shared" si="132"/>
        <v>90</v>
      </c>
      <c r="O287" s="143">
        <f ca="1" t="shared" si="132"/>
        <v>180</v>
      </c>
      <c r="P287" s="143">
        <f ca="1" t="shared" si="132"/>
        <v>270</v>
      </c>
      <c r="Q287" s="143">
        <f ca="1" t="shared" si="132"/>
        <v>378</v>
      </c>
      <c r="R287" s="143">
        <f ca="1" t="shared" si="132"/>
        <v>486</v>
      </c>
      <c r="S287" s="143">
        <f ca="1" t="shared" si="132"/>
        <v>513</v>
      </c>
      <c r="T287" s="143">
        <f ca="1" t="shared" si="132"/>
        <v>540</v>
      </c>
      <c r="U287" s="143">
        <f ca="1" t="shared" si="132"/>
        <v>585</v>
      </c>
    </row>
    <row r="288" ht="15" spans="1:21">
      <c r="A288" s="182"/>
      <c r="B288" s="184" t="s">
        <v>353</v>
      </c>
      <c r="C288" s="62" t="s">
        <v>329</v>
      </c>
      <c r="D288" s="177" t="str">
        <f>C283</f>
        <v>Domestic</v>
      </c>
      <c r="E288" s="62"/>
      <c r="F288" s="178"/>
      <c r="G288" s="167"/>
      <c r="H288" s="167"/>
      <c r="I288" s="167"/>
      <c r="J288" s="167"/>
      <c r="K288" s="90"/>
      <c r="L288" s="143">
        <f t="shared" ref="L288:U288" si="133">L291*L289</f>
        <v>0</v>
      </c>
      <c r="M288" s="143">
        <f ca="1" t="shared" si="133"/>
        <v>1000</v>
      </c>
      <c r="N288" s="143">
        <f ca="1" t="shared" si="133"/>
        <v>2000</v>
      </c>
      <c r="O288" s="143">
        <f ca="1" t="shared" si="133"/>
        <v>3000</v>
      </c>
      <c r="P288" s="143">
        <f ca="1" t="shared" si="133"/>
        <v>4200</v>
      </c>
      <c r="Q288" s="143">
        <f ca="1" t="shared" si="133"/>
        <v>5400</v>
      </c>
      <c r="R288" s="143">
        <f ca="1" t="shared" si="133"/>
        <v>5700</v>
      </c>
      <c r="S288" s="143">
        <f ca="1" t="shared" si="133"/>
        <v>6000</v>
      </c>
      <c r="T288" s="143">
        <f ca="1" t="shared" si="133"/>
        <v>6500</v>
      </c>
      <c r="U288" s="143">
        <f ca="1" t="shared" si="133"/>
        <v>6800</v>
      </c>
    </row>
    <row r="289" ht="15" spans="1:21">
      <c r="A289" s="182"/>
      <c r="B289" s="184" t="s">
        <v>333</v>
      </c>
      <c r="C289" s="103" t="str">
        <f>"LCU per unit of "&amp;D288</f>
        <v>LCU per unit of Domestic</v>
      </c>
      <c r="D289" s="177" t="str">
        <f>C278</f>
        <v>LCU</v>
      </c>
      <c r="E289" s="62"/>
      <c r="F289" s="178"/>
      <c r="G289" s="167"/>
      <c r="H289" s="167"/>
      <c r="I289" s="167"/>
      <c r="J289" s="167"/>
      <c r="K289" s="90"/>
      <c r="L289" s="143">
        <f t="shared" ref="L289:U289" si="134">INDEX($L$81:$U$85,MATCH($D289,$B$81:$B$85,0),MATCH(L$78,$L$78:$U$78,0))</f>
        <v>1</v>
      </c>
      <c r="M289" s="143">
        <f t="shared" si="134"/>
        <v>1</v>
      </c>
      <c r="N289" s="143">
        <f t="shared" si="134"/>
        <v>1</v>
      </c>
      <c r="O289" s="143">
        <f t="shared" si="134"/>
        <v>1</v>
      </c>
      <c r="P289" s="143">
        <f t="shared" si="134"/>
        <v>1</v>
      </c>
      <c r="Q289" s="143">
        <f t="shared" si="134"/>
        <v>1</v>
      </c>
      <c r="R289" s="143">
        <f t="shared" si="134"/>
        <v>1</v>
      </c>
      <c r="S289" s="143">
        <f t="shared" si="134"/>
        <v>1</v>
      </c>
      <c r="T289" s="143">
        <f t="shared" si="134"/>
        <v>1</v>
      </c>
      <c r="U289" s="143">
        <f t="shared" si="134"/>
        <v>1</v>
      </c>
    </row>
    <row r="290" ht="15" spans="1:21">
      <c r="A290" s="182"/>
      <c r="B290" s="184" t="s">
        <v>341</v>
      </c>
      <c r="C290" s="103" t="str">
        <f>"million "&amp;D289</f>
        <v>million LCU</v>
      </c>
      <c r="D290" s="177" t="str">
        <f>D289</f>
        <v>LCU</v>
      </c>
      <c r="E290" s="59"/>
      <c r="F290" s="189"/>
      <c r="G290" s="167"/>
      <c r="H290" s="167"/>
      <c r="I290" s="167"/>
      <c r="J290" s="167"/>
      <c r="K290" s="90"/>
      <c r="L290" s="190">
        <f t="shared" ref="L290:U290" si="135">L285/L289</f>
        <v>0</v>
      </c>
      <c r="M290" s="190">
        <f t="shared" si="135"/>
        <v>1000</v>
      </c>
      <c r="N290" s="190">
        <f t="shared" si="135"/>
        <v>1000</v>
      </c>
      <c r="O290" s="190">
        <f t="shared" si="135"/>
        <v>1000</v>
      </c>
      <c r="P290" s="190">
        <f t="shared" si="135"/>
        <v>1200</v>
      </c>
      <c r="Q290" s="190">
        <f t="shared" si="135"/>
        <v>1200</v>
      </c>
      <c r="R290" s="190">
        <f t="shared" si="135"/>
        <v>1300</v>
      </c>
      <c r="S290" s="190">
        <f t="shared" si="135"/>
        <v>1300</v>
      </c>
      <c r="T290" s="190">
        <f t="shared" si="135"/>
        <v>1500</v>
      </c>
      <c r="U290" s="190">
        <f t="shared" si="135"/>
        <v>1500</v>
      </c>
    </row>
    <row r="291" ht="15" spans="1:21">
      <c r="A291" s="182"/>
      <c r="B291" s="184" t="s">
        <v>343</v>
      </c>
      <c r="C291" s="103" t="str">
        <f>"million "&amp;D290</f>
        <v>million LCU</v>
      </c>
      <c r="D291" s="177" t="str">
        <f>D290</f>
        <v>LCU</v>
      </c>
      <c r="E291" s="62"/>
      <c r="F291" s="189"/>
      <c r="G291" s="167"/>
      <c r="H291" s="167"/>
      <c r="I291" s="167"/>
      <c r="J291" s="167"/>
      <c r="K291" s="90"/>
      <c r="L291" s="143">
        <f>L290</f>
        <v>0</v>
      </c>
      <c r="M291" s="143">
        <f ca="1" t="shared" ref="M291:U291" si="136">L291+M290-M292</f>
        <v>1000</v>
      </c>
      <c r="N291" s="143">
        <f ca="1" t="shared" si="136"/>
        <v>2000</v>
      </c>
      <c r="O291" s="143">
        <f ca="1" t="shared" si="136"/>
        <v>3000</v>
      </c>
      <c r="P291" s="143">
        <f ca="1" t="shared" si="136"/>
        <v>4200</v>
      </c>
      <c r="Q291" s="143">
        <f ca="1" t="shared" si="136"/>
        <v>5400</v>
      </c>
      <c r="R291" s="143">
        <f ca="1" t="shared" si="136"/>
        <v>5700</v>
      </c>
      <c r="S291" s="143">
        <f ca="1" t="shared" si="136"/>
        <v>6000</v>
      </c>
      <c r="T291" s="143">
        <f ca="1" t="shared" si="136"/>
        <v>6500</v>
      </c>
      <c r="U291" s="143">
        <f ca="1" t="shared" si="136"/>
        <v>6800</v>
      </c>
    </row>
    <row r="292" ht="15" spans="1:21">
      <c r="A292" s="182"/>
      <c r="B292" s="184" t="s">
        <v>328</v>
      </c>
      <c r="C292" s="103" t="str">
        <f>"million "&amp;D291</f>
        <v>million LCU</v>
      </c>
      <c r="D292" s="177" t="str">
        <f>D291</f>
        <v>LCU</v>
      </c>
      <c r="E292" s="62"/>
      <c r="F292" s="189"/>
      <c r="G292" s="167"/>
      <c r="H292" s="167"/>
      <c r="I292" s="167"/>
      <c r="J292" s="167"/>
      <c r="K292" s="90"/>
      <c r="L292" s="192"/>
      <c r="M292" s="143">
        <f ca="1" t="shared" ref="M292:U292" si="137">IF(M$241&gt;$C279-1,SUM(OFFSET($L290,0,M$241-$C279,1,$C279-$C280))/($C279-$C280),IF(M$241&lt;$C280+1,0,SUM(OFFSET($L290,0,0,1,M$241-$C280))/($C279-$C280)))</f>
        <v>0</v>
      </c>
      <c r="N292" s="143">
        <f ca="1" t="shared" si="137"/>
        <v>0</v>
      </c>
      <c r="O292" s="143">
        <f ca="1" t="shared" si="137"/>
        <v>0</v>
      </c>
      <c r="P292" s="143">
        <f ca="1" t="shared" si="137"/>
        <v>0</v>
      </c>
      <c r="Q292" s="143">
        <f ca="1" t="shared" si="137"/>
        <v>0</v>
      </c>
      <c r="R292" s="143">
        <f ca="1" t="shared" si="137"/>
        <v>1000</v>
      </c>
      <c r="S292" s="143">
        <f ca="1" t="shared" si="137"/>
        <v>1000</v>
      </c>
      <c r="T292" s="143">
        <f ca="1" t="shared" si="137"/>
        <v>1000</v>
      </c>
      <c r="U292" s="143">
        <f ca="1" t="shared" si="137"/>
        <v>1200</v>
      </c>
    </row>
    <row r="293" ht="15" spans="1:21">
      <c r="A293" s="182"/>
      <c r="B293" s="184" t="s">
        <v>234</v>
      </c>
      <c r="C293" s="103" t="str">
        <f>"million "&amp;D292</f>
        <v>million LCU</v>
      </c>
      <c r="D293" s="177" t="str">
        <f>D292</f>
        <v>LCU</v>
      </c>
      <c r="E293" s="62"/>
      <c r="F293" s="189"/>
      <c r="G293" s="167"/>
      <c r="H293" s="167"/>
      <c r="I293" s="167"/>
      <c r="J293" s="167"/>
      <c r="K293" s="90"/>
      <c r="L293" s="192"/>
      <c r="M293" s="143">
        <f t="shared" ref="M293:U293" si="138">L291*$C281</f>
        <v>0</v>
      </c>
      <c r="N293" s="143">
        <f ca="1" t="shared" si="138"/>
        <v>90</v>
      </c>
      <c r="O293" s="143">
        <f ca="1" t="shared" si="138"/>
        <v>180</v>
      </c>
      <c r="P293" s="143">
        <f ca="1" t="shared" si="138"/>
        <v>270</v>
      </c>
      <c r="Q293" s="143">
        <f ca="1" t="shared" si="138"/>
        <v>378</v>
      </c>
      <c r="R293" s="143">
        <f ca="1" t="shared" si="138"/>
        <v>486</v>
      </c>
      <c r="S293" s="143">
        <f ca="1" t="shared" si="138"/>
        <v>513</v>
      </c>
      <c r="T293" s="143">
        <f ca="1" t="shared" si="138"/>
        <v>540</v>
      </c>
      <c r="U293" s="143">
        <f ca="1" t="shared" si="138"/>
        <v>585</v>
      </c>
    </row>
    <row r="294" ht="15" spans="1:21">
      <c r="A294" s="182"/>
      <c r="B294" s="183" t="s">
        <v>299</v>
      </c>
      <c r="C294" s="103"/>
      <c r="D294" s="51"/>
      <c r="E294" s="116"/>
      <c r="F294" s="167"/>
      <c r="G294" s="167"/>
      <c r="H294" s="167"/>
      <c r="I294" s="167"/>
      <c r="J294" s="167"/>
      <c r="K294" s="90"/>
      <c r="L294" s="143"/>
      <c r="M294" s="143"/>
      <c r="N294" s="143"/>
      <c r="O294" s="143"/>
      <c r="P294" s="143"/>
      <c r="Q294" s="143"/>
      <c r="R294" s="143"/>
      <c r="S294" s="143"/>
      <c r="T294" s="143"/>
      <c r="U294" s="143"/>
    </row>
    <row r="295" ht="15" spans="1:21">
      <c r="A295" s="182"/>
      <c r="B295" s="184" t="s">
        <v>37</v>
      </c>
      <c r="C295" s="185" t="str">
        <f>IF(C300="Domestic","LCU","USD")</f>
        <v>LCU</v>
      </c>
      <c r="D295" s="47"/>
      <c r="E295" s="47"/>
      <c r="F295" s="48"/>
      <c r="G295" s="48"/>
      <c r="H295" s="48"/>
      <c r="I295" s="48"/>
      <c r="J295" s="48"/>
      <c r="K295" s="89"/>
      <c r="L295" s="89"/>
      <c r="M295" s="89"/>
      <c r="N295" s="89"/>
      <c r="O295" s="89"/>
      <c r="P295" s="89"/>
      <c r="Q295" s="89"/>
      <c r="R295" s="89"/>
      <c r="S295" s="89"/>
      <c r="T295" s="89"/>
      <c r="U295" s="89"/>
    </row>
    <row r="296" ht="15" spans="1:21">
      <c r="A296" s="182"/>
      <c r="B296" s="184" t="s">
        <v>345</v>
      </c>
      <c r="C296" s="186">
        <f>SUMIF($E$63:$E$72,$B294,H$63:H$72)</f>
        <v>6</v>
      </c>
      <c r="D296" s="47"/>
      <c r="E296" s="47"/>
      <c r="F296" s="48"/>
      <c r="G296" s="48"/>
      <c r="H296" s="48"/>
      <c r="I296" s="48"/>
      <c r="J296" s="48"/>
      <c r="K296" s="89"/>
      <c r="L296" s="89"/>
      <c r="M296" s="89"/>
      <c r="N296" s="89"/>
      <c r="O296" s="89"/>
      <c r="P296" s="89"/>
      <c r="Q296" s="89"/>
      <c r="R296" s="89"/>
      <c r="S296" s="89"/>
      <c r="T296" s="89"/>
      <c r="U296" s="89"/>
    </row>
    <row r="297" ht="15" spans="1:21">
      <c r="A297" s="182"/>
      <c r="B297" s="184" t="s">
        <v>346</v>
      </c>
      <c r="C297" s="187">
        <f>SUMIF($E$63:$E$72,$B294,I$63:I$72)</f>
        <v>3</v>
      </c>
      <c r="D297" s="47"/>
      <c r="E297" s="47"/>
      <c r="F297" s="48"/>
      <c r="G297" s="48"/>
      <c r="H297" s="48"/>
      <c r="I297" s="48"/>
      <c r="J297" s="48"/>
      <c r="K297" s="89"/>
      <c r="L297" s="89"/>
      <c r="M297" s="89"/>
      <c r="N297" s="89"/>
      <c r="O297" s="89"/>
      <c r="P297" s="89"/>
      <c r="Q297" s="89"/>
      <c r="R297" s="89"/>
      <c r="S297" s="89"/>
      <c r="T297" s="89"/>
      <c r="U297" s="89"/>
    </row>
    <row r="298" ht="15" spans="1:21">
      <c r="A298" s="182"/>
      <c r="B298" s="184" t="s">
        <v>347</v>
      </c>
      <c r="C298" s="188">
        <f>SUMIF($E$63:$E$72,$B294,G$63:G$72)</f>
        <v>0.09</v>
      </c>
      <c r="D298" s="47"/>
      <c r="E298" s="47"/>
      <c r="F298" s="48"/>
      <c r="G298" s="48"/>
      <c r="H298" s="48"/>
      <c r="I298" s="48"/>
      <c r="J298" s="48"/>
      <c r="K298" s="89"/>
      <c r="L298" s="89"/>
      <c r="M298" s="89"/>
      <c r="N298" s="89"/>
      <c r="O298" s="89"/>
      <c r="P298" s="89"/>
      <c r="Q298" s="89"/>
      <c r="R298" s="89"/>
      <c r="S298" s="89"/>
      <c r="T298" s="89"/>
      <c r="U298" s="89"/>
    </row>
    <row r="299" ht="15" spans="1:21">
      <c r="A299" s="182"/>
      <c r="B299" s="184" t="s">
        <v>348</v>
      </c>
      <c r="C299" s="177" t="s">
        <v>349</v>
      </c>
      <c r="D299" s="47"/>
      <c r="E299" s="47"/>
      <c r="F299" s="48"/>
      <c r="G299" s="48"/>
      <c r="H299" s="48"/>
      <c r="I299" s="48"/>
      <c r="J299" s="48"/>
      <c r="K299" s="89"/>
      <c r="L299" s="89"/>
      <c r="M299" s="89"/>
      <c r="N299" s="89"/>
      <c r="O299" s="89"/>
      <c r="P299" s="89"/>
      <c r="Q299" s="89"/>
      <c r="R299" s="89"/>
      <c r="S299" s="89"/>
      <c r="T299" s="89"/>
      <c r="U299" s="89"/>
    </row>
    <row r="300" ht="15" spans="1:21">
      <c r="A300" s="182"/>
      <c r="B300" s="184" t="str">
        <f>"Classified as External or Domestic?"</f>
        <v>Classified as External or Domestic?</v>
      </c>
      <c r="C300" s="187" t="str">
        <f>VLOOKUP(B294,$E$63:$I$72,2,FALSE)</f>
        <v>Domestic</v>
      </c>
      <c r="D300" s="47"/>
      <c r="E300" s="47"/>
      <c r="F300" s="48"/>
      <c r="G300" s="48"/>
      <c r="H300" s="48"/>
      <c r="I300" s="48"/>
      <c r="J300" s="48"/>
      <c r="K300" s="89"/>
      <c r="L300" s="89"/>
      <c r="M300" s="89"/>
      <c r="N300" s="89"/>
      <c r="O300" s="89"/>
      <c r="P300" s="89"/>
      <c r="Q300" s="89"/>
      <c r="R300" s="89"/>
      <c r="S300" s="89"/>
      <c r="T300" s="89"/>
      <c r="U300" s="89"/>
    </row>
    <row r="301" ht="15" spans="1:21">
      <c r="A301" s="182"/>
      <c r="B301" s="184" t="s">
        <v>350</v>
      </c>
      <c r="C301" s="47" t="s">
        <v>351</v>
      </c>
      <c r="D301" s="47"/>
      <c r="E301" s="47"/>
      <c r="F301" s="48"/>
      <c r="G301" s="48"/>
      <c r="H301" s="48"/>
      <c r="I301" s="48"/>
      <c r="J301" s="48"/>
      <c r="K301" s="89"/>
      <c r="L301" s="190">
        <f>L302/L$101*100</f>
        <v>3.342987211818</v>
      </c>
      <c r="M301" s="190">
        <f ca="1" t="shared" ref="M301:U301" si="139">M302/M$101*100</f>
        <v>12.2209635348968</v>
      </c>
      <c r="N301" s="190">
        <f ca="1" t="shared" si="139"/>
        <v>7.53056178131387</v>
      </c>
      <c r="O301" s="190">
        <f ca="1" t="shared" si="139"/>
        <v>5.7677407393716</v>
      </c>
      <c r="P301" s="190">
        <f ca="1" t="shared" si="139"/>
        <v>5.08283625374649</v>
      </c>
      <c r="Q301" s="190">
        <f ca="1" t="shared" si="139"/>
        <v>-1.77149775325134</v>
      </c>
      <c r="R301" s="190">
        <f ca="1" t="shared" si="139"/>
        <v>-0.596222220995543</v>
      </c>
      <c r="S301" s="190">
        <f ca="1" t="shared" si="139"/>
        <v>-0.85838066249339</v>
      </c>
      <c r="T301" s="190">
        <f ca="1" t="shared" si="139"/>
        <v>-1.83092219175934</v>
      </c>
      <c r="U301" s="190">
        <f ca="1" t="shared" si="139"/>
        <v>-14.1659590598367</v>
      </c>
    </row>
    <row r="302" ht="15" spans="1:21">
      <c r="A302" s="182"/>
      <c r="B302" s="184" t="s">
        <v>352</v>
      </c>
      <c r="C302" s="62" t="s">
        <v>329</v>
      </c>
      <c r="D302" s="177" t="str">
        <f>C300</f>
        <v>Domestic</v>
      </c>
      <c r="E302" s="62"/>
      <c r="F302" s="178"/>
      <c r="G302" s="167"/>
      <c r="H302" s="167"/>
      <c r="I302" s="167"/>
      <c r="J302" s="167"/>
      <c r="K302" s="90"/>
      <c r="L302" s="191">
        <f>SUMIF($E$63:$E$72,$B294,L$63:L$72)*L306</f>
        <v>2000</v>
      </c>
      <c r="M302" s="191">
        <f t="shared" ref="M302:U302" si="140">SUMIF($E$63:$E$72,$B294,M$63:M$72)*M306</f>
        <v>15000</v>
      </c>
      <c r="N302" s="191">
        <f t="shared" si="140"/>
        <v>12000</v>
      </c>
      <c r="O302" s="191">
        <f t="shared" si="140"/>
        <v>12000</v>
      </c>
      <c r="P302" s="191">
        <f t="shared" si="140"/>
        <v>13000</v>
      </c>
      <c r="Q302" s="191">
        <f t="shared" si="140"/>
        <v>13000</v>
      </c>
      <c r="R302" s="191">
        <f t="shared" si="140"/>
        <v>13200</v>
      </c>
      <c r="S302" s="191">
        <f t="shared" si="140"/>
        <v>13200</v>
      </c>
      <c r="T302" s="191">
        <f t="shared" si="140"/>
        <v>13500</v>
      </c>
      <c r="U302" s="191">
        <f t="shared" si="140"/>
        <v>13500</v>
      </c>
    </row>
    <row r="303" ht="15" spans="1:21">
      <c r="A303" s="182"/>
      <c r="B303" s="184" t="s">
        <v>335</v>
      </c>
      <c r="C303" s="62" t="s">
        <v>329</v>
      </c>
      <c r="D303" s="177" t="str">
        <f>C300</f>
        <v>Domestic</v>
      </c>
      <c r="E303" s="62"/>
      <c r="F303" s="178"/>
      <c r="G303" s="167"/>
      <c r="H303" s="167"/>
      <c r="I303" s="167"/>
      <c r="J303" s="167"/>
      <c r="K303" s="90"/>
      <c r="L303" s="192"/>
      <c r="M303" s="143">
        <f ca="1" t="shared" ref="M303:U303" si="141">M309*M306</f>
        <v>0</v>
      </c>
      <c r="N303" s="143">
        <f ca="1" t="shared" si="141"/>
        <v>0</v>
      </c>
      <c r="O303" s="143">
        <f ca="1" t="shared" si="141"/>
        <v>0</v>
      </c>
      <c r="P303" s="143">
        <f ca="1" t="shared" si="141"/>
        <v>666.666666666667</v>
      </c>
      <c r="Q303" s="143">
        <f ca="1" t="shared" si="141"/>
        <v>5666.66666666667</v>
      </c>
      <c r="R303" s="143">
        <f ca="1" t="shared" si="141"/>
        <v>9666.66666666667</v>
      </c>
      <c r="S303" s="143">
        <f ca="1" t="shared" si="141"/>
        <v>13000</v>
      </c>
      <c r="T303" s="143">
        <f ca="1" t="shared" si="141"/>
        <v>12333.3333333333</v>
      </c>
      <c r="U303" s="143">
        <f ca="1" t="shared" si="141"/>
        <v>12666.6666666667</v>
      </c>
    </row>
    <row r="304" ht="15" spans="1:21">
      <c r="A304" s="182"/>
      <c r="B304" s="184" t="s">
        <v>336</v>
      </c>
      <c r="C304" s="62" t="s">
        <v>329</v>
      </c>
      <c r="D304" s="177" t="str">
        <f>C300</f>
        <v>Domestic</v>
      </c>
      <c r="E304" s="62"/>
      <c r="F304" s="178"/>
      <c r="G304" s="167"/>
      <c r="H304" s="167"/>
      <c r="I304" s="167"/>
      <c r="J304" s="167"/>
      <c r="K304" s="90"/>
      <c r="L304" s="192"/>
      <c r="M304" s="143">
        <f t="shared" ref="M304:U304" si="142">M310*M306</f>
        <v>180</v>
      </c>
      <c r="N304" s="143">
        <f ca="1" t="shared" si="142"/>
        <v>1530</v>
      </c>
      <c r="O304" s="143">
        <f ca="1" t="shared" si="142"/>
        <v>2610</v>
      </c>
      <c r="P304" s="143">
        <f ca="1" t="shared" si="142"/>
        <v>3690</v>
      </c>
      <c r="Q304" s="143">
        <f ca="1" t="shared" si="142"/>
        <v>4800</v>
      </c>
      <c r="R304" s="143">
        <f ca="1" t="shared" si="142"/>
        <v>5460</v>
      </c>
      <c r="S304" s="143">
        <f ca="1" t="shared" si="142"/>
        <v>5778</v>
      </c>
      <c r="T304" s="143">
        <f ca="1" t="shared" si="142"/>
        <v>5796</v>
      </c>
      <c r="U304" s="143">
        <f ca="1" t="shared" si="142"/>
        <v>5901</v>
      </c>
    </row>
    <row r="305" ht="15" spans="1:21">
      <c r="A305" s="182"/>
      <c r="B305" s="184" t="s">
        <v>353</v>
      </c>
      <c r="C305" s="62" t="s">
        <v>329</v>
      </c>
      <c r="D305" s="177" t="str">
        <f>C300</f>
        <v>Domestic</v>
      </c>
      <c r="E305" s="62"/>
      <c r="F305" s="178"/>
      <c r="G305" s="167"/>
      <c r="H305" s="167"/>
      <c r="I305" s="167"/>
      <c r="J305" s="167"/>
      <c r="K305" s="90"/>
      <c r="L305" s="143">
        <f t="shared" ref="L305:U305" si="143">L308*L306</f>
        <v>2000</v>
      </c>
      <c r="M305" s="143">
        <f ca="1" t="shared" si="143"/>
        <v>17000</v>
      </c>
      <c r="N305" s="143">
        <f ca="1" t="shared" si="143"/>
        <v>29000</v>
      </c>
      <c r="O305" s="143">
        <f ca="1" t="shared" si="143"/>
        <v>41000</v>
      </c>
      <c r="P305" s="143">
        <f ca="1" t="shared" si="143"/>
        <v>53333.3333333333</v>
      </c>
      <c r="Q305" s="143">
        <f ca="1" t="shared" si="143"/>
        <v>60666.6666666667</v>
      </c>
      <c r="R305" s="143">
        <f ca="1" t="shared" si="143"/>
        <v>64200</v>
      </c>
      <c r="S305" s="143">
        <f ca="1" t="shared" si="143"/>
        <v>64400</v>
      </c>
      <c r="T305" s="143">
        <f ca="1" t="shared" si="143"/>
        <v>65566.6666666667</v>
      </c>
      <c r="U305" s="143">
        <f ca="1" t="shared" si="143"/>
        <v>66400</v>
      </c>
    </row>
    <row r="306" ht="15" spans="1:21">
      <c r="A306" s="182"/>
      <c r="B306" s="184" t="s">
        <v>333</v>
      </c>
      <c r="C306" s="103" t="str">
        <f>"LCU per unit of "&amp;D305</f>
        <v>LCU per unit of Domestic</v>
      </c>
      <c r="D306" s="177" t="str">
        <f>C295</f>
        <v>LCU</v>
      </c>
      <c r="E306" s="62"/>
      <c r="F306" s="178"/>
      <c r="G306" s="167"/>
      <c r="H306" s="167"/>
      <c r="I306" s="167"/>
      <c r="J306" s="167"/>
      <c r="K306" s="90"/>
      <c r="L306" s="143">
        <f t="shared" ref="L306:U306" si="144">INDEX($L$81:$U$85,MATCH($D306,$B$81:$B$85,0),MATCH(L$78,$L$78:$U$78,0))</f>
        <v>1</v>
      </c>
      <c r="M306" s="143">
        <f t="shared" si="144"/>
        <v>1</v>
      </c>
      <c r="N306" s="143">
        <f t="shared" si="144"/>
        <v>1</v>
      </c>
      <c r="O306" s="143">
        <f t="shared" si="144"/>
        <v>1</v>
      </c>
      <c r="P306" s="143">
        <f t="shared" si="144"/>
        <v>1</v>
      </c>
      <c r="Q306" s="143">
        <f t="shared" si="144"/>
        <v>1</v>
      </c>
      <c r="R306" s="143">
        <f t="shared" si="144"/>
        <v>1</v>
      </c>
      <c r="S306" s="143">
        <f t="shared" si="144"/>
        <v>1</v>
      </c>
      <c r="T306" s="143">
        <f t="shared" si="144"/>
        <v>1</v>
      </c>
      <c r="U306" s="143">
        <f t="shared" si="144"/>
        <v>1</v>
      </c>
    </row>
    <row r="307" ht="15" spans="1:21">
      <c r="A307" s="182"/>
      <c r="B307" s="184" t="s">
        <v>341</v>
      </c>
      <c r="C307" s="103" t="str">
        <f>"million "&amp;D306</f>
        <v>million LCU</v>
      </c>
      <c r="D307" s="177" t="str">
        <f>D306</f>
        <v>LCU</v>
      </c>
      <c r="E307" s="59"/>
      <c r="F307" s="189"/>
      <c r="G307" s="167"/>
      <c r="H307" s="167"/>
      <c r="I307" s="167"/>
      <c r="J307" s="167"/>
      <c r="K307" s="90"/>
      <c r="L307" s="190">
        <f t="shared" ref="L307:U307" si="145">L302/L306</f>
        <v>2000</v>
      </c>
      <c r="M307" s="190">
        <f t="shared" si="145"/>
        <v>15000</v>
      </c>
      <c r="N307" s="190">
        <f t="shared" si="145"/>
        <v>12000</v>
      </c>
      <c r="O307" s="190">
        <f t="shared" si="145"/>
        <v>12000</v>
      </c>
      <c r="P307" s="190">
        <f t="shared" si="145"/>
        <v>13000</v>
      </c>
      <c r="Q307" s="190">
        <f t="shared" si="145"/>
        <v>13000</v>
      </c>
      <c r="R307" s="190">
        <f t="shared" si="145"/>
        <v>13200</v>
      </c>
      <c r="S307" s="190">
        <f t="shared" si="145"/>
        <v>13200</v>
      </c>
      <c r="T307" s="190">
        <f t="shared" si="145"/>
        <v>13500</v>
      </c>
      <c r="U307" s="190">
        <f t="shared" si="145"/>
        <v>13500</v>
      </c>
    </row>
    <row r="308" ht="15" spans="1:21">
      <c r="A308" s="182"/>
      <c r="B308" s="184" t="s">
        <v>343</v>
      </c>
      <c r="C308" s="103" t="str">
        <f>"million "&amp;D307</f>
        <v>million LCU</v>
      </c>
      <c r="D308" s="177" t="str">
        <f>D307</f>
        <v>LCU</v>
      </c>
      <c r="E308" s="62"/>
      <c r="F308" s="189"/>
      <c r="G308" s="167"/>
      <c r="H308" s="167"/>
      <c r="I308" s="167"/>
      <c r="J308" s="167"/>
      <c r="K308" s="90"/>
      <c r="L308" s="143">
        <f>L307</f>
        <v>2000</v>
      </c>
      <c r="M308" s="143">
        <f ca="1" t="shared" ref="M308:U308" si="146">L308+M307-M309</f>
        <v>17000</v>
      </c>
      <c r="N308" s="143">
        <f ca="1" t="shared" si="146"/>
        <v>29000</v>
      </c>
      <c r="O308" s="143">
        <f ca="1" t="shared" si="146"/>
        <v>41000</v>
      </c>
      <c r="P308" s="143">
        <f ca="1" t="shared" si="146"/>
        <v>53333.3333333333</v>
      </c>
      <c r="Q308" s="143">
        <f ca="1" t="shared" si="146"/>
        <v>60666.6666666667</v>
      </c>
      <c r="R308" s="143">
        <f ca="1" t="shared" si="146"/>
        <v>64200</v>
      </c>
      <c r="S308" s="143">
        <f ca="1" t="shared" si="146"/>
        <v>64400</v>
      </c>
      <c r="T308" s="143">
        <f ca="1" t="shared" si="146"/>
        <v>65566.6666666667</v>
      </c>
      <c r="U308" s="143">
        <f ca="1" t="shared" si="146"/>
        <v>66400</v>
      </c>
    </row>
    <row r="309" ht="15" spans="1:21">
      <c r="A309" s="182"/>
      <c r="B309" s="184" t="s">
        <v>328</v>
      </c>
      <c r="C309" s="103" t="str">
        <f>"million "&amp;D308</f>
        <v>million LCU</v>
      </c>
      <c r="D309" s="177" t="str">
        <f>D308</f>
        <v>LCU</v>
      </c>
      <c r="E309" s="62"/>
      <c r="F309" s="189"/>
      <c r="G309" s="167"/>
      <c r="H309" s="167"/>
      <c r="I309" s="167"/>
      <c r="J309" s="167"/>
      <c r="K309" s="90"/>
      <c r="L309" s="192"/>
      <c r="M309" s="143">
        <f ca="1" t="shared" ref="M309:U309" si="147">IF(M$241&gt;$C296-1,SUM(OFFSET($L307,0,M$241-$C296,1,$C296-$C297))/($C296-$C297),IF(M$241&lt;$C297+1,0,SUM(OFFSET($L307,0,0,1,M$241-$C297))/($C296-$C297)))</f>
        <v>0</v>
      </c>
      <c r="N309" s="143">
        <f ca="1" t="shared" si="147"/>
        <v>0</v>
      </c>
      <c r="O309" s="143">
        <f ca="1" t="shared" si="147"/>
        <v>0</v>
      </c>
      <c r="P309" s="143">
        <f ca="1" t="shared" si="147"/>
        <v>666.666666666667</v>
      </c>
      <c r="Q309" s="143">
        <f ca="1" t="shared" si="147"/>
        <v>5666.66666666667</v>
      </c>
      <c r="R309" s="143">
        <f ca="1" t="shared" si="147"/>
        <v>9666.66666666667</v>
      </c>
      <c r="S309" s="143">
        <f ca="1" t="shared" si="147"/>
        <v>13000</v>
      </c>
      <c r="T309" s="143">
        <f ca="1" t="shared" si="147"/>
        <v>12333.3333333333</v>
      </c>
      <c r="U309" s="143">
        <f ca="1" t="shared" si="147"/>
        <v>12666.6666666667</v>
      </c>
    </row>
    <row r="310" ht="15" spans="1:21">
      <c r="A310" s="182"/>
      <c r="B310" s="184" t="s">
        <v>234</v>
      </c>
      <c r="C310" s="103" t="str">
        <f>"million "&amp;D309</f>
        <v>million LCU</v>
      </c>
      <c r="D310" s="177" t="str">
        <f>D309</f>
        <v>LCU</v>
      </c>
      <c r="E310" s="62"/>
      <c r="F310" s="189"/>
      <c r="G310" s="167"/>
      <c r="H310" s="167"/>
      <c r="I310" s="167"/>
      <c r="J310" s="167"/>
      <c r="K310" s="90"/>
      <c r="L310" s="192"/>
      <c r="M310" s="143">
        <f t="shared" ref="M310:U310" si="148">L308*$C298</f>
        <v>180</v>
      </c>
      <c r="N310" s="143">
        <f ca="1" t="shared" si="148"/>
        <v>1530</v>
      </c>
      <c r="O310" s="143">
        <f ca="1" t="shared" si="148"/>
        <v>2610</v>
      </c>
      <c r="P310" s="143">
        <f ca="1" t="shared" si="148"/>
        <v>3690</v>
      </c>
      <c r="Q310" s="143">
        <f ca="1" t="shared" si="148"/>
        <v>4800</v>
      </c>
      <c r="R310" s="143">
        <f ca="1" t="shared" si="148"/>
        <v>5460</v>
      </c>
      <c r="S310" s="143">
        <f ca="1" t="shared" si="148"/>
        <v>5778</v>
      </c>
      <c r="T310" s="143">
        <f ca="1" t="shared" si="148"/>
        <v>5796</v>
      </c>
      <c r="U310" s="143">
        <f ca="1" t="shared" si="148"/>
        <v>5901</v>
      </c>
    </row>
    <row r="311" ht="15" spans="1:21">
      <c r="A311" s="182"/>
      <c r="B311" s="183" t="s">
        <v>300</v>
      </c>
      <c r="C311" s="103"/>
      <c r="D311" s="51"/>
      <c r="E311" s="116"/>
      <c r="F311" s="167"/>
      <c r="G311" s="167"/>
      <c r="H311" s="167"/>
      <c r="I311" s="167"/>
      <c r="J311" s="167"/>
      <c r="K311" s="90"/>
      <c r="L311" s="143"/>
      <c r="M311" s="143"/>
      <c r="N311" s="143"/>
      <c r="O311" s="143"/>
      <c r="P311" s="143"/>
      <c r="Q311" s="143"/>
      <c r="R311" s="143"/>
      <c r="S311" s="143"/>
      <c r="T311" s="143"/>
      <c r="U311" s="143"/>
    </row>
    <row r="312" ht="15" spans="1:21">
      <c r="A312" s="182"/>
      <c r="B312" s="184" t="s">
        <v>37</v>
      </c>
      <c r="C312" s="185" t="str">
        <f>IF(C317="Domestic","LCU","USD")</f>
        <v>LCU</v>
      </c>
      <c r="D312" s="47"/>
      <c r="E312" s="47"/>
      <c r="F312" s="48"/>
      <c r="G312" s="48"/>
      <c r="H312" s="48"/>
      <c r="I312" s="48"/>
      <c r="J312" s="48"/>
      <c r="K312" s="89"/>
      <c r="L312" s="89"/>
      <c r="M312" s="89"/>
      <c r="N312" s="89"/>
      <c r="O312" s="89"/>
      <c r="P312" s="89"/>
      <c r="Q312" s="89"/>
      <c r="R312" s="89"/>
      <c r="S312" s="89"/>
      <c r="T312" s="89"/>
      <c r="U312" s="89"/>
    </row>
    <row r="313" ht="15" spans="1:21">
      <c r="A313" s="182"/>
      <c r="B313" s="184" t="s">
        <v>345</v>
      </c>
      <c r="C313" s="186">
        <f>SUMIF($E$63:$E$72,$B311,H$63:H$72)</f>
        <v>5</v>
      </c>
      <c r="D313" s="47"/>
      <c r="E313" s="47"/>
      <c r="F313" s="48"/>
      <c r="G313" s="48"/>
      <c r="H313" s="48"/>
      <c r="I313" s="48"/>
      <c r="J313" s="48"/>
      <c r="K313" s="89"/>
      <c r="L313" s="89"/>
      <c r="M313" s="89"/>
      <c r="N313" s="89"/>
      <c r="O313" s="89"/>
      <c r="P313" s="89"/>
      <c r="Q313" s="89"/>
      <c r="R313" s="89"/>
      <c r="S313" s="89"/>
      <c r="T313" s="89"/>
      <c r="U313" s="89"/>
    </row>
    <row r="314" ht="15" spans="1:21">
      <c r="A314" s="182"/>
      <c r="B314" s="184" t="s">
        <v>346</v>
      </c>
      <c r="C314" s="187">
        <f>SUMIF($E$63:$E$72,$B311,I$63:I$72)</f>
        <v>2</v>
      </c>
      <c r="D314" s="47"/>
      <c r="E314" s="47"/>
      <c r="F314" s="48"/>
      <c r="G314" s="48"/>
      <c r="H314" s="48"/>
      <c r="I314" s="48"/>
      <c r="J314" s="48"/>
      <c r="K314" s="89"/>
      <c r="L314" s="89"/>
      <c r="M314" s="89"/>
      <c r="N314" s="89"/>
      <c r="O314" s="89"/>
      <c r="P314" s="89"/>
      <c r="Q314" s="89"/>
      <c r="R314" s="89"/>
      <c r="S314" s="89"/>
      <c r="T314" s="89"/>
      <c r="U314" s="89"/>
    </row>
    <row r="315" ht="15" spans="1:21">
      <c r="A315" s="182"/>
      <c r="B315" s="184" t="s">
        <v>347</v>
      </c>
      <c r="C315" s="188">
        <f>SUMIF($E$63:$E$72,$B311,G$63:G$72)</f>
        <v>0.09</v>
      </c>
      <c r="D315" s="47"/>
      <c r="E315" s="47"/>
      <c r="F315" s="48"/>
      <c r="G315" s="48"/>
      <c r="H315" s="48"/>
      <c r="I315" s="48"/>
      <c r="J315" s="48"/>
      <c r="K315" s="89"/>
      <c r="L315" s="89"/>
      <c r="M315" s="89"/>
      <c r="N315" s="89"/>
      <c r="O315" s="89"/>
      <c r="P315" s="89"/>
      <c r="Q315" s="89"/>
      <c r="R315" s="89"/>
      <c r="S315" s="89"/>
      <c r="T315" s="89"/>
      <c r="U315" s="89"/>
    </row>
    <row r="316" ht="15" spans="1:21">
      <c r="A316" s="182"/>
      <c r="B316" s="184" t="s">
        <v>348</v>
      </c>
      <c r="C316" s="177" t="s">
        <v>349</v>
      </c>
      <c r="D316" s="47"/>
      <c r="E316" s="47"/>
      <c r="F316" s="48"/>
      <c r="G316" s="48"/>
      <c r="H316" s="48"/>
      <c r="I316" s="48"/>
      <c r="J316" s="48"/>
      <c r="K316" s="89"/>
      <c r="L316" s="89"/>
      <c r="M316" s="89"/>
      <c r="N316" s="89"/>
      <c r="O316" s="89"/>
      <c r="P316" s="89"/>
      <c r="Q316" s="89"/>
      <c r="R316" s="89"/>
      <c r="S316" s="89"/>
      <c r="T316" s="89"/>
      <c r="U316" s="89"/>
    </row>
    <row r="317" ht="15" spans="1:21">
      <c r="A317" s="182"/>
      <c r="B317" s="184" t="str">
        <f>"Classified as External or Domestic?"</f>
        <v>Classified as External or Domestic?</v>
      </c>
      <c r="C317" s="187" t="str">
        <f>VLOOKUP(B311,$E$63:$I$72,2,FALSE)</f>
        <v>Domestic</v>
      </c>
      <c r="D317" s="47"/>
      <c r="E317" s="47"/>
      <c r="F317" s="48"/>
      <c r="G317" s="48"/>
      <c r="H317" s="48"/>
      <c r="I317" s="48"/>
      <c r="J317" s="48"/>
      <c r="K317" s="89"/>
      <c r="L317" s="89"/>
      <c r="M317" s="89"/>
      <c r="N317" s="89"/>
      <c r="O317" s="89"/>
      <c r="P317" s="89"/>
      <c r="Q317" s="89"/>
      <c r="R317" s="89"/>
      <c r="S317" s="89"/>
      <c r="T317" s="89"/>
      <c r="U317" s="89"/>
    </row>
    <row r="318" ht="15" spans="1:21">
      <c r="A318" s="182"/>
      <c r="B318" s="184" t="s">
        <v>350</v>
      </c>
      <c r="C318" s="47" t="s">
        <v>351</v>
      </c>
      <c r="D318" s="47"/>
      <c r="E318" s="47"/>
      <c r="F318" s="48"/>
      <c r="G318" s="48"/>
      <c r="H318" s="48"/>
      <c r="I318" s="48"/>
      <c r="J318" s="48"/>
      <c r="K318" s="89"/>
      <c r="L318" s="190">
        <f>L319/L$101*100</f>
        <v>1.41596903538648</v>
      </c>
      <c r="M318" s="190">
        <f ca="1" t="shared" ref="M318:U318" si="149">M319/M$101*100</f>
        <v>0.690181359826005</v>
      </c>
      <c r="N318" s="190">
        <f ca="1" t="shared" si="149"/>
        <v>0</v>
      </c>
      <c r="O318" s="190">
        <f ca="1" t="shared" si="149"/>
        <v>0</v>
      </c>
      <c r="P318" s="190">
        <f ca="1" t="shared" si="149"/>
        <v>0</v>
      </c>
      <c r="Q318" s="190">
        <f ca="1" t="shared" si="149"/>
        <v>0</v>
      </c>
      <c r="R318" s="190">
        <f ca="1" t="shared" si="149"/>
        <v>0</v>
      </c>
      <c r="S318" s="190">
        <f ca="1" t="shared" si="149"/>
        <v>0</v>
      </c>
      <c r="T318" s="190">
        <f ca="1" t="shared" si="149"/>
        <v>0</v>
      </c>
      <c r="U318" s="190">
        <f ca="1" t="shared" si="149"/>
        <v>0</v>
      </c>
    </row>
    <row r="319" ht="15" spans="1:21">
      <c r="A319" s="182"/>
      <c r="B319" s="184" t="s">
        <v>352</v>
      </c>
      <c r="C319" s="62" t="s">
        <v>329</v>
      </c>
      <c r="D319" s="177" t="str">
        <f>C317</f>
        <v>Domestic</v>
      </c>
      <c r="E319" s="62"/>
      <c r="F319" s="178"/>
      <c r="G319" s="167"/>
      <c r="H319" s="167"/>
      <c r="I319" s="167"/>
      <c r="J319" s="167"/>
      <c r="K319" s="90"/>
      <c r="L319" s="191">
        <f>SUMIF($E$63:$E$72,$B311,L$63:L$72)*L323</f>
        <v>847.128</v>
      </c>
      <c r="M319" s="191">
        <f t="shared" ref="M319:U319" si="150">SUMIF($E$63:$E$72,$B311,M$63:M$72)*M323</f>
        <v>847.128</v>
      </c>
      <c r="N319" s="191">
        <f t="shared" si="150"/>
        <v>0</v>
      </c>
      <c r="O319" s="191">
        <f t="shared" si="150"/>
        <v>0</v>
      </c>
      <c r="P319" s="191">
        <f t="shared" si="150"/>
        <v>0</v>
      </c>
      <c r="Q319" s="191">
        <f t="shared" si="150"/>
        <v>0</v>
      </c>
      <c r="R319" s="191">
        <f t="shared" si="150"/>
        <v>0</v>
      </c>
      <c r="S319" s="191">
        <f t="shared" si="150"/>
        <v>0</v>
      </c>
      <c r="T319" s="191">
        <f t="shared" si="150"/>
        <v>0</v>
      </c>
      <c r="U319" s="191">
        <f t="shared" si="150"/>
        <v>0</v>
      </c>
    </row>
    <row r="320" ht="15" spans="1:21">
      <c r="A320" s="182"/>
      <c r="B320" s="184" t="s">
        <v>335</v>
      </c>
      <c r="C320" s="62" t="s">
        <v>329</v>
      </c>
      <c r="D320" s="177" t="str">
        <f>C317</f>
        <v>Domestic</v>
      </c>
      <c r="E320" s="62"/>
      <c r="F320" s="178"/>
      <c r="G320" s="167"/>
      <c r="H320" s="167"/>
      <c r="I320" s="167"/>
      <c r="J320" s="167"/>
      <c r="K320" s="90"/>
      <c r="L320" s="192"/>
      <c r="M320" s="143">
        <f ca="1" t="shared" ref="M320:U320" si="151">M326*M323</f>
        <v>0</v>
      </c>
      <c r="N320" s="143">
        <f ca="1" t="shared" si="151"/>
        <v>0</v>
      </c>
      <c r="O320" s="143">
        <f ca="1" t="shared" si="151"/>
        <v>282.376</v>
      </c>
      <c r="P320" s="143">
        <f ca="1" t="shared" si="151"/>
        <v>564.752</v>
      </c>
      <c r="Q320" s="143">
        <f ca="1" t="shared" si="151"/>
        <v>564.752</v>
      </c>
      <c r="R320" s="143">
        <f ca="1" t="shared" si="151"/>
        <v>282.376</v>
      </c>
      <c r="S320" s="143">
        <f ca="1" t="shared" si="151"/>
        <v>0</v>
      </c>
      <c r="T320" s="143">
        <f ca="1" t="shared" si="151"/>
        <v>0</v>
      </c>
      <c r="U320" s="143">
        <f ca="1" t="shared" si="151"/>
        <v>0</v>
      </c>
    </row>
    <row r="321" ht="15" spans="1:21">
      <c r="A321" s="182"/>
      <c r="B321" s="184" t="s">
        <v>336</v>
      </c>
      <c r="C321" s="62" t="s">
        <v>329</v>
      </c>
      <c r="D321" s="177" t="str">
        <f>C317</f>
        <v>Domestic</v>
      </c>
      <c r="E321" s="62"/>
      <c r="F321" s="178"/>
      <c r="G321" s="167"/>
      <c r="H321" s="167"/>
      <c r="I321" s="167"/>
      <c r="J321" s="167"/>
      <c r="K321" s="90"/>
      <c r="L321" s="192"/>
      <c r="M321" s="143">
        <f t="shared" ref="M321:U321" si="152">M327*M323</f>
        <v>76.24152</v>
      </c>
      <c r="N321" s="143">
        <f ca="1" t="shared" si="152"/>
        <v>152.48304</v>
      </c>
      <c r="O321" s="143">
        <f ca="1" t="shared" si="152"/>
        <v>152.48304</v>
      </c>
      <c r="P321" s="143">
        <f ca="1" t="shared" si="152"/>
        <v>127.0692</v>
      </c>
      <c r="Q321" s="143">
        <f ca="1" t="shared" si="152"/>
        <v>76.24152</v>
      </c>
      <c r="R321" s="143">
        <f ca="1" t="shared" si="152"/>
        <v>25.41384</v>
      </c>
      <c r="S321" s="143">
        <f ca="1" t="shared" si="152"/>
        <v>0</v>
      </c>
      <c r="T321" s="143">
        <f ca="1" t="shared" si="152"/>
        <v>0</v>
      </c>
      <c r="U321" s="143">
        <f ca="1" t="shared" si="152"/>
        <v>0</v>
      </c>
    </row>
    <row r="322" ht="15" spans="1:21">
      <c r="A322" s="182"/>
      <c r="B322" s="184" t="s">
        <v>353</v>
      </c>
      <c r="C322" s="62" t="s">
        <v>329</v>
      </c>
      <c r="D322" s="177" t="str">
        <f>C317</f>
        <v>Domestic</v>
      </c>
      <c r="E322" s="62"/>
      <c r="F322" s="178"/>
      <c r="G322" s="167"/>
      <c r="H322" s="167"/>
      <c r="I322" s="167"/>
      <c r="J322" s="167"/>
      <c r="K322" s="90"/>
      <c r="L322" s="143">
        <f t="shared" ref="L322:U322" si="153">L325*L323</f>
        <v>847.128</v>
      </c>
      <c r="M322" s="143">
        <f ca="1" t="shared" si="153"/>
        <v>1694.256</v>
      </c>
      <c r="N322" s="143">
        <f ca="1" t="shared" si="153"/>
        <v>1694.256</v>
      </c>
      <c r="O322" s="143">
        <f ca="1" t="shared" si="153"/>
        <v>1411.88</v>
      </c>
      <c r="P322" s="143">
        <f ca="1" t="shared" si="153"/>
        <v>847.128</v>
      </c>
      <c r="Q322" s="143">
        <f ca="1" t="shared" si="153"/>
        <v>282.376</v>
      </c>
      <c r="R322" s="143">
        <f ca="1" t="shared" si="153"/>
        <v>0</v>
      </c>
      <c r="S322" s="143">
        <f ca="1" t="shared" si="153"/>
        <v>0</v>
      </c>
      <c r="T322" s="143">
        <f ca="1" t="shared" si="153"/>
        <v>0</v>
      </c>
      <c r="U322" s="143">
        <f ca="1" t="shared" si="153"/>
        <v>0</v>
      </c>
    </row>
    <row r="323" ht="15" spans="1:21">
      <c r="A323" s="182"/>
      <c r="B323" s="184" t="s">
        <v>333</v>
      </c>
      <c r="C323" s="103" t="str">
        <f>"LCU per unit of "&amp;D322</f>
        <v>LCU per unit of Domestic</v>
      </c>
      <c r="D323" s="177" t="str">
        <f>C312</f>
        <v>LCU</v>
      </c>
      <c r="E323" s="62"/>
      <c r="F323" s="178"/>
      <c r="G323" s="167"/>
      <c r="H323" s="167"/>
      <c r="I323" s="167"/>
      <c r="J323" s="167"/>
      <c r="K323" s="90"/>
      <c r="L323" s="143">
        <f t="shared" ref="L323:U323" si="154">INDEX($L$81:$U$85,MATCH($D323,$B$81:$B$85,0),MATCH(L$78,$L$78:$U$78,0))</f>
        <v>1</v>
      </c>
      <c r="M323" s="143">
        <f t="shared" si="154"/>
        <v>1</v>
      </c>
      <c r="N323" s="143">
        <f t="shared" si="154"/>
        <v>1</v>
      </c>
      <c r="O323" s="143">
        <f t="shared" si="154"/>
        <v>1</v>
      </c>
      <c r="P323" s="143">
        <f t="shared" si="154"/>
        <v>1</v>
      </c>
      <c r="Q323" s="143">
        <f t="shared" si="154"/>
        <v>1</v>
      </c>
      <c r="R323" s="143">
        <f t="shared" si="154"/>
        <v>1</v>
      </c>
      <c r="S323" s="143">
        <f t="shared" si="154"/>
        <v>1</v>
      </c>
      <c r="T323" s="143">
        <f t="shared" si="154"/>
        <v>1</v>
      </c>
      <c r="U323" s="143">
        <f t="shared" si="154"/>
        <v>1</v>
      </c>
    </row>
    <row r="324" ht="15" spans="1:21">
      <c r="A324" s="182"/>
      <c r="B324" s="184" t="s">
        <v>341</v>
      </c>
      <c r="C324" s="103" t="str">
        <f>"million "&amp;D323</f>
        <v>million LCU</v>
      </c>
      <c r="D324" s="177" t="str">
        <f>D323</f>
        <v>LCU</v>
      </c>
      <c r="E324" s="59"/>
      <c r="F324" s="189"/>
      <c r="G324" s="167"/>
      <c r="H324" s="167"/>
      <c r="I324" s="167"/>
      <c r="J324" s="167"/>
      <c r="K324" s="90"/>
      <c r="L324" s="190">
        <f t="shared" ref="L324:U324" si="155">L319/L323</f>
        <v>847.128</v>
      </c>
      <c r="M324" s="190">
        <f t="shared" si="155"/>
        <v>847.128</v>
      </c>
      <c r="N324" s="190">
        <f t="shared" si="155"/>
        <v>0</v>
      </c>
      <c r="O324" s="190">
        <f t="shared" si="155"/>
        <v>0</v>
      </c>
      <c r="P324" s="190">
        <f t="shared" si="155"/>
        <v>0</v>
      </c>
      <c r="Q324" s="190">
        <f t="shared" si="155"/>
        <v>0</v>
      </c>
      <c r="R324" s="190">
        <f t="shared" si="155"/>
        <v>0</v>
      </c>
      <c r="S324" s="190">
        <f t="shared" si="155"/>
        <v>0</v>
      </c>
      <c r="T324" s="190">
        <f t="shared" si="155"/>
        <v>0</v>
      </c>
      <c r="U324" s="190">
        <f t="shared" si="155"/>
        <v>0</v>
      </c>
    </row>
    <row r="325" ht="15" spans="1:21">
      <c r="A325" s="182"/>
      <c r="B325" s="184" t="s">
        <v>343</v>
      </c>
      <c r="C325" s="103" t="str">
        <f>"million "&amp;D324</f>
        <v>million LCU</v>
      </c>
      <c r="D325" s="177" t="str">
        <f>D324</f>
        <v>LCU</v>
      </c>
      <c r="E325" s="62"/>
      <c r="F325" s="189"/>
      <c r="G325" s="167"/>
      <c r="H325" s="167"/>
      <c r="I325" s="167"/>
      <c r="J325" s="167"/>
      <c r="K325" s="90"/>
      <c r="L325" s="143">
        <f>L324</f>
        <v>847.128</v>
      </c>
      <c r="M325" s="143">
        <f ca="1" t="shared" ref="M325:U325" si="156">L325+M324-M326</f>
        <v>1694.256</v>
      </c>
      <c r="N325" s="143">
        <f ca="1" t="shared" si="156"/>
        <v>1694.256</v>
      </c>
      <c r="O325" s="143">
        <f ca="1" t="shared" si="156"/>
        <v>1411.88</v>
      </c>
      <c r="P325" s="143">
        <f ca="1" t="shared" si="156"/>
        <v>847.128</v>
      </c>
      <c r="Q325" s="143">
        <f ca="1" t="shared" si="156"/>
        <v>282.376</v>
      </c>
      <c r="R325" s="143">
        <f ca="1" t="shared" si="156"/>
        <v>0</v>
      </c>
      <c r="S325" s="143">
        <f ca="1" t="shared" si="156"/>
        <v>0</v>
      </c>
      <c r="T325" s="143">
        <f ca="1" t="shared" si="156"/>
        <v>0</v>
      </c>
      <c r="U325" s="143">
        <f ca="1" t="shared" si="156"/>
        <v>0</v>
      </c>
    </row>
    <row r="326" ht="15" spans="1:21">
      <c r="A326" s="182"/>
      <c r="B326" s="184" t="s">
        <v>328</v>
      </c>
      <c r="C326" s="103" t="str">
        <f>"million "&amp;D325</f>
        <v>million LCU</v>
      </c>
      <c r="D326" s="177" t="str">
        <f>D325</f>
        <v>LCU</v>
      </c>
      <c r="E326" s="62"/>
      <c r="F326" s="189"/>
      <c r="G326" s="167"/>
      <c r="H326" s="167"/>
      <c r="I326" s="167"/>
      <c r="J326" s="167"/>
      <c r="K326" s="90"/>
      <c r="L326" s="192"/>
      <c r="M326" s="143">
        <f ca="1" t="shared" ref="M326:U326" si="157">IF(M$241&gt;$C313-1,SUM(OFFSET($L324,0,M$241-$C313,1,$C313-$C314))/($C313-$C314),IF(M$241&lt;$C314+1,0,SUM(OFFSET($L324,0,0,1,M$241-$C314))/($C313-$C314)))</f>
        <v>0</v>
      </c>
      <c r="N326" s="143">
        <f ca="1" t="shared" si="157"/>
        <v>0</v>
      </c>
      <c r="O326" s="143">
        <f ca="1" t="shared" si="157"/>
        <v>282.376</v>
      </c>
      <c r="P326" s="143">
        <f ca="1" t="shared" si="157"/>
        <v>564.752</v>
      </c>
      <c r="Q326" s="143">
        <f ca="1" t="shared" si="157"/>
        <v>564.752</v>
      </c>
      <c r="R326" s="143">
        <f ca="1" t="shared" si="157"/>
        <v>282.376</v>
      </c>
      <c r="S326" s="143">
        <f ca="1" t="shared" si="157"/>
        <v>0</v>
      </c>
      <c r="T326" s="143">
        <f ca="1" t="shared" si="157"/>
        <v>0</v>
      </c>
      <c r="U326" s="143">
        <f ca="1" t="shared" si="157"/>
        <v>0</v>
      </c>
    </row>
    <row r="327" ht="15" spans="1:21">
      <c r="A327" s="182"/>
      <c r="B327" s="184" t="s">
        <v>234</v>
      </c>
      <c r="C327" s="103" t="str">
        <f>"million "&amp;D326</f>
        <v>million LCU</v>
      </c>
      <c r="D327" s="177" t="str">
        <f>D326</f>
        <v>LCU</v>
      </c>
      <c r="E327" s="62"/>
      <c r="F327" s="189"/>
      <c r="G327" s="167"/>
      <c r="H327" s="167"/>
      <c r="I327" s="167"/>
      <c r="J327" s="167"/>
      <c r="K327" s="90"/>
      <c r="L327" s="192"/>
      <c r="M327" s="143">
        <f t="shared" ref="M327:U327" si="158">L325*$C315</f>
        <v>76.24152</v>
      </c>
      <c r="N327" s="143">
        <f ca="1" t="shared" si="158"/>
        <v>152.48304</v>
      </c>
      <c r="O327" s="143">
        <f ca="1" t="shared" si="158"/>
        <v>152.48304</v>
      </c>
      <c r="P327" s="143">
        <f ca="1" t="shared" si="158"/>
        <v>127.0692</v>
      </c>
      <c r="Q327" s="143">
        <f ca="1" t="shared" si="158"/>
        <v>76.24152</v>
      </c>
      <c r="R327" s="143">
        <f ca="1" t="shared" si="158"/>
        <v>25.41384</v>
      </c>
      <c r="S327" s="143">
        <f ca="1" t="shared" si="158"/>
        <v>0</v>
      </c>
      <c r="T327" s="143">
        <f ca="1" t="shared" si="158"/>
        <v>0</v>
      </c>
      <c r="U327" s="143">
        <f ca="1" t="shared" si="158"/>
        <v>0</v>
      </c>
    </row>
    <row r="328" ht="15" spans="1:21">
      <c r="A328" s="182"/>
      <c r="B328" s="183" t="s">
        <v>301</v>
      </c>
      <c r="C328" s="103"/>
      <c r="D328" s="51"/>
      <c r="E328" s="116"/>
      <c r="F328" s="167"/>
      <c r="G328" s="167"/>
      <c r="H328" s="167"/>
      <c r="I328" s="167"/>
      <c r="J328" s="167"/>
      <c r="K328" s="90"/>
      <c r="L328" s="143"/>
      <c r="M328" s="143"/>
      <c r="N328" s="143"/>
      <c r="O328" s="143"/>
      <c r="P328" s="143"/>
      <c r="Q328" s="143"/>
      <c r="R328" s="143"/>
      <c r="S328" s="143"/>
      <c r="T328" s="143"/>
      <c r="U328" s="143"/>
    </row>
    <row r="329" ht="15" spans="1:21">
      <c r="A329" s="182"/>
      <c r="B329" s="184" t="s">
        <v>37</v>
      </c>
      <c r="C329" s="185" t="str">
        <f>IF(C334="Domestic","LCU","USD")</f>
        <v>LCU</v>
      </c>
      <c r="D329" s="47"/>
      <c r="E329" s="47"/>
      <c r="F329" s="48"/>
      <c r="G329" s="48"/>
      <c r="H329" s="48"/>
      <c r="I329" s="48"/>
      <c r="J329" s="48"/>
      <c r="K329" s="89"/>
      <c r="L329" s="89"/>
      <c r="M329" s="89"/>
      <c r="N329" s="89"/>
      <c r="O329" s="89"/>
      <c r="P329" s="89"/>
      <c r="Q329" s="89"/>
      <c r="R329" s="89"/>
      <c r="S329" s="89"/>
      <c r="T329" s="89"/>
      <c r="U329" s="89"/>
    </row>
    <row r="330" ht="15" spans="1:21">
      <c r="A330" s="182"/>
      <c r="B330" s="184" t="s">
        <v>345</v>
      </c>
      <c r="C330" s="186">
        <f>SUMIF($E$63:$E$72,$B328,H$63:H$72)</f>
        <v>4</v>
      </c>
      <c r="D330" s="47"/>
      <c r="E330" s="47"/>
      <c r="F330" s="48"/>
      <c r="G330" s="48"/>
      <c r="H330" s="48"/>
      <c r="I330" s="48"/>
      <c r="J330" s="48"/>
      <c r="K330" s="89"/>
      <c r="L330" s="89"/>
      <c r="M330" s="89"/>
      <c r="N330" s="89"/>
      <c r="O330" s="89"/>
      <c r="P330" s="89"/>
      <c r="Q330" s="89"/>
      <c r="R330" s="89"/>
      <c r="S330" s="89"/>
      <c r="T330" s="89"/>
      <c r="U330" s="89"/>
    </row>
    <row r="331" ht="15" spans="1:21">
      <c r="A331" s="182"/>
      <c r="B331" s="184" t="s">
        <v>346</v>
      </c>
      <c r="C331" s="187">
        <f>SUMIF($E$63:$E$72,$B328,I$63:I$72)</f>
        <v>3</v>
      </c>
      <c r="D331" s="47"/>
      <c r="E331" s="47"/>
      <c r="F331" s="48"/>
      <c r="G331" s="48"/>
      <c r="H331" s="48"/>
      <c r="I331" s="48"/>
      <c r="J331" s="48"/>
      <c r="K331" s="89"/>
      <c r="L331" s="89"/>
      <c r="M331" s="89"/>
      <c r="N331" s="89"/>
      <c r="O331" s="89"/>
      <c r="P331" s="89"/>
      <c r="Q331" s="89"/>
      <c r="R331" s="89"/>
      <c r="S331" s="89"/>
      <c r="T331" s="89"/>
      <c r="U331" s="89"/>
    </row>
    <row r="332" ht="15" spans="1:21">
      <c r="A332" s="182"/>
      <c r="B332" s="184" t="s">
        <v>347</v>
      </c>
      <c r="C332" s="188">
        <f>SUMIF($E$63:$E$72,$B328,G$63:G$72)</f>
        <v>0.09</v>
      </c>
      <c r="D332" s="47"/>
      <c r="E332" s="47"/>
      <c r="F332" s="48"/>
      <c r="G332" s="48"/>
      <c r="H332" s="48"/>
      <c r="I332" s="48"/>
      <c r="J332" s="48"/>
      <c r="K332" s="89"/>
      <c r="L332" s="89"/>
      <c r="M332" s="89"/>
      <c r="N332" s="89"/>
      <c r="O332" s="89"/>
      <c r="P332" s="89"/>
      <c r="Q332" s="89"/>
      <c r="R332" s="89"/>
      <c r="S332" s="89"/>
      <c r="T332" s="89"/>
      <c r="U332" s="89"/>
    </row>
    <row r="333" ht="15" spans="1:21">
      <c r="A333" s="182"/>
      <c r="B333" s="184" t="s">
        <v>348</v>
      </c>
      <c r="C333" s="177" t="s">
        <v>349</v>
      </c>
      <c r="D333" s="47"/>
      <c r="E333" s="47"/>
      <c r="F333" s="48"/>
      <c r="G333" s="48"/>
      <c r="H333" s="48"/>
      <c r="I333" s="48"/>
      <c r="J333" s="48"/>
      <c r="K333" s="89"/>
      <c r="L333" s="89"/>
      <c r="M333" s="89"/>
      <c r="N333" s="89"/>
      <c r="O333" s="89"/>
      <c r="P333" s="89"/>
      <c r="Q333" s="89"/>
      <c r="R333" s="89"/>
      <c r="S333" s="89"/>
      <c r="T333" s="89"/>
      <c r="U333" s="89"/>
    </row>
    <row r="334" ht="15" spans="1:21">
      <c r="A334" s="182"/>
      <c r="B334" s="184" t="str">
        <f>"Classified as External or Domestic?"</f>
        <v>Classified as External or Domestic?</v>
      </c>
      <c r="C334" s="187" t="str">
        <f>VLOOKUP(B328,$E$63:$I$72,2,FALSE)</f>
        <v>Domestic</v>
      </c>
      <c r="D334" s="47"/>
      <c r="E334" s="47"/>
      <c r="F334" s="48"/>
      <c r="G334" s="48"/>
      <c r="H334" s="48"/>
      <c r="I334" s="48"/>
      <c r="J334" s="48"/>
      <c r="K334" s="89"/>
      <c r="L334" s="89"/>
      <c r="M334" s="89"/>
      <c r="N334" s="89"/>
      <c r="O334" s="89"/>
      <c r="P334" s="89"/>
      <c r="Q334" s="89"/>
      <c r="R334" s="89"/>
      <c r="S334" s="89"/>
      <c r="T334" s="89"/>
      <c r="U334" s="89"/>
    </row>
    <row r="335" ht="15" spans="1:21">
      <c r="A335" s="182"/>
      <c r="B335" s="184" t="s">
        <v>350</v>
      </c>
      <c r="C335" s="47" t="s">
        <v>351</v>
      </c>
      <c r="D335" s="47"/>
      <c r="E335" s="47"/>
      <c r="F335" s="48"/>
      <c r="G335" s="48"/>
      <c r="H335" s="48"/>
      <c r="I335" s="48"/>
      <c r="J335" s="48"/>
      <c r="K335" s="89"/>
      <c r="L335" s="190">
        <f>L336/L$101*100</f>
        <v>0.942722393732676</v>
      </c>
      <c r="M335" s="190">
        <f ca="1" t="shared" ref="M335:U335" si="159">M336/M$101*100</f>
        <v>0.459508228912121</v>
      </c>
      <c r="N335" s="190">
        <f ca="1" t="shared" si="159"/>
        <v>0.353936403721752</v>
      </c>
      <c r="O335" s="190">
        <f ca="1" t="shared" si="159"/>
        <v>0</v>
      </c>
      <c r="P335" s="190">
        <f ca="1" t="shared" si="159"/>
        <v>0</v>
      </c>
      <c r="Q335" s="190">
        <f ca="1" t="shared" si="159"/>
        <v>0</v>
      </c>
      <c r="R335" s="190">
        <f ca="1" t="shared" si="159"/>
        <v>0</v>
      </c>
      <c r="S335" s="190">
        <f ca="1" t="shared" si="159"/>
        <v>0</v>
      </c>
      <c r="T335" s="190">
        <f ca="1" t="shared" si="159"/>
        <v>0</v>
      </c>
      <c r="U335" s="190">
        <f ca="1" t="shared" si="159"/>
        <v>0</v>
      </c>
    </row>
    <row r="336" ht="15" spans="1:21">
      <c r="A336" s="182"/>
      <c r="B336" s="184" t="s">
        <v>352</v>
      </c>
      <c r="C336" s="62" t="s">
        <v>329</v>
      </c>
      <c r="D336" s="177" t="str">
        <f>C334</f>
        <v>Domestic</v>
      </c>
      <c r="E336" s="62"/>
      <c r="F336" s="178"/>
      <c r="G336" s="167"/>
      <c r="H336" s="167"/>
      <c r="I336" s="167"/>
      <c r="J336" s="167"/>
      <c r="K336" s="90"/>
      <c r="L336" s="191">
        <f>SUMIF($E$63:$E$72,$B328,L$63:L$72)*L340</f>
        <v>564</v>
      </c>
      <c r="M336" s="191">
        <f t="shared" ref="M336:U336" si="160">SUMIF($E$63:$E$72,$B328,M$63:M$72)*M340</f>
        <v>564</v>
      </c>
      <c r="N336" s="191">
        <f t="shared" si="160"/>
        <v>564</v>
      </c>
      <c r="O336" s="191">
        <f t="shared" si="160"/>
        <v>0</v>
      </c>
      <c r="P336" s="191">
        <f t="shared" si="160"/>
        <v>0</v>
      </c>
      <c r="Q336" s="191">
        <f t="shared" si="160"/>
        <v>0</v>
      </c>
      <c r="R336" s="191">
        <f t="shared" si="160"/>
        <v>0</v>
      </c>
      <c r="S336" s="191">
        <f t="shared" si="160"/>
        <v>0</v>
      </c>
      <c r="T336" s="191">
        <f t="shared" si="160"/>
        <v>0</v>
      </c>
      <c r="U336" s="191">
        <f t="shared" si="160"/>
        <v>0</v>
      </c>
    </row>
    <row r="337" ht="15" spans="1:21">
      <c r="A337" s="182"/>
      <c r="B337" s="184" t="s">
        <v>335</v>
      </c>
      <c r="C337" s="62" t="s">
        <v>329</v>
      </c>
      <c r="D337" s="177" t="str">
        <f>C334</f>
        <v>Domestic</v>
      </c>
      <c r="E337" s="62"/>
      <c r="F337" s="178"/>
      <c r="G337" s="167"/>
      <c r="H337" s="167"/>
      <c r="I337" s="167"/>
      <c r="J337" s="167"/>
      <c r="K337" s="90"/>
      <c r="L337" s="192"/>
      <c r="M337" s="143">
        <f ca="1" t="shared" ref="M337:U337" si="161">M343*M340</f>
        <v>0</v>
      </c>
      <c r="N337" s="143">
        <f ca="1" t="shared" si="161"/>
        <v>0</v>
      </c>
      <c r="O337" s="143">
        <f ca="1" t="shared" si="161"/>
        <v>0</v>
      </c>
      <c r="P337" s="143">
        <f ca="1" t="shared" si="161"/>
        <v>564</v>
      </c>
      <c r="Q337" s="143">
        <f ca="1" t="shared" si="161"/>
        <v>564</v>
      </c>
      <c r="R337" s="143">
        <f ca="1" t="shared" si="161"/>
        <v>564</v>
      </c>
      <c r="S337" s="143">
        <f ca="1" t="shared" si="161"/>
        <v>0</v>
      </c>
      <c r="T337" s="143">
        <f ca="1" t="shared" si="161"/>
        <v>0</v>
      </c>
      <c r="U337" s="143">
        <f ca="1" t="shared" si="161"/>
        <v>0</v>
      </c>
    </row>
    <row r="338" ht="15" spans="1:21">
      <c r="A338" s="182"/>
      <c r="B338" s="184" t="s">
        <v>336</v>
      </c>
      <c r="C338" s="62" t="s">
        <v>329</v>
      </c>
      <c r="D338" s="177" t="str">
        <f>C334</f>
        <v>Domestic</v>
      </c>
      <c r="E338" s="62"/>
      <c r="F338" s="178"/>
      <c r="G338" s="167"/>
      <c r="H338" s="167"/>
      <c r="I338" s="167"/>
      <c r="J338" s="167"/>
      <c r="K338" s="90"/>
      <c r="L338" s="192"/>
      <c r="M338" s="143">
        <f t="shared" ref="M338:U338" si="162">M344*M340</f>
        <v>50.76</v>
      </c>
      <c r="N338" s="143">
        <f ca="1" t="shared" si="162"/>
        <v>101.52</v>
      </c>
      <c r="O338" s="143">
        <f ca="1" t="shared" si="162"/>
        <v>152.28</v>
      </c>
      <c r="P338" s="143">
        <f ca="1" t="shared" si="162"/>
        <v>152.28</v>
      </c>
      <c r="Q338" s="143">
        <f ca="1" t="shared" si="162"/>
        <v>101.52</v>
      </c>
      <c r="R338" s="143">
        <f ca="1" t="shared" si="162"/>
        <v>50.76</v>
      </c>
      <c r="S338" s="143">
        <f ca="1" t="shared" si="162"/>
        <v>0</v>
      </c>
      <c r="T338" s="143">
        <f ca="1" t="shared" si="162"/>
        <v>0</v>
      </c>
      <c r="U338" s="143">
        <f ca="1" t="shared" si="162"/>
        <v>0</v>
      </c>
    </row>
    <row r="339" ht="15" spans="1:21">
      <c r="A339" s="182"/>
      <c r="B339" s="184" t="s">
        <v>353</v>
      </c>
      <c r="C339" s="62" t="s">
        <v>329</v>
      </c>
      <c r="D339" s="177" t="str">
        <f>C334</f>
        <v>Domestic</v>
      </c>
      <c r="E339" s="62"/>
      <c r="F339" s="178"/>
      <c r="G339" s="167"/>
      <c r="H339" s="167"/>
      <c r="I339" s="167"/>
      <c r="J339" s="167"/>
      <c r="K339" s="90"/>
      <c r="L339" s="143">
        <f t="shared" ref="L339:U339" si="163">L342*L340</f>
        <v>564</v>
      </c>
      <c r="M339" s="143">
        <f ca="1" t="shared" si="163"/>
        <v>1128</v>
      </c>
      <c r="N339" s="143">
        <f ca="1" t="shared" si="163"/>
        <v>1692</v>
      </c>
      <c r="O339" s="143">
        <f ca="1" t="shared" si="163"/>
        <v>1692</v>
      </c>
      <c r="P339" s="143">
        <f ca="1" t="shared" si="163"/>
        <v>1128</v>
      </c>
      <c r="Q339" s="143">
        <f ca="1" t="shared" si="163"/>
        <v>564</v>
      </c>
      <c r="R339" s="143">
        <f ca="1" t="shared" si="163"/>
        <v>0</v>
      </c>
      <c r="S339" s="143">
        <f ca="1" t="shared" si="163"/>
        <v>0</v>
      </c>
      <c r="T339" s="143">
        <f ca="1" t="shared" si="163"/>
        <v>0</v>
      </c>
      <c r="U339" s="143">
        <f ca="1" t="shared" si="163"/>
        <v>0</v>
      </c>
    </row>
    <row r="340" ht="15" spans="1:21">
      <c r="A340" s="182"/>
      <c r="B340" s="184" t="s">
        <v>333</v>
      </c>
      <c r="C340" s="103" t="str">
        <f>"LCU per unit of "&amp;D339</f>
        <v>LCU per unit of Domestic</v>
      </c>
      <c r="D340" s="177" t="str">
        <f>C329</f>
        <v>LCU</v>
      </c>
      <c r="E340" s="62"/>
      <c r="F340" s="178"/>
      <c r="G340" s="167"/>
      <c r="H340" s="167"/>
      <c r="I340" s="167"/>
      <c r="J340" s="167"/>
      <c r="K340" s="90"/>
      <c r="L340" s="143">
        <f t="shared" ref="L340:U340" si="164">INDEX($L$81:$U$85,MATCH($D340,$B$81:$B$85,0),MATCH(L$78,$L$78:$U$78,0))</f>
        <v>1</v>
      </c>
      <c r="M340" s="143">
        <f t="shared" si="164"/>
        <v>1</v>
      </c>
      <c r="N340" s="143">
        <f t="shared" si="164"/>
        <v>1</v>
      </c>
      <c r="O340" s="143">
        <f t="shared" si="164"/>
        <v>1</v>
      </c>
      <c r="P340" s="143">
        <f t="shared" si="164"/>
        <v>1</v>
      </c>
      <c r="Q340" s="143">
        <f t="shared" si="164"/>
        <v>1</v>
      </c>
      <c r="R340" s="143">
        <f t="shared" si="164"/>
        <v>1</v>
      </c>
      <c r="S340" s="143">
        <f t="shared" si="164"/>
        <v>1</v>
      </c>
      <c r="T340" s="143">
        <f t="shared" si="164"/>
        <v>1</v>
      </c>
      <c r="U340" s="143">
        <f t="shared" si="164"/>
        <v>1</v>
      </c>
    </row>
    <row r="341" ht="15" spans="1:21">
      <c r="A341" s="182"/>
      <c r="B341" s="184" t="s">
        <v>341</v>
      </c>
      <c r="C341" s="103" t="str">
        <f>"million "&amp;D340</f>
        <v>million LCU</v>
      </c>
      <c r="D341" s="177" t="str">
        <f>D340</f>
        <v>LCU</v>
      </c>
      <c r="E341" s="59"/>
      <c r="F341" s="189"/>
      <c r="G341" s="167"/>
      <c r="H341" s="167"/>
      <c r="I341" s="167"/>
      <c r="J341" s="167"/>
      <c r="K341" s="90"/>
      <c r="L341" s="190">
        <f t="shared" ref="L341:U341" si="165">L336/L340</f>
        <v>564</v>
      </c>
      <c r="M341" s="190">
        <f t="shared" si="165"/>
        <v>564</v>
      </c>
      <c r="N341" s="190">
        <f t="shared" si="165"/>
        <v>564</v>
      </c>
      <c r="O341" s="190">
        <f t="shared" si="165"/>
        <v>0</v>
      </c>
      <c r="P341" s="190">
        <f t="shared" si="165"/>
        <v>0</v>
      </c>
      <c r="Q341" s="190">
        <f t="shared" si="165"/>
        <v>0</v>
      </c>
      <c r="R341" s="190">
        <f t="shared" si="165"/>
        <v>0</v>
      </c>
      <c r="S341" s="190">
        <f t="shared" si="165"/>
        <v>0</v>
      </c>
      <c r="T341" s="190">
        <f t="shared" si="165"/>
        <v>0</v>
      </c>
      <c r="U341" s="190">
        <f t="shared" si="165"/>
        <v>0</v>
      </c>
    </row>
    <row r="342" ht="15" spans="1:21">
      <c r="A342" s="182"/>
      <c r="B342" s="184" t="s">
        <v>343</v>
      </c>
      <c r="C342" s="103" t="str">
        <f>"million "&amp;D341</f>
        <v>million LCU</v>
      </c>
      <c r="D342" s="177" t="str">
        <f>D341</f>
        <v>LCU</v>
      </c>
      <c r="E342" s="62"/>
      <c r="F342" s="189"/>
      <c r="G342" s="167"/>
      <c r="H342" s="167"/>
      <c r="I342" s="167"/>
      <c r="J342" s="167"/>
      <c r="K342" s="90"/>
      <c r="L342" s="143">
        <f>L341</f>
        <v>564</v>
      </c>
      <c r="M342" s="143">
        <f ca="1" t="shared" ref="M342:U342" si="166">L342+M341-M343</f>
        <v>1128</v>
      </c>
      <c r="N342" s="143">
        <f ca="1" t="shared" si="166"/>
        <v>1692</v>
      </c>
      <c r="O342" s="143">
        <f ca="1" t="shared" si="166"/>
        <v>1692</v>
      </c>
      <c r="P342" s="143">
        <f ca="1" t="shared" si="166"/>
        <v>1128</v>
      </c>
      <c r="Q342" s="143">
        <f ca="1" t="shared" si="166"/>
        <v>564</v>
      </c>
      <c r="R342" s="143">
        <f ca="1" t="shared" si="166"/>
        <v>0</v>
      </c>
      <c r="S342" s="143">
        <f ca="1" t="shared" si="166"/>
        <v>0</v>
      </c>
      <c r="T342" s="143">
        <f ca="1" t="shared" si="166"/>
        <v>0</v>
      </c>
      <c r="U342" s="143">
        <f ca="1" t="shared" si="166"/>
        <v>0</v>
      </c>
    </row>
    <row r="343" ht="15" spans="1:21">
      <c r="A343" s="182"/>
      <c r="B343" s="184" t="s">
        <v>328</v>
      </c>
      <c r="C343" s="103" t="str">
        <f>"million "&amp;D342</f>
        <v>million LCU</v>
      </c>
      <c r="D343" s="177" t="str">
        <f>D342</f>
        <v>LCU</v>
      </c>
      <c r="E343" s="62"/>
      <c r="F343" s="189"/>
      <c r="G343" s="167"/>
      <c r="H343" s="167"/>
      <c r="I343" s="167"/>
      <c r="J343" s="167"/>
      <c r="K343" s="90"/>
      <c r="L343" s="192"/>
      <c r="M343" s="143">
        <f ca="1" t="shared" ref="M343:U343" si="167">IF(M$241&gt;$C330-1,SUM(OFFSET($L341,0,M$241-$C330,1,$C330-$C331))/($C330-$C331),IF(M$241&lt;$C331+1,0,SUM(OFFSET($L341,0,0,1,M$241-$C331))/($C330-$C331)))</f>
        <v>0</v>
      </c>
      <c r="N343" s="143">
        <f ca="1" t="shared" si="167"/>
        <v>0</v>
      </c>
      <c r="O343" s="143">
        <f ca="1" t="shared" si="167"/>
        <v>0</v>
      </c>
      <c r="P343" s="143">
        <f ca="1" t="shared" si="167"/>
        <v>564</v>
      </c>
      <c r="Q343" s="143">
        <f ca="1" t="shared" si="167"/>
        <v>564</v>
      </c>
      <c r="R343" s="143">
        <f ca="1" t="shared" si="167"/>
        <v>564</v>
      </c>
      <c r="S343" s="143">
        <f ca="1" t="shared" si="167"/>
        <v>0</v>
      </c>
      <c r="T343" s="143">
        <f ca="1" t="shared" si="167"/>
        <v>0</v>
      </c>
      <c r="U343" s="143">
        <f ca="1" t="shared" si="167"/>
        <v>0</v>
      </c>
    </row>
    <row r="344" ht="15" spans="1:21">
      <c r="A344" s="182"/>
      <c r="B344" s="184" t="s">
        <v>234</v>
      </c>
      <c r="C344" s="103" t="str">
        <f>"million "&amp;D343</f>
        <v>million LCU</v>
      </c>
      <c r="D344" s="177" t="str">
        <f>D343</f>
        <v>LCU</v>
      </c>
      <c r="E344" s="62"/>
      <c r="F344" s="189"/>
      <c r="G344" s="167"/>
      <c r="H344" s="167"/>
      <c r="I344" s="167"/>
      <c r="J344" s="167"/>
      <c r="K344" s="90"/>
      <c r="L344" s="192"/>
      <c r="M344" s="143">
        <f t="shared" ref="M344:U344" si="168">L342*$C332</f>
        <v>50.76</v>
      </c>
      <c r="N344" s="143">
        <f ca="1" t="shared" si="168"/>
        <v>101.52</v>
      </c>
      <c r="O344" s="143">
        <f ca="1" t="shared" si="168"/>
        <v>152.28</v>
      </c>
      <c r="P344" s="143">
        <f ca="1" t="shared" si="168"/>
        <v>152.28</v>
      </c>
      <c r="Q344" s="143">
        <f ca="1" t="shared" si="168"/>
        <v>101.52</v>
      </c>
      <c r="R344" s="143">
        <f ca="1" t="shared" si="168"/>
        <v>50.76</v>
      </c>
      <c r="S344" s="143">
        <f ca="1" t="shared" si="168"/>
        <v>0</v>
      </c>
      <c r="T344" s="143">
        <f ca="1" t="shared" si="168"/>
        <v>0</v>
      </c>
      <c r="U344" s="143">
        <f ca="1" t="shared" si="168"/>
        <v>0</v>
      </c>
    </row>
    <row r="345" ht="15" spans="1:21">
      <c r="A345" s="182"/>
      <c r="B345" s="183" t="s">
        <v>302</v>
      </c>
      <c r="C345" s="103"/>
      <c r="D345" s="51"/>
      <c r="E345" s="116"/>
      <c r="F345" s="167"/>
      <c r="G345" s="167"/>
      <c r="H345" s="167"/>
      <c r="I345" s="167"/>
      <c r="J345" s="167"/>
      <c r="K345" s="90"/>
      <c r="L345" s="143"/>
      <c r="M345" s="143"/>
      <c r="N345" s="143"/>
      <c r="O345" s="143"/>
      <c r="P345" s="143"/>
      <c r="Q345" s="143"/>
      <c r="R345" s="143"/>
      <c r="S345" s="143"/>
      <c r="T345" s="143"/>
      <c r="U345" s="143"/>
    </row>
    <row r="346" ht="15" spans="1:21">
      <c r="A346" s="182"/>
      <c r="B346" s="184" t="s">
        <v>37</v>
      </c>
      <c r="C346" s="185" t="str">
        <f>IF(C351="Domestic","LCU","USD")</f>
        <v>LCU</v>
      </c>
      <c r="D346" s="47"/>
      <c r="E346" s="47"/>
      <c r="F346" s="48"/>
      <c r="G346" s="48"/>
      <c r="H346" s="48"/>
      <c r="I346" s="48"/>
      <c r="J346" s="48"/>
      <c r="K346" s="89"/>
      <c r="L346" s="89"/>
      <c r="M346" s="89"/>
      <c r="N346" s="89"/>
      <c r="O346" s="89"/>
      <c r="P346" s="89"/>
      <c r="Q346" s="89"/>
      <c r="R346" s="89"/>
      <c r="S346" s="89"/>
      <c r="T346" s="89"/>
      <c r="U346" s="89"/>
    </row>
    <row r="347" ht="15" spans="1:21">
      <c r="A347" s="182"/>
      <c r="B347" s="184" t="s">
        <v>345</v>
      </c>
      <c r="C347" s="186">
        <f>SUMIF($E$63:$E$72,$B345,H$63:H$72)</f>
        <v>5</v>
      </c>
      <c r="D347" s="47"/>
      <c r="E347" s="47"/>
      <c r="F347" s="48"/>
      <c r="G347" s="48"/>
      <c r="H347" s="48"/>
      <c r="I347" s="48"/>
      <c r="J347" s="48"/>
      <c r="K347" s="89"/>
      <c r="L347" s="89"/>
      <c r="M347" s="89"/>
      <c r="N347" s="89"/>
      <c r="O347" s="89"/>
      <c r="P347" s="89"/>
      <c r="Q347" s="89"/>
      <c r="R347" s="89"/>
      <c r="S347" s="89"/>
      <c r="T347" s="89"/>
      <c r="U347" s="89"/>
    </row>
    <row r="348" ht="15" spans="1:21">
      <c r="A348" s="182"/>
      <c r="B348" s="184" t="s">
        <v>346</v>
      </c>
      <c r="C348" s="187">
        <f>SUMIF($E$63:$E$72,$B345,I$63:I$72)</f>
        <v>4</v>
      </c>
      <c r="D348" s="47"/>
      <c r="E348" s="47"/>
      <c r="F348" s="48"/>
      <c r="G348" s="48"/>
      <c r="H348" s="48"/>
      <c r="I348" s="48"/>
      <c r="J348" s="48"/>
      <c r="K348" s="89"/>
      <c r="L348" s="89"/>
      <c r="M348" s="89"/>
      <c r="N348" s="89"/>
      <c r="O348" s="89"/>
      <c r="P348" s="89"/>
      <c r="Q348" s="89"/>
      <c r="R348" s="89"/>
      <c r="S348" s="89"/>
      <c r="T348" s="89"/>
      <c r="U348" s="89"/>
    </row>
    <row r="349" ht="15" spans="1:21">
      <c r="A349" s="182"/>
      <c r="B349" s="184" t="s">
        <v>347</v>
      </c>
      <c r="C349" s="188">
        <f>SUMIF($E$63:$E$72,$B345,G$63:G$72)</f>
        <v>0.09</v>
      </c>
      <c r="D349" s="47"/>
      <c r="E349" s="47"/>
      <c r="F349" s="48"/>
      <c r="G349" s="48"/>
      <c r="H349" s="48"/>
      <c r="I349" s="48"/>
      <c r="J349" s="48"/>
      <c r="K349" s="89"/>
      <c r="L349" s="89"/>
      <c r="M349" s="89"/>
      <c r="N349" s="89"/>
      <c r="O349" s="89"/>
      <c r="P349" s="89"/>
      <c r="Q349" s="89"/>
      <c r="R349" s="89"/>
      <c r="S349" s="89"/>
      <c r="T349" s="89"/>
      <c r="U349" s="89"/>
    </row>
    <row r="350" ht="15" spans="1:21">
      <c r="A350" s="182"/>
      <c r="B350" s="184" t="s">
        <v>348</v>
      </c>
      <c r="C350" s="177" t="s">
        <v>349</v>
      </c>
      <c r="D350" s="47"/>
      <c r="E350" s="47"/>
      <c r="F350" s="48"/>
      <c r="G350" s="48"/>
      <c r="H350" s="48"/>
      <c r="I350" s="48"/>
      <c r="J350" s="48"/>
      <c r="K350" s="89"/>
      <c r="L350" s="89"/>
      <c r="M350" s="89"/>
      <c r="N350" s="89"/>
      <c r="O350" s="89"/>
      <c r="P350" s="89"/>
      <c r="Q350" s="89"/>
      <c r="R350" s="89"/>
      <c r="S350" s="89"/>
      <c r="T350" s="89"/>
      <c r="U350" s="89"/>
    </row>
    <row r="351" ht="15" spans="1:21">
      <c r="A351" s="182"/>
      <c r="B351" s="184" t="str">
        <f>"Classified as External or Domestic?"</f>
        <v>Classified as External or Domestic?</v>
      </c>
      <c r="C351" s="187" t="str">
        <f>VLOOKUP(B345,$E$63:$I$72,2,FALSE)</f>
        <v>Domestic</v>
      </c>
      <c r="D351" s="47"/>
      <c r="E351" s="47"/>
      <c r="F351" s="48"/>
      <c r="G351" s="48"/>
      <c r="H351" s="48"/>
      <c r="I351" s="48"/>
      <c r="J351" s="48"/>
      <c r="K351" s="89"/>
      <c r="L351" s="89"/>
      <c r="M351" s="89"/>
      <c r="N351" s="89"/>
      <c r="O351" s="89"/>
      <c r="P351" s="89"/>
      <c r="Q351" s="89"/>
      <c r="R351" s="89"/>
      <c r="S351" s="89"/>
      <c r="T351" s="89"/>
      <c r="U351" s="89"/>
    </row>
    <row r="352" ht="15" spans="1:21">
      <c r="A352" s="182"/>
      <c r="B352" s="184" t="s">
        <v>350</v>
      </c>
      <c r="C352" s="47" t="s">
        <v>351</v>
      </c>
      <c r="D352" s="47"/>
      <c r="E352" s="47"/>
      <c r="F352" s="48"/>
      <c r="G352" s="48"/>
      <c r="H352" s="48"/>
      <c r="I352" s="48"/>
      <c r="J352" s="48"/>
      <c r="K352" s="89"/>
      <c r="L352" s="190">
        <f>L353/L$101*100</f>
        <v>2.3400910482726</v>
      </c>
      <c r="M352" s="190">
        <f ca="1" t="shared" ref="M352:U352" si="169">M353/M$101*100</f>
        <v>1.14062326325704</v>
      </c>
      <c r="N352" s="190">
        <f ca="1" t="shared" si="169"/>
        <v>0.878565541153285</v>
      </c>
      <c r="O352" s="190">
        <f ca="1" t="shared" si="169"/>
        <v>0.67290308626002</v>
      </c>
      <c r="P352" s="190">
        <f ca="1" t="shared" si="169"/>
        <v>0.586481106201518</v>
      </c>
      <c r="Q352" s="190">
        <f ca="1" t="shared" si="169"/>
        <v>-0.231657398502099</v>
      </c>
      <c r="R352" s="190">
        <f ca="1" t="shared" si="169"/>
        <v>-0.0767861951282139</v>
      </c>
      <c r="S352" s="190">
        <f ca="1" t="shared" si="169"/>
        <v>-0.130057676135362</v>
      </c>
      <c r="T352" s="190">
        <f ca="1" t="shared" si="169"/>
        <v>-0.271247732112494</v>
      </c>
      <c r="U352" s="190">
        <f ca="1" t="shared" si="169"/>
        <v>-2.09866060145729</v>
      </c>
    </row>
    <row r="353" ht="15" spans="1:21">
      <c r="A353" s="182"/>
      <c r="B353" s="184" t="s">
        <v>352</v>
      </c>
      <c r="C353" s="62" t="s">
        <v>329</v>
      </c>
      <c r="D353" s="177" t="str">
        <f>C351</f>
        <v>Domestic</v>
      </c>
      <c r="E353" s="62"/>
      <c r="F353" s="178"/>
      <c r="G353" s="167"/>
      <c r="H353" s="167"/>
      <c r="I353" s="167"/>
      <c r="J353" s="167"/>
      <c r="K353" s="90"/>
      <c r="L353" s="191">
        <f>SUMIF($E$63:$E$72,$B345,L$63:L$72)*L357</f>
        <v>1400</v>
      </c>
      <c r="M353" s="191">
        <f t="shared" ref="M353:U353" si="170">SUMIF($E$63:$E$72,$B345,M$63:M$72)*M357</f>
        <v>1400</v>
      </c>
      <c r="N353" s="191">
        <f t="shared" si="170"/>
        <v>1400</v>
      </c>
      <c r="O353" s="191">
        <f t="shared" si="170"/>
        <v>1400</v>
      </c>
      <c r="P353" s="191">
        <f t="shared" si="170"/>
        <v>1500</v>
      </c>
      <c r="Q353" s="191">
        <f t="shared" si="170"/>
        <v>1700</v>
      </c>
      <c r="R353" s="191">
        <f t="shared" si="170"/>
        <v>1700</v>
      </c>
      <c r="S353" s="191">
        <f t="shared" si="170"/>
        <v>2000</v>
      </c>
      <c r="T353" s="191">
        <f t="shared" si="170"/>
        <v>2000</v>
      </c>
      <c r="U353" s="191">
        <f t="shared" si="170"/>
        <v>2000</v>
      </c>
    </row>
    <row r="354" ht="15" spans="1:21">
      <c r="A354" s="182"/>
      <c r="B354" s="184" t="s">
        <v>335</v>
      </c>
      <c r="C354" s="62" t="s">
        <v>329</v>
      </c>
      <c r="D354" s="177" t="str">
        <f>C351</f>
        <v>Domestic</v>
      </c>
      <c r="E354" s="62"/>
      <c r="F354" s="178"/>
      <c r="G354" s="167"/>
      <c r="H354" s="167"/>
      <c r="I354" s="167"/>
      <c r="J354" s="167"/>
      <c r="K354" s="90"/>
      <c r="L354" s="192"/>
      <c r="M354" s="143">
        <f ca="1" t="shared" ref="M354:U354" si="171">M360*M357</f>
        <v>0</v>
      </c>
      <c r="N354" s="143">
        <f ca="1" t="shared" si="171"/>
        <v>0</v>
      </c>
      <c r="O354" s="143">
        <f ca="1" t="shared" si="171"/>
        <v>0</v>
      </c>
      <c r="P354" s="143">
        <f ca="1" t="shared" si="171"/>
        <v>0</v>
      </c>
      <c r="Q354" s="143">
        <f ca="1" t="shared" si="171"/>
        <v>1400</v>
      </c>
      <c r="R354" s="143">
        <f ca="1" t="shared" si="171"/>
        <v>1400</v>
      </c>
      <c r="S354" s="143">
        <f ca="1" t="shared" si="171"/>
        <v>1400</v>
      </c>
      <c r="T354" s="143">
        <f ca="1" t="shared" si="171"/>
        <v>1400</v>
      </c>
      <c r="U354" s="143">
        <f ca="1" t="shared" si="171"/>
        <v>1500</v>
      </c>
    </row>
    <row r="355" ht="15" spans="1:21">
      <c r="A355" s="182"/>
      <c r="B355" s="184" t="s">
        <v>336</v>
      </c>
      <c r="C355" s="62" t="s">
        <v>329</v>
      </c>
      <c r="D355" s="177" t="str">
        <f>C351</f>
        <v>Domestic</v>
      </c>
      <c r="E355" s="62"/>
      <c r="F355" s="178"/>
      <c r="G355" s="167"/>
      <c r="H355" s="167"/>
      <c r="I355" s="167"/>
      <c r="J355" s="167"/>
      <c r="K355" s="90"/>
      <c r="L355" s="192"/>
      <c r="M355" s="143">
        <f t="shared" ref="M355:U355" si="172">M361*M357</f>
        <v>126</v>
      </c>
      <c r="N355" s="143">
        <f ca="1" t="shared" si="172"/>
        <v>252</v>
      </c>
      <c r="O355" s="143">
        <f ca="1" t="shared" si="172"/>
        <v>378</v>
      </c>
      <c r="P355" s="143">
        <f ca="1" t="shared" si="172"/>
        <v>504</v>
      </c>
      <c r="Q355" s="143">
        <f ca="1" t="shared" si="172"/>
        <v>639</v>
      </c>
      <c r="R355" s="143">
        <f ca="1" t="shared" si="172"/>
        <v>666</v>
      </c>
      <c r="S355" s="143">
        <f ca="1" t="shared" si="172"/>
        <v>693</v>
      </c>
      <c r="T355" s="143">
        <f ca="1" t="shared" si="172"/>
        <v>747</v>
      </c>
      <c r="U355" s="143">
        <f ca="1" t="shared" si="172"/>
        <v>801</v>
      </c>
    </row>
    <row r="356" ht="15" spans="1:21">
      <c r="A356" s="182"/>
      <c r="B356" s="184" t="s">
        <v>353</v>
      </c>
      <c r="C356" s="62" t="s">
        <v>329</v>
      </c>
      <c r="D356" s="177" t="str">
        <f>C351</f>
        <v>Domestic</v>
      </c>
      <c r="E356" s="62"/>
      <c r="F356" s="178"/>
      <c r="G356" s="167"/>
      <c r="H356" s="167"/>
      <c r="I356" s="167"/>
      <c r="J356" s="167"/>
      <c r="K356" s="90"/>
      <c r="L356" s="143">
        <f t="shared" ref="L356:U356" si="173">L359*L357</f>
        <v>1400</v>
      </c>
      <c r="M356" s="143">
        <f ca="1" t="shared" si="173"/>
        <v>2800</v>
      </c>
      <c r="N356" s="143">
        <f ca="1" t="shared" si="173"/>
        <v>4200</v>
      </c>
      <c r="O356" s="143">
        <f ca="1" t="shared" si="173"/>
        <v>5600</v>
      </c>
      <c r="P356" s="143">
        <f ca="1" t="shared" si="173"/>
        <v>7100</v>
      </c>
      <c r="Q356" s="143">
        <f ca="1" t="shared" si="173"/>
        <v>7400</v>
      </c>
      <c r="R356" s="143">
        <f ca="1" t="shared" si="173"/>
        <v>7700</v>
      </c>
      <c r="S356" s="143">
        <f ca="1" t="shared" si="173"/>
        <v>8300</v>
      </c>
      <c r="T356" s="143">
        <f ca="1" t="shared" si="173"/>
        <v>8900</v>
      </c>
      <c r="U356" s="143">
        <f ca="1" t="shared" si="173"/>
        <v>9400</v>
      </c>
    </row>
    <row r="357" ht="15" spans="1:21">
      <c r="A357" s="182"/>
      <c r="B357" s="184" t="s">
        <v>333</v>
      </c>
      <c r="C357" s="103" t="str">
        <f>"LCU per unit of "&amp;D356</f>
        <v>LCU per unit of Domestic</v>
      </c>
      <c r="D357" s="177" t="str">
        <f>C346</f>
        <v>LCU</v>
      </c>
      <c r="E357" s="62"/>
      <c r="F357" s="178"/>
      <c r="G357" s="167"/>
      <c r="H357" s="167"/>
      <c r="I357" s="167"/>
      <c r="J357" s="167"/>
      <c r="K357" s="90"/>
      <c r="L357" s="143">
        <f t="shared" ref="L357:U357" si="174">INDEX($L$81:$U$85,MATCH($D357,$B$81:$B$85,0),MATCH(L$78,$L$78:$U$78,0))</f>
        <v>1</v>
      </c>
      <c r="M357" s="143">
        <f t="shared" si="174"/>
        <v>1</v>
      </c>
      <c r="N357" s="143">
        <f t="shared" si="174"/>
        <v>1</v>
      </c>
      <c r="O357" s="143">
        <f t="shared" si="174"/>
        <v>1</v>
      </c>
      <c r="P357" s="143">
        <f t="shared" si="174"/>
        <v>1</v>
      </c>
      <c r="Q357" s="143">
        <f t="shared" si="174"/>
        <v>1</v>
      </c>
      <c r="R357" s="143">
        <f t="shared" si="174"/>
        <v>1</v>
      </c>
      <c r="S357" s="143">
        <f t="shared" si="174"/>
        <v>1</v>
      </c>
      <c r="T357" s="143">
        <f t="shared" si="174"/>
        <v>1</v>
      </c>
      <c r="U357" s="143">
        <f t="shared" si="174"/>
        <v>1</v>
      </c>
    </row>
    <row r="358" ht="15" spans="1:21">
      <c r="A358" s="182"/>
      <c r="B358" s="184" t="s">
        <v>341</v>
      </c>
      <c r="C358" s="103" t="str">
        <f>"million "&amp;D357</f>
        <v>million LCU</v>
      </c>
      <c r="D358" s="177" t="str">
        <f>D357</f>
        <v>LCU</v>
      </c>
      <c r="E358" s="59"/>
      <c r="F358" s="189"/>
      <c r="G358" s="167"/>
      <c r="H358" s="167"/>
      <c r="I358" s="167"/>
      <c r="J358" s="167"/>
      <c r="K358" s="90"/>
      <c r="L358" s="190">
        <f t="shared" ref="L358:U358" si="175">L353/L357</f>
        <v>1400</v>
      </c>
      <c r="M358" s="190">
        <f t="shared" si="175"/>
        <v>1400</v>
      </c>
      <c r="N358" s="190">
        <f t="shared" si="175"/>
        <v>1400</v>
      </c>
      <c r="O358" s="190">
        <f t="shared" si="175"/>
        <v>1400</v>
      </c>
      <c r="P358" s="190">
        <f t="shared" si="175"/>
        <v>1500</v>
      </c>
      <c r="Q358" s="190">
        <f t="shared" si="175"/>
        <v>1700</v>
      </c>
      <c r="R358" s="190">
        <f t="shared" si="175"/>
        <v>1700</v>
      </c>
      <c r="S358" s="190">
        <f t="shared" si="175"/>
        <v>2000</v>
      </c>
      <c r="T358" s="190">
        <f t="shared" si="175"/>
        <v>2000</v>
      </c>
      <c r="U358" s="190">
        <f t="shared" si="175"/>
        <v>2000</v>
      </c>
    </row>
    <row r="359" ht="15" spans="1:21">
      <c r="A359" s="182"/>
      <c r="B359" s="184" t="s">
        <v>343</v>
      </c>
      <c r="C359" s="103" t="str">
        <f>"million "&amp;D358</f>
        <v>million LCU</v>
      </c>
      <c r="D359" s="177" t="str">
        <f>D358</f>
        <v>LCU</v>
      </c>
      <c r="E359" s="62"/>
      <c r="F359" s="189"/>
      <c r="G359" s="167"/>
      <c r="H359" s="167"/>
      <c r="I359" s="167"/>
      <c r="J359" s="167"/>
      <c r="K359" s="90"/>
      <c r="L359" s="143">
        <f>L358</f>
        <v>1400</v>
      </c>
      <c r="M359" s="143">
        <f ca="1" t="shared" ref="M359:U359" si="176">L359+M358-M360</f>
        <v>2800</v>
      </c>
      <c r="N359" s="143">
        <f ca="1" t="shared" si="176"/>
        <v>4200</v>
      </c>
      <c r="O359" s="143">
        <f ca="1" t="shared" si="176"/>
        <v>5600</v>
      </c>
      <c r="P359" s="143">
        <f ca="1" t="shared" si="176"/>
        <v>7100</v>
      </c>
      <c r="Q359" s="143">
        <f ca="1" t="shared" si="176"/>
        <v>7400</v>
      </c>
      <c r="R359" s="143">
        <f ca="1" t="shared" si="176"/>
        <v>7700</v>
      </c>
      <c r="S359" s="143">
        <f ca="1" t="shared" si="176"/>
        <v>8300</v>
      </c>
      <c r="T359" s="143">
        <f ca="1" t="shared" si="176"/>
        <v>8900</v>
      </c>
      <c r="U359" s="143">
        <f ca="1" t="shared" si="176"/>
        <v>9400</v>
      </c>
    </row>
    <row r="360" ht="15" spans="1:21">
      <c r="A360" s="182"/>
      <c r="B360" s="184" t="s">
        <v>328</v>
      </c>
      <c r="C360" s="103" t="str">
        <f>"million "&amp;D359</f>
        <v>million LCU</v>
      </c>
      <c r="D360" s="177" t="str">
        <f>D359</f>
        <v>LCU</v>
      </c>
      <c r="E360" s="62"/>
      <c r="F360" s="189"/>
      <c r="G360" s="167"/>
      <c r="H360" s="167"/>
      <c r="I360" s="167"/>
      <c r="J360" s="167"/>
      <c r="K360" s="90"/>
      <c r="L360" s="192"/>
      <c r="M360" s="143">
        <f ca="1" t="shared" ref="M360:U360" si="177">IF(M$241&gt;$C347-1,SUM(OFFSET($L358,0,M$241-$C347,1,$C347-$C348))/($C347-$C348),IF(M$241&lt;$C348+1,0,SUM(OFFSET($L358,0,0,1,M$241-$C348))/($C347-$C348)))</f>
        <v>0</v>
      </c>
      <c r="N360" s="143">
        <f ca="1" t="shared" si="177"/>
        <v>0</v>
      </c>
      <c r="O360" s="143">
        <f ca="1" t="shared" si="177"/>
        <v>0</v>
      </c>
      <c r="P360" s="143">
        <f ca="1" t="shared" si="177"/>
        <v>0</v>
      </c>
      <c r="Q360" s="143">
        <f ca="1" t="shared" si="177"/>
        <v>1400</v>
      </c>
      <c r="R360" s="143">
        <f ca="1" t="shared" si="177"/>
        <v>1400</v>
      </c>
      <c r="S360" s="143">
        <f ca="1" t="shared" si="177"/>
        <v>1400</v>
      </c>
      <c r="T360" s="143">
        <f ca="1" t="shared" si="177"/>
        <v>1400</v>
      </c>
      <c r="U360" s="143">
        <f ca="1" t="shared" si="177"/>
        <v>1500</v>
      </c>
    </row>
    <row r="361" ht="15" spans="1:21">
      <c r="A361" s="182"/>
      <c r="B361" s="184" t="s">
        <v>234</v>
      </c>
      <c r="C361" s="103" t="str">
        <f>"million "&amp;D360</f>
        <v>million LCU</v>
      </c>
      <c r="D361" s="177" t="str">
        <f>D360</f>
        <v>LCU</v>
      </c>
      <c r="E361" s="62"/>
      <c r="F361" s="189"/>
      <c r="G361" s="167"/>
      <c r="H361" s="167"/>
      <c r="I361" s="167"/>
      <c r="J361" s="167"/>
      <c r="K361" s="90"/>
      <c r="L361" s="192"/>
      <c r="M361" s="143">
        <f t="shared" ref="M361:U361" si="178">L359*$C349</f>
        <v>126</v>
      </c>
      <c r="N361" s="143">
        <f ca="1" t="shared" si="178"/>
        <v>252</v>
      </c>
      <c r="O361" s="143">
        <f ca="1" t="shared" si="178"/>
        <v>378</v>
      </c>
      <c r="P361" s="143">
        <f ca="1" t="shared" si="178"/>
        <v>504</v>
      </c>
      <c r="Q361" s="143">
        <f ca="1" t="shared" si="178"/>
        <v>639</v>
      </c>
      <c r="R361" s="143">
        <f ca="1" t="shared" si="178"/>
        <v>666</v>
      </c>
      <c r="S361" s="143">
        <f ca="1" t="shared" si="178"/>
        <v>693</v>
      </c>
      <c r="T361" s="143">
        <f ca="1" t="shared" si="178"/>
        <v>747</v>
      </c>
      <c r="U361" s="143">
        <f ca="1" t="shared" si="178"/>
        <v>801</v>
      </c>
    </row>
    <row r="362" ht="15" spans="1:21">
      <c r="A362" s="182"/>
      <c r="B362" s="183" t="s">
        <v>303</v>
      </c>
      <c r="C362" s="103"/>
      <c r="D362" s="51"/>
      <c r="E362" s="116"/>
      <c r="F362" s="167"/>
      <c r="G362" s="167"/>
      <c r="H362" s="167"/>
      <c r="I362" s="167"/>
      <c r="J362" s="167"/>
      <c r="K362" s="90"/>
      <c r="L362" s="143"/>
      <c r="M362" s="143"/>
      <c r="N362" s="143"/>
      <c r="O362" s="143"/>
      <c r="P362" s="143"/>
      <c r="Q362" s="143"/>
      <c r="R362" s="143"/>
      <c r="S362" s="143"/>
      <c r="T362" s="143"/>
      <c r="U362" s="143"/>
    </row>
    <row r="363" ht="15" spans="1:21">
      <c r="A363" s="182"/>
      <c r="B363" s="184" t="s">
        <v>37</v>
      </c>
      <c r="C363" s="185" t="str">
        <f>IF(C368="Domestic","LCU","USD")</f>
        <v>USD</v>
      </c>
      <c r="D363" s="47"/>
      <c r="E363" s="47"/>
      <c r="F363" s="48"/>
      <c r="G363" s="48"/>
      <c r="H363" s="48"/>
      <c r="I363" s="48"/>
      <c r="J363" s="48"/>
      <c r="K363" s="89"/>
      <c r="L363" s="89"/>
      <c r="M363" s="89"/>
      <c r="N363" s="89"/>
      <c r="O363" s="89"/>
      <c r="P363" s="89"/>
      <c r="Q363" s="89"/>
      <c r="R363" s="89"/>
      <c r="S363" s="89"/>
      <c r="T363" s="89"/>
      <c r="U363" s="89"/>
    </row>
    <row r="364" ht="15" spans="1:21">
      <c r="A364" s="182"/>
      <c r="B364" s="184" t="s">
        <v>345</v>
      </c>
      <c r="C364" s="186">
        <f>SUMIF($E$63:$E$72,$B362,H$63:H$72)</f>
        <v>10</v>
      </c>
      <c r="D364" s="47"/>
      <c r="E364" s="47"/>
      <c r="F364" s="48"/>
      <c r="G364" s="48"/>
      <c r="H364" s="48"/>
      <c r="I364" s="48"/>
      <c r="J364" s="48"/>
      <c r="K364" s="89"/>
      <c r="L364" s="89"/>
      <c r="M364" s="89"/>
      <c r="N364" s="89"/>
      <c r="O364" s="89"/>
      <c r="P364" s="89"/>
      <c r="Q364" s="89"/>
      <c r="R364" s="89"/>
      <c r="S364" s="89"/>
      <c r="T364" s="89"/>
      <c r="U364" s="89"/>
    </row>
    <row r="365" ht="15" spans="1:21">
      <c r="A365" s="182"/>
      <c r="B365" s="184" t="s">
        <v>346</v>
      </c>
      <c r="C365" s="187">
        <f>SUMIF($E$63:$E$72,$B362,I$63:I$72)</f>
        <v>5</v>
      </c>
      <c r="D365" s="47"/>
      <c r="E365" s="47"/>
      <c r="F365" s="48"/>
      <c r="G365" s="48"/>
      <c r="H365" s="48"/>
      <c r="I365" s="48"/>
      <c r="J365" s="48"/>
      <c r="K365" s="89"/>
      <c r="L365" s="89"/>
      <c r="M365" s="89"/>
      <c r="N365" s="89"/>
      <c r="O365" s="89"/>
      <c r="P365" s="89"/>
      <c r="Q365" s="89"/>
      <c r="R365" s="89"/>
      <c r="S365" s="89"/>
      <c r="T365" s="89"/>
      <c r="U365" s="89"/>
    </row>
    <row r="366" ht="15" spans="1:21">
      <c r="A366" s="182"/>
      <c r="B366" s="184" t="s">
        <v>347</v>
      </c>
      <c r="C366" s="188">
        <f>SUMIF($E$63:$E$72,$B362,G$63:G$72)</f>
        <v>0.09</v>
      </c>
      <c r="D366" s="47"/>
      <c r="E366" s="47"/>
      <c r="F366" s="48"/>
      <c r="G366" s="48"/>
      <c r="H366" s="48"/>
      <c r="I366" s="48"/>
      <c r="J366" s="48"/>
      <c r="K366" s="89"/>
      <c r="L366" s="89"/>
      <c r="M366" s="89"/>
      <c r="N366" s="89"/>
      <c r="O366" s="89"/>
      <c r="P366" s="89"/>
      <c r="Q366" s="89"/>
      <c r="R366" s="89"/>
      <c r="S366" s="89"/>
      <c r="T366" s="89"/>
      <c r="U366" s="89"/>
    </row>
    <row r="367" ht="15" spans="1:21">
      <c r="A367" s="182"/>
      <c r="B367" s="184" t="s">
        <v>348</v>
      </c>
      <c r="C367" s="177" t="s">
        <v>349</v>
      </c>
      <c r="D367" s="47"/>
      <c r="E367" s="47"/>
      <c r="F367" s="48"/>
      <c r="G367" s="48"/>
      <c r="H367" s="48"/>
      <c r="I367" s="48"/>
      <c r="J367" s="48"/>
      <c r="K367" s="89"/>
      <c r="L367" s="89"/>
      <c r="M367" s="89"/>
      <c r="N367" s="89"/>
      <c r="O367" s="89"/>
      <c r="P367" s="89"/>
      <c r="Q367" s="89"/>
      <c r="R367" s="89"/>
      <c r="S367" s="89"/>
      <c r="T367" s="89"/>
      <c r="U367" s="89"/>
    </row>
    <row r="368" ht="15" spans="1:21">
      <c r="A368" s="182"/>
      <c r="B368" s="184" t="str">
        <f>"Classified as External or Domestic?"</f>
        <v>Classified as External or Domestic?</v>
      </c>
      <c r="C368" s="187" t="str">
        <f>VLOOKUP(B362,$E$63:$I$72,2,FALSE)</f>
        <v>External</v>
      </c>
      <c r="D368" s="47"/>
      <c r="E368" s="47"/>
      <c r="F368" s="48"/>
      <c r="G368" s="48"/>
      <c r="H368" s="48"/>
      <c r="I368" s="48"/>
      <c r="J368" s="48"/>
      <c r="K368" s="89"/>
      <c r="L368" s="89"/>
      <c r="M368" s="89"/>
      <c r="N368" s="89"/>
      <c r="O368" s="89"/>
      <c r="P368" s="89"/>
      <c r="Q368" s="89"/>
      <c r="R368" s="89"/>
      <c r="S368" s="89"/>
      <c r="T368" s="89"/>
      <c r="U368" s="89"/>
    </row>
    <row r="369" ht="15" spans="1:21">
      <c r="A369" s="182"/>
      <c r="B369" s="184" t="s">
        <v>350</v>
      </c>
      <c r="C369" s="47" t="s">
        <v>351</v>
      </c>
      <c r="D369" s="47"/>
      <c r="E369" s="47"/>
      <c r="F369" s="48"/>
      <c r="G369" s="48"/>
      <c r="H369" s="48"/>
      <c r="I369" s="48"/>
      <c r="J369" s="48"/>
      <c r="K369" s="89"/>
      <c r="L369" s="190">
        <f>L370/L$101*100</f>
        <v>1843.47358302098</v>
      </c>
      <c r="M369" s="190">
        <f ca="1" t="shared" ref="M369:U369" si="179">M370/M$101*100</f>
        <v>2377.62919225929</v>
      </c>
      <c r="N369" s="190">
        <f ca="1" t="shared" si="179"/>
        <v>1843.26188268035</v>
      </c>
      <c r="O369" s="190">
        <f ca="1" t="shared" si="179"/>
        <v>1366.23358763865</v>
      </c>
      <c r="P369" s="190">
        <f ca="1" t="shared" si="179"/>
        <v>1126.20011886857</v>
      </c>
      <c r="Q369" s="190">
        <f ca="1" t="shared" si="179"/>
        <v>-459.649159345546</v>
      </c>
      <c r="R369" s="190">
        <f ca="1" t="shared" si="179"/>
        <v>-161.77270421262</v>
      </c>
      <c r="S369" s="190">
        <f ca="1" t="shared" si="179"/>
        <v>-246.459296276511</v>
      </c>
      <c r="T369" s="190">
        <f ca="1" t="shared" si="179"/>
        <v>-528.406857019065</v>
      </c>
      <c r="U369" s="190">
        <f ca="1" t="shared" si="179"/>
        <v>-4553.62130652698</v>
      </c>
    </row>
    <row r="370" ht="15" spans="1:21">
      <c r="A370" s="182"/>
      <c r="B370" s="184" t="s">
        <v>352</v>
      </c>
      <c r="C370" s="62" t="s">
        <v>329</v>
      </c>
      <c r="D370" s="177" t="str">
        <f>C368</f>
        <v>External</v>
      </c>
      <c r="E370" s="62"/>
      <c r="F370" s="178"/>
      <c r="G370" s="167"/>
      <c r="H370" s="167"/>
      <c r="I370" s="167"/>
      <c r="J370" s="167"/>
      <c r="K370" s="90"/>
      <c r="L370" s="191">
        <f>SUMIF($E$63:$E$72,$B362,L$63:L$72)*L374</f>
        <v>1102890</v>
      </c>
      <c r="M370" s="191">
        <f t="shared" ref="M370:U370" si="180">SUMIF($E$63:$E$72,$B362,M$63:M$72)*M374</f>
        <v>2918300</v>
      </c>
      <c r="N370" s="191">
        <f t="shared" si="180"/>
        <v>2937250</v>
      </c>
      <c r="O370" s="191">
        <f t="shared" si="180"/>
        <v>2842500</v>
      </c>
      <c r="P370" s="191">
        <f t="shared" si="180"/>
        <v>2880400</v>
      </c>
      <c r="Q370" s="191">
        <f t="shared" si="180"/>
        <v>3373100</v>
      </c>
      <c r="R370" s="191">
        <f t="shared" si="180"/>
        <v>3581550</v>
      </c>
      <c r="S370" s="191">
        <f t="shared" si="180"/>
        <v>3790000</v>
      </c>
      <c r="T370" s="191">
        <f t="shared" si="180"/>
        <v>3896120</v>
      </c>
      <c r="U370" s="191">
        <f t="shared" si="180"/>
        <v>4339550</v>
      </c>
    </row>
    <row r="371" ht="15" spans="1:21">
      <c r="A371" s="182"/>
      <c r="B371" s="184" t="s">
        <v>335</v>
      </c>
      <c r="C371" s="62" t="s">
        <v>329</v>
      </c>
      <c r="D371" s="177" t="str">
        <f>C368</f>
        <v>External</v>
      </c>
      <c r="E371" s="62"/>
      <c r="F371" s="178"/>
      <c r="G371" s="167"/>
      <c r="H371" s="167"/>
      <c r="I371" s="167"/>
      <c r="J371" s="167"/>
      <c r="K371" s="90"/>
      <c r="L371" s="192"/>
      <c r="M371" s="143">
        <f ca="1" t="shared" ref="M371:U371" si="181">M377*M374</f>
        <v>0</v>
      </c>
      <c r="N371" s="143">
        <f ca="1" t="shared" si="181"/>
        <v>0</v>
      </c>
      <c r="O371" s="143">
        <f ca="1" t="shared" si="181"/>
        <v>0</v>
      </c>
      <c r="P371" s="143">
        <f ca="1" t="shared" si="181"/>
        <v>0</v>
      </c>
      <c r="Q371" s="143">
        <f ca="1" t="shared" si="181"/>
        <v>0</v>
      </c>
      <c r="R371" s="143">
        <f ca="1" t="shared" si="181"/>
        <v>220578</v>
      </c>
      <c r="S371" s="143">
        <f ca="1" t="shared" si="181"/>
        <v>804238</v>
      </c>
      <c r="T371" s="143">
        <f ca="1" t="shared" si="181"/>
        <v>1391688</v>
      </c>
      <c r="U371" s="143">
        <f ca="1" t="shared" si="181"/>
        <v>1960188</v>
      </c>
    </row>
    <row r="372" ht="15" spans="1:21">
      <c r="A372" s="182"/>
      <c r="B372" s="184" t="s">
        <v>336</v>
      </c>
      <c r="C372" s="62" t="s">
        <v>329</v>
      </c>
      <c r="D372" s="177" t="str">
        <f>C368</f>
        <v>External</v>
      </c>
      <c r="E372" s="62"/>
      <c r="F372" s="178"/>
      <c r="G372" s="167"/>
      <c r="H372" s="167"/>
      <c r="I372" s="167"/>
      <c r="J372" s="167"/>
      <c r="K372" s="90"/>
      <c r="L372" s="192"/>
      <c r="M372" s="143">
        <f t="shared" ref="M372:U372" si="182">M378*M374</f>
        <v>99260.1</v>
      </c>
      <c r="N372" s="143">
        <f ca="1" t="shared" si="182"/>
        <v>361907.1</v>
      </c>
      <c r="O372" s="143">
        <f ca="1" t="shared" si="182"/>
        <v>626259.6</v>
      </c>
      <c r="P372" s="143">
        <f ca="1" t="shared" si="182"/>
        <v>882084.6</v>
      </c>
      <c r="Q372" s="143">
        <f ca="1" t="shared" si="182"/>
        <v>1141320.6</v>
      </c>
      <c r="R372" s="143">
        <f ca="1" t="shared" si="182"/>
        <v>1444899.6</v>
      </c>
      <c r="S372" s="143">
        <f ca="1" t="shared" si="182"/>
        <v>1747387.08</v>
      </c>
      <c r="T372" s="143">
        <f ca="1" t="shared" si="182"/>
        <v>2016105.66</v>
      </c>
      <c r="U372" s="143">
        <f ca="1" t="shared" si="182"/>
        <v>2241504.54</v>
      </c>
    </row>
    <row r="373" ht="15" spans="1:21">
      <c r="A373" s="182"/>
      <c r="B373" s="184" t="s">
        <v>353</v>
      </c>
      <c r="C373" s="62" t="s">
        <v>329</v>
      </c>
      <c r="D373" s="177" t="str">
        <f>C368</f>
        <v>External</v>
      </c>
      <c r="E373" s="62"/>
      <c r="F373" s="178"/>
      <c r="G373" s="167"/>
      <c r="H373" s="167"/>
      <c r="I373" s="167"/>
      <c r="J373" s="167"/>
      <c r="K373" s="90"/>
      <c r="L373" s="143">
        <f t="shared" ref="L373:U373" si="183">L376*L374</f>
        <v>1102890</v>
      </c>
      <c r="M373" s="143">
        <f ca="1" t="shared" si="183"/>
        <v>4021190</v>
      </c>
      <c r="N373" s="143">
        <f ca="1" t="shared" si="183"/>
        <v>6958440</v>
      </c>
      <c r="O373" s="143">
        <f ca="1" t="shared" si="183"/>
        <v>9800940</v>
      </c>
      <c r="P373" s="143">
        <f ca="1" t="shared" si="183"/>
        <v>12681340</v>
      </c>
      <c r="Q373" s="143">
        <f ca="1" t="shared" si="183"/>
        <v>16054440</v>
      </c>
      <c r="R373" s="143">
        <f ca="1" t="shared" si="183"/>
        <v>19415412</v>
      </c>
      <c r="S373" s="143">
        <f ca="1" t="shared" si="183"/>
        <v>22401174</v>
      </c>
      <c r="T373" s="143">
        <f ca="1" t="shared" si="183"/>
        <v>24905606</v>
      </c>
      <c r="U373" s="143">
        <f ca="1" t="shared" si="183"/>
        <v>27284968</v>
      </c>
    </row>
    <row r="374" ht="15" spans="1:21">
      <c r="A374" s="182"/>
      <c r="B374" s="184" t="s">
        <v>333</v>
      </c>
      <c r="C374" s="103" t="str">
        <f>"LCU per unit of "&amp;D373</f>
        <v>LCU per unit of External</v>
      </c>
      <c r="D374" s="177" t="str">
        <f>C363</f>
        <v>USD</v>
      </c>
      <c r="E374" s="62"/>
      <c r="F374" s="178"/>
      <c r="G374" s="167"/>
      <c r="H374" s="167"/>
      <c r="I374" s="167"/>
      <c r="J374" s="167"/>
      <c r="K374" s="90"/>
      <c r="L374" s="143">
        <f t="shared" ref="L374:U374" si="184">INDEX($L$81:$U$85,MATCH($D374,$B$81:$B$85,0),MATCH(L$78,$L$78:$U$78,0))</f>
        <v>379</v>
      </c>
      <c r="M374" s="143">
        <f t="shared" si="184"/>
        <v>379</v>
      </c>
      <c r="N374" s="143">
        <f t="shared" si="184"/>
        <v>379</v>
      </c>
      <c r="O374" s="143">
        <f t="shared" si="184"/>
        <v>379</v>
      </c>
      <c r="P374" s="143">
        <f t="shared" si="184"/>
        <v>379</v>
      </c>
      <c r="Q374" s="143">
        <f t="shared" si="184"/>
        <v>379</v>
      </c>
      <c r="R374" s="143">
        <f t="shared" si="184"/>
        <v>379</v>
      </c>
      <c r="S374" s="143">
        <f t="shared" si="184"/>
        <v>379</v>
      </c>
      <c r="T374" s="143">
        <f t="shared" si="184"/>
        <v>379</v>
      </c>
      <c r="U374" s="143">
        <f t="shared" si="184"/>
        <v>379</v>
      </c>
    </row>
    <row r="375" ht="15" spans="1:21">
      <c r="A375" s="182"/>
      <c r="B375" s="184" t="s">
        <v>341</v>
      </c>
      <c r="C375" s="103" t="str">
        <f>"million "&amp;D374</f>
        <v>million USD</v>
      </c>
      <c r="D375" s="177" t="str">
        <f>D374</f>
        <v>USD</v>
      </c>
      <c r="E375" s="59"/>
      <c r="F375" s="189"/>
      <c r="G375" s="167"/>
      <c r="H375" s="167"/>
      <c r="I375" s="167"/>
      <c r="J375" s="167"/>
      <c r="K375" s="90"/>
      <c r="L375" s="190">
        <f t="shared" ref="L375:U375" si="185">L370/L374</f>
        <v>2910</v>
      </c>
      <c r="M375" s="190">
        <f t="shared" si="185"/>
        <v>7700</v>
      </c>
      <c r="N375" s="190">
        <f t="shared" si="185"/>
        <v>7750</v>
      </c>
      <c r="O375" s="190">
        <f t="shared" si="185"/>
        <v>7500</v>
      </c>
      <c r="P375" s="190">
        <f t="shared" si="185"/>
        <v>7600</v>
      </c>
      <c r="Q375" s="190">
        <f t="shared" si="185"/>
        <v>8900</v>
      </c>
      <c r="R375" s="190">
        <f t="shared" si="185"/>
        <v>9450</v>
      </c>
      <c r="S375" s="190">
        <f t="shared" si="185"/>
        <v>10000</v>
      </c>
      <c r="T375" s="190">
        <f t="shared" si="185"/>
        <v>10280</v>
      </c>
      <c r="U375" s="190">
        <f t="shared" si="185"/>
        <v>11450</v>
      </c>
    </row>
    <row r="376" ht="15" spans="1:21">
      <c r="A376" s="182"/>
      <c r="B376" s="184" t="s">
        <v>343</v>
      </c>
      <c r="C376" s="103" t="str">
        <f>"million "&amp;D375</f>
        <v>million USD</v>
      </c>
      <c r="D376" s="177" t="str">
        <f>D375</f>
        <v>USD</v>
      </c>
      <c r="E376" s="62"/>
      <c r="F376" s="189"/>
      <c r="G376" s="167"/>
      <c r="H376" s="167"/>
      <c r="I376" s="167"/>
      <c r="J376" s="167"/>
      <c r="K376" s="90"/>
      <c r="L376" s="143">
        <f>L375</f>
        <v>2910</v>
      </c>
      <c r="M376" s="143">
        <f ca="1" t="shared" ref="M376:U376" si="186">L376+M375-M377</f>
        <v>10610</v>
      </c>
      <c r="N376" s="143">
        <f ca="1" t="shared" si="186"/>
        <v>18360</v>
      </c>
      <c r="O376" s="143">
        <f ca="1" t="shared" si="186"/>
        <v>25860</v>
      </c>
      <c r="P376" s="143">
        <f ca="1" t="shared" si="186"/>
        <v>33460</v>
      </c>
      <c r="Q376" s="143">
        <f ca="1" t="shared" si="186"/>
        <v>42360</v>
      </c>
      <c r="R376" s="143">
        <f ca="1" t="shared" si="186"/>
        <v>51228</v>
      </c>
      <c r="S376" s="143">
        <f ca="1" t="shared" si="186"/>
        <v>59106</v>
      </c>
      <c r="T376" s="143">
        <f ca="1" t="shared" si="186"/>
        <v>65714</v>
      </c>
      <c r="U376" s="143">
        <f ca="1" t="shared" si="186"/>
        <v>71992</v>
      </c>
    </row>
    <row r="377" ht="15" spans="1:21">
      <c r="A377" s="182"/>
      <c r="B377" s="184" t="s">
        <v>328</v>
      </c>
      <c r="C377" s="103" t="str">
        <f>"million "&amp;D376</f>
        <v>million USD</v>
      </c>
      <c r="D377" s="177" t="str">
        <f>D376</f>
        <v>USD</v>
      </c>
      <c r="E377" s="62"/>
      <c r="F377" s="189"/>
      <c r="G377" s="167"/>
      <c r="H377" s="167"/>
      <c r="I377" s="167"/>
      <c r="J377" s="167"/>
      <c r="K377" s="90"/>
      <c r="L377" s="192"/>
      <c r="M377" s="143">
        <f ca="1" t="shared" ref="M377:U377" si="187">IF(M$241&gt;$C364-1,SUM(OFFSET($L375,0,M$241-$C364,1,$C364-$C365))/($C364-$C365),IF(M$241&lt;$C365+1,0,SUM(OFFSET($L375,0,0,1,M$241-$C365))/($C364-$C365)))</f>
        <v>0</v>
      </c>
      <c r="N377" s="143">
        <f ca="1" t="shared" si="187"/>
        <v>0</v>
      </c>
      <c r="O377" s="143">
        <f ca="1" t="shared" si="187"/>
        <v>0</v>
      </c>
      <c r="P377" s="143">
        <f ca="1" t="shared" si="187"/>
        <v>0</v>
      </c>
      <c r="Q377" s="143">
        <f ca="1" t="shared" si="187"/>
        <v>0</v>
      </c>
      <c r="R377" s="143">
        <f ca="1" t="shared" si="187"/>
        <v>582</v>
      </c>
      <c r="S377" s="143">
        <f ca="1" t="shared" si="187"/>
        <v>2122</v>
      </c>
      <c r="T377" s="143">
        <f ca="1" t="shared" si="187"/>
        <v>3672</v>
      </c>
      <c r="U377" s="143">
        <f ca="1" t="shared" si="187"/>
        <v>5172</v>
      </c>
    </row>
    <row r="378" ht="15" spans="1:21">
      <c r="A378" s="182"/>
      <c r="B378" s="184" t="s">
        <v>234</v>
      </c>
      <c r="C378" s="103" t="str">
        <f>"million "&amp;D377</f>
        <v>million USD</v>
      </c>
      <c r="D378" s="177" t="str">
        <f>D377</f>
        <v>USD</v>
      </c>
      <c r="E378" s="62"/>
      <c r="F378" s="189"/>
      <c r="G378" s="167"/>
      <c r="H378" s="167"/>
      <c r="I378" s="167"/>
      <c r="J378" s="167"/>
      <c r="K378" s="90"/>
      <c r="L378" s="192"/>
      <c r="M378" s="143">
        <f t="shared" ref="M378:U378" si="188">L376*$C366</f>
        <v>261.9</v>
      </c>
      <c r="N378" s="143">
        <f ca="1" t="shared" si="188"/>
        <v>954.9</v>
      </c>
      <c r="O378" s="143">
        <f ca="1" t="shared" si="188"/>
        <v>1652.4</v>
      </c>
      <c r="P378" s="143">
        <f ca="1" t="shared" si="188"/>
        <v>2327.4</v>
      </c>
      <c r="Q378" s="143">
        <f ca="1" t="shared" si="188"/>
        <v>3011.4</v>
      </c>
      <c r="R378" s="143">
        <f ca="1" t="shared" si="188"/>
        <v>3812.4</v>
      </c>
      <c r="S378" s="143">
        <f ca="1" t="shared" si="188"/>
        <v>4610.52</v>
      </c>
      <c r="T378" s="143">
        <f ca="1" t="shared" si="188"/>
        <v>5319.54</v>
      </c>
      <c r="U378" s="143">
        <f ca="1" t="shared" si="188"/>
        <v>5914.26</v>
      </c>
    </row>
    <row r="379" ht="15" spans="1:21">
      <c r="A379" s="182"/>
      <c r="B379" s="183" t="s">
        <v>304</v>
      </c>
      <c r="C379" s="103"/>
      <c r="D379" s="51"/>
      <c r="E379" s="116"/>
      <c r="F379" s="167"/>
      <c r="G379" s="167"/>
      <c r="H379" s="167"/>
      <c r="I379" s="167"/>
      <c r="J379" s="167"/>
      <c r="K379" s="90"/>
      <c r="L379" s="143"/>
      <c r="M379" s="143"/>
      <c r="N379" s="143"/>
      <c r="O379" s="143"/>
      <c r="P379" s="143"/>
      <c r="Q379" s="143"/>
      <c r="R379" s="143"/>
      <c r="S379" s="143"/>
      <c r="T379" s="143"/>
      <c r="U379" s="143"/>
    </row>
    <row r="380" ht="15" spans="1:21">
      <c r="A380" s="182"/>
      <c r="B380" s="184" t="s">
        <v>37</v>
      </c>
      <c r="C380" s="185" t="str">
        <f>IF(C385="Domestic","LCU","USD")</f>
        <v>USD</v>
      </c>
      <c r="D380" s="47"/>
      <c r="E380" s="47"/>
      <c r="F380" s="48"/>
      <c r="G380" s="48"/>
      <c r="H380" s="48"/>
      <c r="I380" s="48"/>
      <c r="J380" s="48"/>
      <c r="K380" s="89"/>
      <c r="L380" s="89"/>
      <c r="M380" s="89"/>
      <c r="N380" s="89"/>
      <c r="O380" s="89"/>
      <c r="P380" s="89"/>
      <c r="Q380" s="89"/>
      <c r="R380" s="89"/>
      <c r="S380" s="89"/>
      <c r="T380" s="89"/>
      <c r="U380" s="89"/>
    </row>
    <row r="381" ht="15" spans="1:21">
      <c r="A381" s="182"/>
      <c r="B381" s="184" t="s">
        <v>345</v>
      </c>
      <c r="C381" s="186">
        <f>SUMIF($E$63:$E$72,$B379,H$63:H$72)</f>
        <v>15</v>
      </c>
      <c r="D381" s="47"/>
      <c r="E381" s="47"/>
      <c r="F381" s="48"/>
      <c r="G381" s="48"/>
      <c r="H381" s="48"/>
      <c r="I381" s="48"/>
      <c r="J381" s="48"/>
      <c r="K381" s="89"/>
      <c r="L381" s="89"/>
      <c r="M381" s="89"/>
      <c r="N381" s="89"/>
      <c r="O381" s="89"/>
      <c r="P381" s="89"/>
      <c r="Q381" s="89"/>
      <c r="R381" s="89"/>
      <c r="S381" s="89"/>
      <c r="T381" s="89"/>
      <c r="U381" s="89"/>
    </row>
    <row r="382" ht="15" spans="1:21">
      <c r="A382" s="182"/>
      <c r="B382" s="184" t="s">
        <v>346</v>
      </c>
      <c r="C382" s="187">
        <f>SUMIF($E$63:$E$72,$B379,I$63:I$72)</f>
        <v>5</v>
      </c>
      <c r="D382" s="47"/>
      <c r="E382" s="47"/>
      <c r="F382" s="48"/>
      <c r="G382" s="48"/>
      <c r="H382" s="48"/>
      <c r="I382" s="48"/>
      <c r="J382" s="48"/>
      <c r="K382" s="89"/>
      <c r="L382" s="89"/>
      <c r="M382" s="89"/>
      <c r="N382" s="89"/>
      <c r="O382" s="89"/>
      <c r="P382" s="89"/>
      <c r="Q382" s="89"/>
      <c r="R382" s="89"/>
      <c r="S382" s="89"/>
      <c r="T382" s="89"/>
      <c r="U382" s="89"/>
    </row>
    <row r="383" ht="15" spans="1:21">
      <c r="A383" s="182"/>
      <c r="B383" s="184" t="s">
        <v>347</v>
      </c>
      <c r="C383" s="188">
        <f>SUMIF($E$63:$E$72,$B379,G$63:G$72)</f>
        <v>0.09</v>
      </c>
      <c r="D383" s="47"/>
      <c r="E383" s="47"/>
      <c r="F383" s="48"/>
      <c r="G383" s="48"/>
      <c r="H383" s="48"/>
      <c r="I383" s="48"/>
      <c r="J383" s="48"/>
      <c r="K383" s="89"/>
      <c r="L383" s="89"/>
      <c r="M383" s="89"/>
      <c r="N383" s="89"/>
      <c r="O383" s="89"/>
      <c r="P383" s="89"/>
      <c r="Q383" s="89"/>
      <c r="R383" s="89"/>
      <c r="S383" s="89"/>
      <c r="T383" s="89"/>
      <c r="U383" s="89"/>
    </row>
    <row r="384" ht="15" spans="1:21">
      <c r="A384" s="182"/>
      <c r="B384" s="184" t="s">
        <v>348</v>
      </c>
      <c r="C384" s="177" t="s">
        <v>349</v>
      </c>
      <c r="D384" s="47"/>
      <c r="E384" s="47"/>
      <c r="F384" s="48"/>
      <c r="G384" s="48"/>
      <c r="H384" s="48"/>
      <c r="I384" s="48"/>
      <c r="J384" s="48"/>
      <c r="K384" s="89"/>
      <c r="L384" s="89"/>
      <c r="M384" s="89"/>
      <c r="N384" s="89"/>
      <c r="O384" s="89"/>
      <c r="P384" s="89"/>
      <c r="Q384" s="89"/>
      <c r="R384" s="89"/>
      <c r="S384" s="89"/>
      <c r="T384" s="89"/>
      <c r="U384" s="89"/>
    </row>
    <row r="385" ht="15" spans="1:21">
      <c r="A385" s="182"/>
      <c r="B385" s="184" t="str">
        <f>"Classified as External or Domestic?"</f>
        <v>Classified as External or Domestic?</v>
      </c>
      <c r="C385" s="187" t="str">
        <f>VLOOKUP(B379,$E$63:$I$72,2,FALSE)</f>
        <v>External</v>
      </c>
      <c r="D385" s="47"/>
      <c r="E385" s="47"/>
      <c r="F385" s="48"/>
      <c r="G385" s="48"/>
      <c r="H385" s="48"/>
      <c r="I385" s="48"/>
      <c r="J385" s="48"/>
      <c r="K385" s="89"/>
      <c r="L385" s="89"/>
      <c r="M385" s="89"/>
      <c r="N385" s="89"/>
      <c r="O385" s="89"/>
      <c r="P385" s="89"/>
      <c r="Q385" s="89"/>
      <c r="R385" s="89"/>
      <c r="S385" s="89"/>
      <c r="T385" s="89"/>
      <c r="U385" s="89"/>
    </row>
    <row r="386" ht="15" spans="1:21">
      <c r="A386" s="182"/>
      <c r="B386" s="184" t="s">
        <v>350</v>
      </c>
      <c r="C386" s="47" t="s">
        <v>351</v>
      </c>
      <c r="D386" s="47"/>
      <c r="E386" s="47"/>
      <c r="F386" s="48"/>
      <c r="G386" s="48"/>
      <c r="H386" s="48"/>
      <c r="I386" s="48"/>
      <c r="J386" s="48"/>
      <c r="K386" s="89"/>
      <c r="L386" s="190">
        <f>L387/L$101*100</f>
        <v>0</v>
      </c>
      <c r="M386" s="190">
        <f ca="1" t="shared" ref="M386:U386" si="189">M387/M$101*100</f>
        <v>0</v>
      </c>
      <c r="N386" s="190">
        <f ca="1" t="shared" si="189"/>
        <v>0</v>
      </c>
      <c r="O386" s="190">
        <f ca="1" t="shared" si="189"/>
        <v>0</v>
      </c>
      <c r="P386" s="190">
        <f ca="1" t="shared" si="189"/>
        <v>0</v>
      </c>
      <c r="Q386" s="190">
        <f ca="1" t="shared" si="189"/>
        <v>0</v>
      </c>
      <c r="R386" s="190">
        <f ca="1" t="shared" si="189"/>
        <v>0</v>
      </c>
      <c r="S386" s="190">
        <f ca="1" t="shared" si="189"/>
        <v>0</v>
      </c>
      <c r="T386" s="190">
        <f ca="1" t="shared" si="189"/>
        <v>0</v>
      </c>
      <c r="U386" s="190">
        <f ca="1" t="shared" si="189"/>
        <v>0</v>
      </c>
    </row>
    <row r="387" ht="15" spans="1:21">
      <c r="A387" s="182"/>
      <c r="B387" s="184" t="s">
        <v>352</v>
      </c>
      <c r="C387" s="62" t="s">
        <v>329</v>
      </c>
      <c r="D387" s="177" t="str">
        <f>C385</f>
        <v>External</v>
      </c>
      <c r="E387" s="62"/>
      <c r="F387" s="178"/>
      <c r="G387" s="167"/>
      <c r="H387" s="167"/>
      <c r="I387" s="167"/>
      <c r="J387" s="167"/>
      <c r="K387" s="90"/>
      <c r="L387" s="191">
        <f>SUMIF($E$63:$E$72,$B379,L$63:L$72)*L391</f>
        <v>0</v>
      </c>
      <c r="M387" s="191">
        <f t="shared" ref="M387:U387" si="190">SUMIF($E$63:$E$72,$B379,M$63:M$72)*M391</f>
        <v>0</v>
      </c>
      <c r="N387" s="191">
        <f t="shared" si="190"/>
        <v>0</v>
      </c>
      <c r="O387" s="191">
        <f t="shared" si="190"/>
        <v>0</v>
      </c>
      <c r="P387" s="191">
        <f t="shared" si="190"/>
        <v>0</v>
      </c>
      <c r="Q387" s="191">
        <f t="shared" si="190"/>
        <v>0</v>
      </c>
      <c r="R387" s="191">
        <f t="shared" si="190"/>
        <v>0</v>
      </c>
      <c r="S387" s="191">
        <f t="shared" si="190"/>
        <v>0</v>
      </c>
      <c r="T387" s="191">
        <f t="shared" si="190"/>
        <v>0</v>
      </c>
      <c r="U387" s="191">
        <f t="shared" si="190"/>
        <v>0</v>
      </c>
    </row>
    <row r="388" ht="15" spans="1:21">
      <c r="A388" s="182"/>
      <c r="B388" s="184" t="s">
        <v>335</v>
      </c>
      <c r="C388" s="62" t="s">
        <v>329</v>
      </c>
      <c r="D388" s="177" t="str">
        <f>C385</f>
        <v>External</v>
      </c>
      <c r="E388" s="62"/>
      <c r="F388" s="178"/>
      <c r="G388" s="167"/>
      <c r="H388" s="167"/>
      <c r="I388" s="167"/>
      <c r="J388" s="167"/>
      <c r="K388" s="90"/>
      <c r="L388" s="192"/>
      <c r="M388" s="143">
        <f ca="1" t="shared" ref="M388:U388" si="191">M394*M391</f>
        <v>0</v>
      </c>
      <c r="N388" s="143">
        <f ca="1" t="shared" si="191"/>
        <v>0</v>
      </c>
      <c r="O388" s="143">
        <f ca="1" t="shared" si="191"/>
        <v>0</v>
      </c>
      <c r="P388" s="143">
        <f ca="1" t="shared" si="191"/>
        <v>0</v>
      </c>
      <c r="Q388" s="143">
        <f ca="1" t="shared" si="191"/>
        <v>0</v>
      </c>
      <c r="R388" s="143">
        <f ca="1" t="shared" si="191"/>
        <v>0</v>
      </c>
      <c r="S388" s="143">
        <f ca="1" t="shared" si="191"/>
        <v>0</v>
      </c>
      <c r="T388" s="143">
        <f ca="1" t="shared" si="191"/>
        <v>0</v>
      </c>
      <c r="U388" s="143">
        <f ca="1" t="shared" si="191"/>
        <v>0</v>
      </c>
    </row>
    <row r="389" ht="15" spans="1:21">
      <c r="A389" s="182"/>
      <c r="B389" s="184" t="s">
        <v>336</v>
      </c>
      <c r="C389" s="62" t="s">
        <v>329</v>
      </c>
      <c r="D389" s="177" t="str">
        <f>C385</f>
        <v>External</v>
      </c>
      <c r="E389" s="62"/>
      <c r="F389" s="178"/>
      <c r="G389" s="167"/>
      <c r="H389" s="167"/>
      <c r="I389" s="167"/>
      <c r="J389" s="167"/>
      <c r="K389" s="90"/>
      <c r="L389" s="192"/>
      <c r="M389" s="143">
        <f t="shared" ref="M389:U389" si="192">M395*M391</f>
        <v>0</v>
      </c>
      <c r="N389" s="143">
        <f ca="1" t="shared" si="192"/>
        <v>0</v>
      </c>
      <c r="O389" s="143">
        <f ca="1" t="shared" si="192"/>
        <v>0</v>
      </c>
      <c r="P389" s="143">
        <f ca="1" t="shared" si="192"/>
        <v>0</v>
      </c>
      <c r="Q389" s="143">
        <f ca="1" t="shared" si="192"/>
        <v>0</v>
      </c>
      <c r="R389" s="143">
        <f ca="1" t="shared" si="192"/>
        <v>0</v>
      </c>
      <c r="S389" s="143">
        <f ca="1" t="shared" si="192"/>
        <v>0</v>
      </c>
      <c r="T389" s="143">
        <f ca="1" t="shared" si="192"/>
        <v>0</v>
      </c>
      <c r="U389" s="143">
        <f ca="1" t="shared" si="192"/>
        <v>0</v>
      </c>
    </row>
    <row r="390" ht="15" spans="1:21">
      <c r="A390" s="182"/>
      <c r="B390" s="184" t="s">
        <v>353</v>
      </c>
      <c r="C390" s="62" t="s">
        <v>329</v>
      </c>
      <c r="D390" s="177" t="str">
        <f>C385</f>
        <v>External</v>
      </c>
      <c r="E390" s="62"/>
      <c r="F390" s="178"/>
      <c r="G390" s="167"/>
      <c r="H390" s="167"/>
      <c r="I390" s="167"/>
      <c r="J390" s="167"/>
      <c r="K390" s="90"/>
      <c r="L390" s="143">
        <f t="shared" ref="L390:U390" si="193">L393*L391</f>
        <v>0</v>
      </c>
      <c r="M390" s="143">
        <f ca="1" t="shared" si="193"/>
        <v>0</v>
      </c>
      <c r="N390" s="143">
        <f ca="1" t="shared" si="193"/>
        <v>0</v>
      </c>
      <c r="O390" s="143">
        <f ca="1" t="shared" si="193"/>
        <v>0</v>
      </c>
      <c r="P390" s="143">
        <f ca="1" t="shared" si="193"/>
        <v>0</v>
      </c>
      <c r="Q390" s="143">
        <f ca="1" t="shared" si="193"/>
        <v>0</v>
      </c>
      <c r="R390" s="143">
        <f ca="1" t="shared" si="193"/>
        <v>0</v>
      </c>
      <c r="S390" s="143">
        <f ca="1" t="shared" si="193"/>
        <v>0</v>
      </c>
      <c r="T390" s="143">
        <f ca="1" t="shared" si="193"/>
        <v>0</v>
      </c>
      <c r="U390" s="143">
        <f ca="1" t="shared" si="193"/>
        <v>0</v>
      </c>
    </row>
    <row r="391" ht="15" spans="1:21">
      <c r="A391" s="182"/>
      <c r="B391" s="184" t="s">
        <v>333</v>
      </c>
      <c r="C391" s="103" t="str">
        <f>"LCU per unit of "&amp;D390</f>
        <v>LCU per unit of External</v>
      </c>
      <c r="D391" s="177" t="str">
        <f>C380</f>
        <v>USD</v>
      </c>
      <c r="E391" s="62"/>
      <c r="F391" s="178"/>
      <c r="G391" s="167"/>
      <c r="H391" s="167"/>
      <c r="I391" s="167"/>
      <c r="J391" s="167"/>
      <c r="K391" s="90"/>
      <c r="L391" s="143">
        <f t="shared" ref="L391:U391" si="194">INDEX($L$81:$U$85,MATCH($D391,$B$81:$B$85,0),MATCH(L$78,$L$78:$U$78,0))</f>
        <v>379</v>
      </c>
      <c r="M391" s="143">
        <f t="shared" si="194"/>
        <v>379</v>
      </c>
      <c r="N391" s="143">
        <f t="shared" si="194"/>
        <v>379</v>
      </c>
      <c r="O391" s="143">
        <f t="shared" si="194"/>
        <v>379</v>
      </c>
      <c r="P391" s="143">
        <f t="shared" si="194"/>
        <v>379</v>
      </c>
      <c r="Q391" s="143">
        <f t="shared" si="194"/>
        <v>379</v>
      </c>
      <c r="R391" s="143">
        <f t="shared" si="194"/>
        <v>379</v>
      </c>
      <c r="S391" s="143">
        <f t="shared" si="194"/>
        <v>379</v>
      </c>
      <c r="T391" s="143">
        <f t="shared" si="194"/>
        <v>379</v>
      </c>
      <c r="U391" s="143">
        <f t="shared" si="194"/>
        <v>379</v>
      </c>
    </row>
    <row r="392" ht="15" spans="1:21">
      <c r="A392" s="182"/>
      <c r="B392" s="184" t="s">
        <v>341</v>
      </c>
      <c r="C392" s="103" t="str">
        <f>"million "&amp;D391</f>
        <v>million USD</v>
      </c>
      <c r="D392" s="177" t="str">
        <f>D391</f>
        <v>USD</v>
      </c>
      <c r="E392" s="59"/>
      <c r="F392" s="189"/>
      <c r="G392" s="167"/>
      <c r="H392" s="167"/>
      <c r="I392" s="167"/>
      <c r="J392" s="167"/>
      <c r="K392" s="90"/>
      <c r="L392" s="190">
        <f t="shared" ref="L392:U392" si="195">L387/L391</f>
        <v>0</v>
      </c>
      <c r="M392" s="190">
        <f t="shared" si="195"/>
        <v>0</v>
      </c>
      <c r="N392" s="190">
        <f t="shared" si="195"/>
        <v>0</v>
      </c>
      <c r="O392" s="190">
        <f t="shared" si="195"/>
        <v>0</v>
      </c>
      <c r="P392" s="190">
        <f t="shared" si="195"/>
        <v>0</v>
      </c>
      <c r="Q392" s="190">
        <f t="shared" si="195"/>
        <v>0</v>
      </c>
      <c r="R392" s="190">
        <f t="shared" si="195"/>
        <v>0</v>
      </c>
      <c r="S392" s="190">
        <f t="shared" si="195"/>
        <v>0</v>
      </c>
      <c r="T392" s="190">
        <f t="shared" si="195"/>
        <v>0</v>
      </c>
      <c r="U392" s="190">
        <f t="shared" si="195"/>
        <v>0</v>
      </c>
    </row>
    <row r="393" ht="15" spans="1:21">
      <c r="A393" s="182"/>
      <c r="B393" s="184" t="s">
        <v>343</v>
      </c>
      <c r="C393" s="103" t="str">
        <f>"million "&amp;D392</f>
        <v>million USD</v>
      </c>
      <c r="D393" s="177" t="str">
        <f>D392</f>
        <v>USD</v>
      </c>
      <c r="E393" s="62"/>
      <c r="F393" s="189"/>
      <c r="G393" s="167"/>
      <c r="H393" s="167"/>
      <c r="I393" s="167"/>
      <c r="J393" s="167"/>
      <c r="K393" s="90"/>
      <c r="L393" s="143">
        <f>L392</f>
        <v>0</v>
      </c>
      <c r="M393" s="143">
        <f ca="1" t="shared" ref="M393:U393" si="196">L393+M392-M394</f>
        <v>0</v>
      </c>
      <c r="N393" s="143">
        <f ca="1" t="shared" si="196"/>
        <v>0</v>
      </c>
      <c r="O393" s="143">
        <f ca="1" t="shared" si="196"/>
        <v>0</v>
      </c>
      <c r="P393" s="143">
        <f ca="1" t="shared" si="196"/>
        <v>0</v>
      </c>
      <c r="Q393" s="143">
        <f ca="1" t="shared" si="196"/>
        <v>0</v>
      </c>
      <c r="R393" s="143">
        <f ca="1" t="shared" si="196"/>
        <v>0</v>
      </c>
      <c r="S393" s="143">
        <f ca="1" t="shared" si="196"/>
        <v>0</v>
      </c>
      <c r="T393" s="143">
        <f ca="1" t="shared" si="196"/>
        <v>0</v>
      </c>
      <c r="U393" s="143">
        <f ca="1" t="shared" si="196"/>
        <v>0</v>
      </c>
    </row>
    <row r="394" ht="15" spans="1:21">
      <c r="A394" s="182"/>
      <c r="B394" s="184" t="s">
        <v>328</v>
      </c>
      <c r="C394" s="103" t="str">
        <f>"million "&amp;D393</f>
        <v>million USD</v>
      </c>
      <c r="D394" s="177" t="str">
        <f>D393</f>
        <v>USD</v>
      </c>
      <c r="E394" s="62"/>
      <c r="F394" s="189"/>
      <c r="G394" s="167"/>
      <c r="H394" s="167"/>
      <c r="I394" s="167"/>
      <c r="J394" s="167"/>
      <c r="K394" s="90"/>
      <c r="L394" s="192"/>
      <c r="M394" s="143">
        <f ca="1" t="shared" ref="M394:U394" si="197">IF(M$241&gt;$C381-1,SUM(OFFSET($L392,0,M$241-$C381,1,$C381-$C382))/($C381-$C382),IF(M$241&lt;$C382+1,0,SUM(OFFSET($L392,0,0,1,M$241-$C382))/($C381-$C382)))</f>
        <v>0</v>
      </c>
      <c r="N394" s="143">
        <f ca="1" t="shared" si="197"/>
        <v>0</v>
      </c>
      <c r="O394" s="143">
        <f ca="1" t="shared" si="197"/>
        <v>0</v>
      </c>
      <c r="P394" s="143">
        <f ca="1" t="shared" si="197"/>
        <v>0</v>
      </c>
      <c r="Q394" s="143">
        <f ca="1" t="shared" si="197"/>
        <v>0</v>
      </c>
      <c r="R394" s="143">
        <f ca="1" t="shared" si="197"/>
        <v>0</v>
      </c>
      <c r="S394" s="143">
        <f ca="1" t="shared" si="197"/>
        <v>0</v>
      </c>
      <c r="T394" s="143">
        <f ca="1" t="shared" si="197"/>
        <v>0</v>
      </c>
      <c r="U394" s="143">
        <f ca="1" t="shared" si="197"/>
        <v>0</v>
      </c>
    </row>
    <row r="395" ht="15" spans="1:21">
      <c r="A395" s="182"/>
      <c r="B395" s="184" t="s">
        <v>234</v>
      </c>
      <c r="C395" s="103" t="str">
        <f>"million "&amp;D394</f>
        <v>million USD</v>
      </c>
      <c r="D395" s="177" t="str">
        <f>D394</f>
        <v>USD</v>
      </c>
      <c r="E395" s="62"/>
      <c r="F395" s="189"/>
      <c r="G395" s="167"/>
      <c r="H395" s="167"/>
      <c r="I395" s="167"/>
      <c r="J395" s="167"/>
      <c r="K395" s="90"/>
      <c r="L395" s="192"/>
      <c r="M395" s="143">
        <f t="shared" ref="M395:U395" si="198">L393*$C383</f>
        <v>0</v>
      </c>
      <c r="N395" s="143">
        <f ca="1" t="shared" si="198"/>
        <v>0</v>
      </c>
      <c r="O395" s="143">
        <f ca="1" t="shared" si="198"/>
        <v>0</v>
      </c>
      <c r="P395" s="143">
        <f ca="1" t="shared" si="198"/>
        <v>0</v>
      </c>
      <c r="Q395" s="143">
        <f ca="1" t="shared" si="198"/>
        <v>0</v>
      </c>
      <c r="R395" s="143">
        <f ca="1" t="shared" si="198"/>
        <v>0</v>
      </c>
      <c r="S395" s="143">
        <f ca="1" t="shared" si="198"/>
        <v>0</v>
      </c>
      <c r="T395" s="143">
        <f ca="1" t="shared" si="198"/>
        <v>0</v>
      </c>
      <c r="U395" s="143">
        <f ca="1" t="shared" si="198"/>
        <v>0</v>
      </c>
    </row>
    <row r="396" ht="15" spans="1:21">
      <c r="A396" s="182"/>
      <c r="B396" s="183" t="s">
        <v>305</v>
      </c>
      <c r="C396" s="103"/>
      <c r="D396" s="51"/>
      <c r="E396" s="116"/>
      <c r="F396" s="167"/>
      <c r="G396" s="167"/>
      <c r="H396" s="167"/>
      <c r="I396" s="167"/>
      <c r="J396" s="167"/>
      <c r="K396" s="90"/>
      <c r="L396" s="143"/>
      <c r="M396" s="143"/>
      <c r="N396" s="143"/>
      <c r="O396" s="143"/>
      <c r="P396" s="143"/>
      <c r="Q396" s="143"/>
      <c r="R396" s="143"/>
      <c r="S396" s="143"/>
      <c r="T396" s="143"/>
      <c r="U396" s="143"/>
    </row>
    <row r="397" ht="15" spans="1:21">
      <c r="A397" s="182"/>
      <c r="B397" s="184" t="s">
        <v>37</v>
      </c>
      <c r="C397" s="185" t="str">
        <f>IF(C402="Domestic","LCU","USD")</f>
        <v>USD</v>
      </c>
      <c r="D397" s="47"/>
      <c r="E397" s="47"/>
      <c r="F397" s="48"/>
      <c r="G397" s="48"/>
      <c r="H397" s="48"/>
      <c r="I397" s="48"/>
      <c r="J397" s="48"/>
      <c r="K397" s="89"/>
      <c r="L397" s="89"/>
      <c r="M397" s="89"/>
      <c r="N397" s="89"/>
      <c r="O397" s="89"/>
      <c r="P397" s="89"/>
      <c r="Q397" s="89"/>
      <c r="R397" s="89"/>
      <c r="S397" s="89"/>
      <c r="T397" s="89"/>
      <c r="U397" s="89"/>
    </row>
    <row r="398" ht="15" spans="1:21">
      <c r="A398" s="182"/>
      <c r="B398" s="184" t="s">
        <v>345</v>
      </c>
      <c r="C398" s="186">
        <f>SUMIF($E$63:$E$72,$B396,H$63:H$72)</f>
        <v>7</v>
      </c>
      <c r="D398" s="47"/>
      <c r="E398" s="47"/>
      <c r="F398" s="48"/>
      <c r="G398" s="48"/>
      <c r="H398" s="48"/>
      <c r="I398" s="48"/>
      <c r="J398" s="48"/>
      <c r="K398" s="89"/>
      <c r="L398" s="89"/>
      <c r="M398" s="89"/>
      <c r="N398" s="89"/>
      <c r="O398" s="89"/>
      <c r="P398" s="89"/>
      <c r="Q398" s="89"/>
      <c r="R398" s="89"/>
      <c r="S398" s="89"/>
      <c r="T398" s="89"/>
      <c r="U398" s="89"/>
    </row>
    <row r="399" ht="15" spans="1:21">
      <c r="A399" s="182"/>
      <c r="B399" s="184" t="s">
        <v>346</v>
      </c>
      <c r="C399" s="187">
        <f>SUMIF($E$63:$E$72,$B396,I$63:I$72)</f>
        <v>10</v>
      </c>
      <c r="D399" s="47"/>
      <c r="E399" s="47"/>
      <c r="F399" s="48"/>
      <c r="G399" s="48"/>
      <c r="H399" s="48"/>
      <c r="I399" s="48"/>
      <c r="J399" s="48"/>
      <c r="K399" s="89"/>
      <c r="L399" s="89"/>
      <c r="M399" s="89"/>
      <c r="N399" s="89"/>
      <c r="O399" s="89"/>
      <c r="P399" s="89"/>
      <c r="Q399" s="89"/>
      <c r="R399" s="89"/>
      <c r="S399" s="89"/>
      <c r="T399" s="89"/>
      <c r="U399" s="89"/>
    </row>
    <row r="400" ht="15" spans="1:21">
      <c r="A400" s="182"/>
      <c r="B400" s="184" t="s">
        <v>347</v>
      </c>
      <c r="C400" s="188">
        <f>SUMIF($E$63:$E$72,$B396,G$63:G$72)</f>
        <v>0.09</v>
      </c>
      <c r="D400" s="47"/>
      <c r="E400" s="47"/>
      <c r="F400" s="48"/>
      <c r="G400" s="48"/>
      <c r="H400" s="48"/>
      <c r="I400" s="48"/>
      <c r="J400" s="48"/>
      <c r="K400" s="89"/>
      <c r="L400" s="89"/>
      <c r="M400" s="89"/>
      <c r="N400" s="89"/>
      <c r="O400" s="89"/>
      <c r="P400" s="89"/>
      <c r="Q400" s="89"/>
      <c r="R400" s="89"/>
      <c r="S400" s="89"/>
      <c r="T400" s="89"/>
      <c r="U400" s="89"/>
    </row>
    <row r="401" ht="15" spans="1:21">
      <c r="A401" s="182"/>
      <c r="B401" s="184" t="s">
        <v>348</v>
      </c>
      <c r="C401" s="177" t="s">
        <v>349</v>
      </c>
      <c r="D401" s="47"/>
      <c r="E401" s="47"/>
      <c r="F401" s="48"/>
      <c r="G401" s="48"/>
      <c r="H401" s="48"/>
      <c r="I401" s="48"/>
      <c r="J401" s="48"/>
      <c r="K401" s="89"/>
      <c r="L401" s="89"/>
      <c r="M401" s="89"/>
      <c r="N401" s="89"/>
      <c r="O401" s="89"/>
      <c r="P401" s="89"/>
      <c r="Q401" s="89"/>
      <c r="R401" s="89"/>
      <c r="S401" s="89"/>
      <c r="T401" s="89"/>
      <c r="U401" s="89"/>
    </row>
    <row r="402" ht="15" spans="1:21">
      <c r="A402" s="182"/>
      <c r="B402" s="184" t="str">
        <f>"Classified as External or Domestic?"</f>
        <v>Classified as External or Domestic?</v>
      </c>
      <c r="C402" s="187" t="str">
        <f>VLOOKUP(B396,$E$63:$I$72,2,FALSE)</f>
        <v>External</v>
      </c>
      <c r="D402" s="47"/>
      <c r="E402" s="47"/>
      <c r="F402" s="48"/>
      <c r="G402" s="48"/>
      <c r="H402" s="48"/>
      <c r="I402" s="48"/>
      <c r="J402" s="48"/>
      <c r="K402" s="89"/>
      <c r="L402" s="89"/>
      <c r="M402" s="89"/>
      <c r="N402" s="89"/>
      <c r="O402" s="89"/>
      <c r="P402" s="89"/>
      <c r="Q402" s="89"/>
      <c r="R402" s="89"/>
      <c r="S402" s="89"/>
      <c r="T402" s="89"/>
      <c r="U402" s="89"/>
    </row>
    <row r="403" ht="15" spans="1:21">
      <c r="A403" s="182"/>
      <c r="B403" s="184" t="s">
        <v>350</v>
      </c>
      <c r="C403" s="47" t="s">
        <v>351</v>
      </c>
      <c r="D403" s="47"/>
      <c r="E403" s="47"/>
      <c r="F403" s="48"/>
      <c r="G403" s="48"/>
      <c r="H403" s="48"/>
      <c r="I403" s="48"/>
      <c r="J403" s="48"/>
      <c r="K403" s="89"/>
      <c r="L403" s="190">
        <f>L404/L$101*100</f>
        <v>0</v>
      </c>
      <c r="M403" s="190">
        <f ca="1" t="shared" ref="M403:U403" si="199">M404/M$101*100</f>
        <v>0</v>
      </c>
      <c r="N403" s="190">
        <f ca="1" t="shared" si="199"/>
        <v>0</v>
      </c>
      <c r="O403" s="190">
        <f ca="1" t="shared" si="199"/>
        <v>0</v>
      </c>
      <c r="P403" s="190">
        <f ca="1" t="shared" si="199"/>
        <v>0</v>
      </c>
      <c r="Q403" s="190">
        <f ca="1" t="shared" si="199"/>
        <v>0</v>
      </c>
      <c r="R403" s="190">
        <f ca="1" t="shared" si="199"/>
        <v>0</v>
      </c>
      <c r="S403" s="190">
        <f ca="1" t="shared" si="199"/>
        <v>0</v>
      </c>
      <c r="T403" s="190">
        <f ca="1" t="shared" si="199"/>
        <v>0</v>
      </c>
      <c r="U403" s="190">
        <f ca="1" t="shared" si="199"/>
        <v>0</v>
      </c>
    </row>
    <row r="404" ht="15" spans="1:21">
      <c r="A404" s="182"/>
      <c r="B404" s="184" t="s">
        <v>352</v>
      </c>
      <c r="C404" s="62" t="s">
        <v>329</v>
      </c>
      <c r="D404" s="177" t="str">
        <f>C402</f>
        <v>External</v>
      </c>
      <c r="E404" s="62"/>
      <c r="F404" s="178"/>
      <c r="G404" s="167"/>
      <c r="H404" s="167"/>
      <c r="I404" s="167"/>
      <c r="J404" s="167"/>
      <c r="K404" s="90"/>
      <c r="L404" s="191">
        <f>SUMIF($E$63:$E$72,$B396,L$63:L$72)*L408</f>
        <v>0</v>
      </c>
      <c r="M404" s="191">
        <f t="shared" ref="M404:U404" si="200">SUMIF($E$63:$E$72,$B396,M$63:M$72)*M408</f>
        <v>0</v>
      </c>
      <c r="N404" s="191">
        <f t="shared" si="200"/>
        <v>0</v>
      </c>
      <c r="O404" s="191">
        <f t="shared" si="200"/>
        <v>0</v>
      </c>
      <c r="P404" s="191">
        <f t="shared" si="200"/>
        <v>0</v>
      </c>
      <c r="Q404" s="191">
        <f t="shared" si="200"/>
        <v>0</v>
      </c>
      <c r="R404" s="191">
        <f t="shared" si="200"/>
        <v>0</v>
      </c>
      <c r="S404" s="191">
        <f t="shared" si="200"/>
        <v>0</v>
      </c>
      <c r="T404" s="191">
        <f t="shared" si="200"/>
        <v>0</v>
      </c>
      <c r="U404" s="191">
        <f t="shared" si="200"/>
        <v>0</v>
      </c>
    </row>
    <row r="405" ht="15" spans="1:21">
      <c r="A405" s="182"/>
      <c r="B405" s="184" t="s">
        <v>335</v>
      </c>
      <c r="C405" s="62" t="s">
        <v>329</v>
      </c>
      <c r="D405" s="177" t="str">
        <f>C402</f>
        <v>External</v>
      </c>
      <c r="E405" s="62"/>
      <c r="F405" s="178"/>
      <c r="G405" s="167"/>
      <c r="H405" s="167"/>
      <c r="I405" s="167"/>
      <c r="J405" s="167"/>
      <c r="K405" s="90"/>
      <c r="L405" s="192"/>
      <c r="M405" s="143">
        <f ca="1" t="shared" ref="M405:U405" si="201">M411*M408</f>
        <v>0</v>
      </c>
      <c r="N405" s="143">
        <f ca="1" t="shared" si="201"/>
        <v>0</v>
      </c>
      <c r="O405" s="143">
        <f ca="1" t="shared" si="201"/>
        <v>0</v>
      </c>
      <c r="P405" s="143">
        <f ca="1" t="shared" si="201"/>
        <v>0</v>
      </c>
      <c r="Q405" s="143">
        <f ca="1" t="shared" si="201"/>
        <v>0</v>
      </c>
      <c r="R405" s="143">
        <f ca="1" t="shared" si="201"/>
        <v>0</v>
      </c>
      <c r="S405" s="143">
        <f ca="1" t="shared" si="201"/>
        <v>0</v>
      </c>
      <c r="T405" s="143">
        <f ca="1" t="shared" si="201"/>
        <v>0</v>
      </c>
      <c r="U405" s="143">
        <f ca="1" t="shared" si="201"/>
        <v>0</v>
      </c>
    </row>
    <row r="406" ht="15" spans="1:21">
      <c r="A406" s="182"/>
      <c r="B406" s="184" t="s">
        <v>336</v>
      </c>
      <c r="C406" s="62" t="s">
        <v>329</v>
      </c>
      <c r="D406" s="177" t="str">
        <f>C402</f>
        <v>External</v>
      </c>
      <c r="E406" s="62"/>
      <c r="F406" s="178"/>
      <c r="G406" s="167"/>
      <c r="H406" s="167"/>
      <c r="I406" s="167"/>
      <c r="J406" s="167"/>
      <c r="K406" s="90"/>
      <c r="L406" s="192"/>
      <c r="M406" s="143">
        <f t="shared" ref="M406:U406" si="202">M412*M408</f>
        <v>0</v>
      </c>
      <c r="N406" s="143">
        <f ca="1" t="shared" si="202"/>
        <v>0</v>
      </c>
      <c r="O406" s="143">
        <f ca="1" t="shared" si="202"/>
        <v>0</v>
      </c>
      <c r="P406" s="143">
        <f ca="1" t="shared" si="202"/>
        <v>0</v>
      </c>
      <c r="Q406" s="143">
        <f ca="1" t="shared" si="202"/>
        <v>0</v>
      </c>
      <c r="R406" s="143">
        <f ca="1" t="shared" si="202"/>
        <v>0</v>
      </c>
      <c r="S406" s="143">
        <f ca="1" t="shared" si="202"/>
        <v>0</v>
      </c>
      <c r="T406" s="143">
        <f ca="1" t="shared" si="202"/>
        <v>0</v>
      </c>
      <c r="U406" s="143">
        <f ca="1" t="shared" si="202"/>
        <v>0</v>
      </c>
    </row>
    <row r="407" ht="15" spans="1:21">
      <c r="A407" s="182"/>
      <c r="B407" s="184" t="s">
        <v>353</v>
      </c>
      <c r="C407" s="62" t="s">
        <v>329</v>
      </c>
      <c r="D407" s="177" t="str">
        <f>C402</f>
        <v>External</v>
      </c>
      <c r="E407" s="62"/>
      <c r="F407" s="178"/>
      <c r="G407" s="167"/>
      <c r="H407" s="167"/>
      <c r="I407" s="167"/>
      <c r="J407" s="167"/>
      <c r="K407" s="90"/>
      <c r="L407" s="143">
        <f t="shared" ref="L407:U407" si="203">L410*L408</f>
        <v>0</v>
      </c>
      <c r="M407" s="143">
        <f ca="1" t="shared" si="203"/>
        <v>0</v>
      </c>
      <c r="N407" s="143">
        <f ca="1" t="shared" si="203"/>
        <v>0</v>
      </c>
      <c r="O407" s="143">
        <f ca="1" t="shared" si="203"/>
        <v>0</v>
      </c>
      <c r="P407" s="143">
        <f ca="1" t="shared" si="203"/>
        <v>0</v>
      </c>
      <c r="Q407" s="143">
        <f ca="1" t="shared" si="203"/>
        <v>0</v>
      </c>
      <c r="R407" s="143">
        <f ca="1" t="shared" si="203"/>
        <v>0</v>
      </c>
      <c r="S407" s="143">
        <f ca="1" t="shared" si="203"/>
        <v>0</v>
      </c>
      <c r="T407" s="143">
        <f ca="1" t="shared" si="203"/>
        <v>0</v>
      </c>
      <c r="U407" s="143">
        <f ca="1" t="shared" si="203"/>
        <v>0</v>
      </c>
    </row>
    <row r="408" ht="15" spans="1:21">
      <c r="A408" s="182"/>
      <c r="B408" s="184" t="s">
        <v>333</v>
      </c>
      <c r="C408" s="103" t="str">
        <f>"LCU per unit of "&amp;D407</f>
        <v>LCU per unit of External</v>
      </c>
      <c r="D408" s="177" t="str">
        <f>C397</f>
        <v>USD</v>
      </c>
      <c r="E408" s="62"/>
      <c r="F408" s="178"/>
      <c r="G408" s="167"/>
      <c r="H408" s="167"/>
      <c r="I408" s="167"/>
      <c r="J408" s="167"/>
      <c r="K408" s="90"/>
      <c r="L408" s="143">
        <f t="shared" ref="L408:U408" si="204">INDEX($L$81:$U$85,MATCH($D408,$B$81:$B$85,0),MATCH(L$78,$L$78:$U$78,0))</f>
        <v>379</v>
      </c>
      <c r="M408" s="143">
        <f t="shared" si="204"/>
        <v>379</v>
      </c>
      <c r="N408" s="143">
        <f t="shared" si="204"/>
        <v>379</v>
      </c>
      <c r="O408" s="143">
        <f t="shared" si="204"/>
        <v>379</v>
      </c>
      <c r="P408" s="143">
        <f t="shared" si="204"/>
        <v>379</v>
      </c>
      <c r="Q408" s="143">
        <f t="shared" si="204"/>
        <v>379</v>
      </c>
      <c r="R408" s="143">
        <f t="shared" si="204"/>
        <v>379</v>
      </c>
      <c r="S408" s="143">
        <f t="shared" si="204"/>
        <v>379</v>
      </c>
      <c r="T408" s="143">
        <f t="shared" si="204"/>
        <v>379</v>
      </c>
      <c r="U408" s="143">
        <f t="shared" si="204"/>
        <v>379</v>
      </c>
    </row>
    <row r="409" ht="15" spans="1:21">
      <c r="A409" s="182"/>
      <c r="B409" s="184" t="s">
        <v>341</v>
      </c>
      <c r="C409" s="103" t="str">
        <f>"million "&amp;D408</f>
        <v>million USD</v>
      </c>
      <c r="D409" s="177" t="str">
        <f>D408</f>
        <v>USD</v>
      </c>
      <c r="E409" s="59"/>
      <c r="F409" s="189"/>
      <c r="G409" s="167"/>
      <c r="H409" s="167"/>
      <c r="I409" s="167"/>
      <c r="J409" s="167"/>
      <c r="K409" s="90"/>
      <c r="L409" s="190">
        <f t="shared" ref="L409:U409" si="205">L404/L408</f>
        <v>0</v>
      </c>
      <c r="M409" s="190">
        <f t="shared" si="205"/>
        <v>0</v>
      </c>
      <c r="N409" s="190">
        <f t="shared" si="205"/>
        <v>0</v>
      </c>
      <c r="O409" s="190">
        <f t="shared" si="205"/>
        <v>0</v>
      </c>
      <c r="P409" s="190">
        <f t="shared" si="205"/>
        <v>0</v>
      </c>
      <c r="Q409" s="190">
        <f t="shared" si="205"/>
        <v>0</v>
      </c>
      <c r="R409" s="190">
        <f t="shared" si="205"/>
        <v>0</v>
      </c>
      <c r="S409" s="190">
        <f t="shared" si="205"/>
        <v>0</v>
      </c>
      <c r="T409" s="190">
        <f t="shared" si="205"/>
        <v>0</v>
      </c>
      <c r="U409" s="190">
        <f t="shared" si="205"/>
        <v>0</v>
      </c>
    </row>
    <row r="410" ht="15" spans="1:21">
      <c r="A410" s="182"/>
      <c r="B410" s="184" t="s">
        <v>343</v>
      </c>
      <c r="C410" s="103" t="str">
        <f>"million "&amp;D409</f>
        <v>million USD</v>
      </c>
      <c r="D410" s="177" t="str">
        <f>D409</f>
        <v>USD</v>
      </c>
      <c r="E410" s="62"/>
      <c r="F410" s="189"/>
      <c r="G410" s="167"/>
      <c r="H410" s="167"/>
      <c r="I410" s="167"/>
      <c r="J410" s="167"/>
      <c r="K410" s="90"/>
      <c r="L410" s="143">
        <f>L409</f>
        <v>0</v>
      </c>
      <c r="M410" s="143">
        <f ca="1" t="shared" ref="M410:U410" si="206">L410+M409-M411</f>
        <v>0</v>
      </c>
      <c r="N410" s="143">
        <f ca="1" t="shared" si="206"/>
        <v>0</v>
      </c>
      <c r="O410" s="143">
        <f ca="1" t="shared" si="206"/>
        <v>0</v>
      </c>
      <c r="P410" s="143">
        <f ca="1" t="shared" si="206"/>
        <v>0</v>
      </c>
      <c r="Q410" s="143">
        <f ca="1" t="shared" si="206"/>
        <v>0</v>
      </c>
      <c r="R410" s="143">
        <f ca="1" t="shared" si="206"/>
        <v>0</v>
      </c>
      <c r="S410" s="143">
        <f ca="1" t="shared" si="206"/>
        <v>0</v>
      </c>
      <c r="T410" s="143">
        <f ca="1" t="shared" si="206"/>
        <v>0</v>
      </c>
      <c r="U410" s="143">
        <f ca="1" t="shared" si="206"/>
        <v>0</v>
      </c>
    </row>
    <row r="411" ht="15" spans="1:21">
      <c r="A411" s="182"/>
      <c r="B411" s="184" t="s">
        <v>328</v>
      </c>
      <c r="C411" s="103" t="str">
        <f>"million "&amp;D410</f>
        <v>million USD</v>
      </c>
      <c r="D411" s="177" t="str">
        <f>D410</f>
        <v>USD</v>
      </c>
      <c r="E411" s="62"/>
      <c r="F411" s="189"/>
      <c r="G411" s="167"/>
      <c r="H411" s="167"/>
      <c r="I411" s="167"/>
      <c r="J411" s="167"/>
      <c r="K411" s="90"/>
      <c r="L411" s="192"/>
      <c r="M411" s="143">
        <f ca="1" t="shared" ref="M411:U411" si="207">IF(M$241&gt;$C398-1,SUM(OFFSET($L409,0,M$241-$C398,1,$C398-$C399))/($C398-$C399),IF(M$241&lt;$C399+1,0,SUM(OFFSET($L409,0,0,1,M$241-$C399))/($C398-$C399)))</f>
        <v>0</v>
      </c>
      <c r="N411" s="143">
        <f ca="1" t="shared" si="207"/>
        <v>0</v>
      </c>
      <c r="O411" s="143">
        <f ca="1" t="shared" si="207"/>
        <v>0</v>
      </c>
      <c r="P411" s="143">
        <f ca="1" t="shared" si="207"/>
        <v>0</v>
      </c>
      <c r="Q411" s="143">
        <f ca="1" t="shared" si="207"/>
        <v>0</v>
      </c>
      <c r="R411" s="143">
        <f ca="1" t="shared" si="207"/>
        <v>0</v>
      </c>
      <c r="S411" s="143">
        <f ca="1" t="shared" si="207"/>
        <v>0</v>
      </c>
      <c r="T411" s="143">
        <f ca="1" t="shared" si="207"/>
        <v>0</v>
      </c>
      <c r="U411" s="143">
        <f ca="1" t="shared" si="207"/>
        <v>0</v>
      </c>
    </row>
    <row r="412" ht="15" spans="1:21">
      <c r="A412" s="182"/>
      <c r="B412" s="184" t="s">
        <v>234</v>
      </c>
      <c r="C412" s="103" t="str">
        <f>"million "&amp;D411</f>
        <v>million USD</v>
      </c>
      <c r="D412" s="177" t="str">
        <f>D411</f>
        <v>USD</v>
      </c>
      <c r="E412" s="62"/>
      <c r="F412" s="189"/>
      <c r="G412" s="167"/>
      <c r="H412" s="167"/>
      <c r="I412" s="167"/>
      <c r="J412" s="167"/>
      <c r="K412" s="90"/>
      <c r="L412" s="192"/>
      <c r="M412" s="143">
        <f t="shared" ref="M412:U412" si="208">L410*$C400</f>
        <v>0</v>
      </c>
      <c r="N412" s="143">
        <f ca="1" t="shared" si="208"/>
        <v>0</v>
      </c>
      <c r="O412" s="143">
        <f ca="1" t="shared" si="208"/>
        <v>0</v>
      </c>
      <c r="P412" s="143">
        <f ca="1" t="shared" si="208"/>
        <v>0</v>
      </c>
      <c r="Q412" s="143">
        <f ca="1" t="shared" si="208"/>
        <v>0</v>
      </c>
      <c r="R412" s="143">
        <f ca="1" t="shared" si="208"/>
        <v>0</v>
      </c>
      <c r="S412" s="143">
        <f ca="1" t="shared" si="208"/>
        <v>0</v>
      </c>
      <c r="T412" s="143">
        <f ca="1" t="shared" si="208"/>
        <v>0</v>
      </c>
      <c r="U412" s="143">
        <f ca="1" t="shared" si="208"/>
        <v>0</v>
      </c>
    </row>
    <row r="413" ht="15" spans="1:21">
      <c r="A413" s="182"/>
      <c r="B413" s="183" t="s">
        <v>337</v>
      </c>
      <c r="C413" s="103"/>
      <c r="D413" s="51"/>
      <c r="E413" s="116"/>
      <c r="F413" s="167"/>
      <c r="G413" s="167"/>
      <c r="H413" s="167"/>
      <c r="I413" s="167"/>
      <c r="J413" s="167"/>
      <c r="K413" s="90"/>
      <c r="L413" s="143"/>
      <c r="M413" s="143"/>
      <c r="N413" s="143"/>
      <c r="O413" s="143"/>
      <c r="P413" s="143"/>
      <c r="Q413" s="143"/>
      <c r="R413" s="143"/>
      <c r="S413" s="143"/>
      <c r="T413" s="143"/>
      <c r="U413" s="143"/>
    </row>
    <row r="414" ht="15" spans="1:21">
      <c r="A414" s="182"/>
      <c r="B414" s="184" t="s">
        <v>37</v>
      </c>
      <c r="C414" s="193" t="s">
        <v>311</v>
      </c>
      <c r="D414" s="47"/>
      <c r="E414" s="47"/>
      <c r="F414" s="48"/>
      <c r="G414" s="48"/>
      <c r="H414" s="48"/>
      <c r="I414" s="48"/>
      <c r="J414" s="48"/>
      <c r="K414" s="89"/>
      <c r="L414" s="89"/>
      <c r="M414" s="89"/>
      <c r="N414" s="89"/>
      <c r="O414" s="89"/>
      <c r="P414" s="89"/>
      <c r="Q414" s="89"/>
      <c r="R414" s="89"/>
      <c r="S414" s="89"/>
      <c r="T414" s="89"/>
      <c r="U414" s="89"/>
    </row>
    <row r="415" ht="15" spans="1:21">
      <c r="A415" s="182"/>
      <c r="B415" s="184" t="s">
        <v>345</v>
      </c>
      <c r="C415" s="194">
        <v>1</v>
      </c>
      <c r="D415" s="47"/>
      <c r="E415" s="47"/>
      <c r="F415" s="48"/>
      <c r="G415" s="48"/>
      <c r="H415" s="48"/>
      <c r="I415" s="48"/>
      <c r="J415" s="48"/>
      <c r="K415" s="89"/>
      <c r="L415" s="89"/>
      <c r="M415" s="89"/>
      <c r="N415" s="89"/>
      <c r="O415" s="89"/>
      <c r="P415" s="89"/>
      <c r="Q415" s="89"/>
      <c r="R415" s="89"/>
      <c r="S415" s="89"/>
      <c r="T415" s="89"/>
      <c r="U415" s="89"/>
    </row>
    <row r="416" ht="15" spans="1:21">
      <c r="A416" s="182"/>
      <c r="B416" s="184" t="s">
        <v>346</v>
      </c>
      <c r="C416" s="195">
        <v>0</v>
      </c>
      <c r="D416" s="47"/>
      <c r="E416" s="47"/>
      <c r="F416" s="48"/>
      <c r="G416" s="48"/>
      <c r="H416" s="48"/>
      <c r="I416" s="48"/>
      <c r="J416" s="48"/>
      <c r="K416" s="89"/>
      <c r="L416" s="89"/>
      <c r="M416" s="89"/>
      <c r="N416" s="89"/>
      <c r="O416" s="89"/>
      <c r="P416" s="89"/>
      <c r="Q416" s="89"/>
      <c r="R416" s="89"/>
      <c r="S416" s="89"/>
      <c r="T416" s="89"/>
      <c r="U416" s="89"/>
    </row>
    <row r="417" ht="15" spans="1:21">
      <c r="A417" s="182"/>
      <c r="B417" s="184" t="s">
        <v>347</v>
      </c>
      <c r="C417" s="196">
        <v>0</v>
      </c>
      <c r="D417" s="47"/>
      <c r="E417" s="47"/>
      <c r="F417" s="48"/>
      <c r="G417" s="48"/>
      <c r="H417" s="48"/>
      <c r="I417" s="48"/>
      <c r="J417" s="48"/>
      <c r="K417" s="89"/>
      <c r="L417" s="89"/>
      <c r="M417" s="89"/>
      <c r="N417" s="89"/>
      <c r="O417" s="89"/>
      <c r="P417" s="89"/>
      <c r="Q417" s="89"/>
      <c r="R417" s="89"/>
      <c r="S417" s="89"/>
      <c r="T417" s="89"/>
      <c r="U417" s="89"/>
    </row>
    <row r="418" ht="15" spans="1:21">
      <c r="A418" s="182"/>
      <c r="B418" s="184" t="s">
        <v>348</v>
      </c>
      <c r="C418" s="177"/>
      <c r="D418" s="47"/>
      <c r="E418" s="47"/>
      <c r="F418" s="48"/>
      <c r="G418" s="48"/>
      <c r="H418" s="48"/>
      <c r="I418" s="48"/>
      <c r="J418" s="48"/>
      <c r="K418" s="89"/>
      <c r="L418" s="89"/>
      <c r="M418" s="89"/>
      <c r="N418" s="89"/>
      <c r="O418" s="89"/>
      <c r="P418" s="89"/>
      <c r="Q418" s="89"/>
      <c r="R418" s="89"/>
      <c r="S418" s="89"/>
      <c r="T418" s="89"/>
      <c r="U418" s="89"/>
    </row>
    <row r="419" ht="15" spans="1:21">
      <c r="A419" s="182"/>
      <c r="B419" s="184" t="str">
        <f>"Classified as External or Domestic?"</f>
        <v>Classified as External or Domestic?</v>
      </c>
      <c r="C419" s="195" t="s">
        <v>163</v>
      </c>
      <c r="D419" s="47"/>
      <c r="E419" s="47"/>
      <c r="F419" s="48"/>
      <c r="G419" s="48"/>
      <c r="H419" s="48"/>
      <c r="I419" s="48"/>
      <c r="J419" s="48"/>
      <c r="K419" s="89"/>
      <c r="L419" s="89"/>
      <c r="M419" s="89"/>
      <c r="N419" s="89"/>
      <c r="O419" s="89"/>
      <c r="P419" s="89"/>
      <c r="Q419" s="89"/>
      <c r="R419" s="89"/>
      <c r="S419" s="89"/>
      <c r="T419" s="89"/>
      <c r="U419" s="89"/>
    </row>
    <row r="420" ht="15" spans="1:21">
      <c r="A420" s="182"/>
      <c r="B420" s="184" t="s">
        <v>350</v>
      </c>
      <c r="C420" s="47" t="s">
        <v>351</v>
      </c>
      <c r="D420" s="47"/>
      <c r="E420" s="47"/>
      <c r="F420" s="48"/>
      <c r="G420" s="48"/>
      <c r="H420" s="48"/>
      <c r="I420" s="48"/>
      <c r="J420" s="48"/>
      <c r="K420" s="89"/>
      <c r="L420" s="190">
        <f>L421/L$101*100</f>
        <v>0</v>
      </c>
      <c r="M420" s="190">
        <f ca="1" t="shared" ref="M420:U420" si="209">M421/M$101*100</f>
        <v>0</v>
      </c>
      <c r="N420" s="190">
        <f ca="1" t="shared" si="209"/>
        <v>0</v>
      </c>
      <c r="O420" s="190">
        <f ca="1" t="shared" si="209"/>
        <v>0</v>
      </c>
      <c r="P420" s="190">
        <f ca="1" t="shared" si="209"/>
        <v>0</v>
      </c>
      <c r="Q420" s="190">
        <f ca="1" t="shared" si="209"/>
        <v>0</v>
      </c>
      <c r="R420" s="190">
        <f ca="1" t="shared" si="209"/>
        <v>0</v>
      </c>
      <c r="S420" s="190">
        <f ca="1" t="shared" si="209"/>
        <v>0</v>
      </c>
      <c r="T420" s="190">
        <f ca="1" t="shared" si="209"/>
        <v>0</v>
      </c>
      <c r="U420" s="190">
        <f ca="1" t="shared" si="209"/>
        <v>0</v>
      </c>
    </row>
    <row r="421" ht="15" spans="1:21">
      <c r="A421" s="182"/>
      <c r="B421" s="184" t="s">
        <v>352</v>
      </c>
      <c r="C421" s="62" t="s">
        <v>329</v>
      </c>
      <c r="D421" s="177" t="str">
        <f>C419</f>
        <v>Domestic</v>
      </c>
      <c r="E421" s="62"/>
      <c r="F421" s="178"/>
      <c r="G421" s="167"/>
      <c r="H421" s="167"/>
      <c r="I421" s="167"/>
      <c r="J421" s="167"/>
      <c r="K421" s="90"/>
      <c r="L421" s="191">
        <f>SUMIF($E$63:$E$72,$B413,L$63:L$72)*L425</f>
        <v>0</v>
      </c>
      <c r="M421" s="191">
        <f t="shared" ref="M421:U421" si="210">SUMIF($E$63:$E$72,$B413,M$63:M$72)*M425</f>
        <v>0</v>
      </c>
      <c r="N421" s="191">
        <f t="shared" si="210"/>
        <v>0</v>
      </c>
      <c r="O421" s="191">
        <f t="shared" si="210"/>
        <v>0</v>
      </c>
      <c r="P421" s="191">
        <f t="shared" si="210"/>
        <v>0</v>
      </c>
      <c r="Q421" s="191">
        <f t="shared" si="210"/>
        <v>0</v>
      </c>
      <c r="R421" s="191">
        <f t="shared" si="210"/>
        <v>0</v>
      </c>
      <c r="S421" s="191">
        <f t="shared" si="210"/>
        <v>0</v>
      </c>
      <c r="T421" s="191">
        <f t="shared" si="210"/>
        <v>0</v>
      </c>
      <c r="U421" s="191">
        <f t="shared" si="210"/>
        <v>0</v>
      </c>
    </row>
    <row r="422" ht="15" spans="1:21">
      <c r="A422" s="182"/>
      <c r="B422" s="184" t="s">
        <v>335</v>
      </c>
      <c r="C422" s="62" t="s">
        <v>329</v>
      </c>
      <c r="D422" s="177" t="str">
        <f>C419</f>
        <v>Domestic</v>
      </c>
      <c r="E422" s="62"/>
      <c r="F422" s="178"/>
      <c r="G422" s="167"/>
      <c r="H422" s="167"/>
      <c r="I422" s="167"/>
      <c r="J422" s="167"/>
      <c r="K422" s="90"/>
      <c r="L422" s="192"/>
      <c r="M422" s="143">
        <f ca="1" t="shared" ref="M422:U422" si="211">M428*M425</f>
        <v>0</v>
      </c>
      <c r="N422" s="143">
        <f ca="1" t="shared" si="211"/>
        <v>0</v>
      </c>
      <c r="O422" s="143">
        <f ca="1" t="shared" si="211"/>
        <v>0</v>
      </c>
      <c r="P422" s="143">
        <f ca="1" t="shared" si="211"/>
        <v>0</v>
      </c>
      <c r="Q422" s="143">
        <f ca="1" t="shared" si="211"/>
        <v>0</v>
      </c>
      <c r="R422" s="143">
        <f ca="1" t="shared" si="211"/>
        <v>0</v>
      </c>
      <c r="S422" s="143">
        <f ca="1" t="shared" si="211"/>
        <v>0</v>
      </c>
      <c r="T422" s="143">
        <f ca="1" t="shared" si="211"/>
        <v>0</v>
      </c>
      <c r="U422" s="143">
        <f ca="1" t="shared" si="211"/>
        <v>0</v>
      </c>
    </row>
    <row r="423" ht="15" spans="1:21">
      <c r="A423" s="182"/>
      <c r="B423" s="184" t="s">
        <v>336</v>
      </c>
      <c r="C423" s="62" t="s">
        <v>329</v>
      </c>
      <c r="D423" s="177" t="str">
        <f>C419</f>
        <v>Domestic</v>
      </c>
      <c r="E423" s="62"/>
      <c r="F423" s="178"/>
      <c r="G423" s="167"/>
      <c r="H423" s="167"/>
      <c r="I423" s="167"/>
      <c r="J423" s="167"/>
      <c r="K423" s="90"/>
      <c r="L423" s="192"/>
      <c r="M423" s="143">
        <f t="shared" ref="M423:U423" si="212">M429*M425</f>
        <v>0</v>
      </c>
      <c r="N423" s="143">
        <f ca="1" t="shared" si="212"/>
        <v>0</v>
      </c>
      <c r="O423" s="143">
        <f ca="1" t="shared" si="212"/>
        <v>0</v>
      </c>
      <c r="P423" s="143">
        <f ca="1" t="shared" si="212"/>
        <v>0</v>
      </c>
      <c r="Q423" s="143">
        <f ca="1" t="shared" si="212"/>
        <v>0</v>
      </c>
      <c r="R423" s="143">
        <f ca="1" t="shared" si="212"/>
        <v>0</v>
      </c>
      <c r="S423" s="143">
        <f ca="1" t="shared" si="212"/>
        <v>0</v>
      </c>
      <c r="T423" s="143">
        <f ca="1" t="shared" si="212"/>
        <v>0</v>
      </c>
      <c r="U423" s="143">
        <f ca="1" t="shared" si="212"/>
        <v>0</v>
      </c>
    </row>
    <row r="424" ht="15" spans="1:21">
      <c r="A424" s="182"/>
      <c r="B424" s="184" t="s">
        <v>353</v>
      </c>
      <c r="C424" s="62" t="s">
        <v>329</v>
      </c>
      <c r="D424" s="177" t="str">
        <f>C419</f>
        <v>Domestic</v>
      </c>
      <c r="E424" s="62"/>
      <c r="F424" s="178"/>
      <c r="G424" s="167"/>
      <c r="H424" s="167"/>
      <c r="I424" s="167"/>
      <c r="J424" s="167"/>
      <c r="K424" s="90"/>
      <c r="L424" s="143">
        <f t="shared" ref="L424:U424" si="213">L427*L425</f>
        <v>0</v>
      </c>
      <c r="M424" s="143">
        <f ca="1" t="shared" si="213"/>
        <v>0</v>
      </c>
      <c r="N424" s="143">
        <f ca="1" t="shared" si="213"/>
        <v>0</v>
      </c>
      <c r="O424" s="143">
        <f ca="1" t="shared" si="213"/>
        <v>0</v>
      </c>
      <c r="P424" s="143">
        <f ca="1" t="shared" si="213"/>
        <v>0</v>
      </c>
      <c r="Q424" s="143">
        <f ca="1" t="shared" si="213"/>
        <v>0</v>
      </c>
      <c r="R424" s="143">
        <f ca="1" t="shared" si="213"/>
        <v>0</v>
      </c>
      <c r="S424" s="143">
        <f ca="1" t="shared" si="213"/>
        <v>0</v>
      </c>
      <c r="T424" s="143">
        <f ca="1" t="shared" si="213"/>
        <v>0</v>
      </c>
      <c r="U424" s="143">
        <f ca="1" t="shared" si="213"/>
        <v>0</v>
      </c>
    </row>
    <row r="425" ht="15" spans="1:21">
      <c r="A425" s="182"/>
      <c r="B425" s="184" t="s">
        <v>333</v>
      </c>
      <c r="C425" s="103" t="str">
        <f>"LCU per unit of "&amp;D424</f>
        <v>LCU per unit of Domestic</v>
      </c>
      <c r="D425" s="177" t="str">
        <f>C414</f>
        <v>LCU</v>
      </c>
      <c r="E425" s="62"/>
      <c r="F425" s="178"/>
      <c r="G425" s="167"/>
      <c r="H425" s="167"/>
      <c r="I425" s="167"/>
      <c r="J425" s="167"/>
      <c r="K425" s="90"/>
      <c r="L425" s="143">
        <f t="shared" ref="L425:U425" si="214">INDEX($L$81:$U$85,MATCH($D425,$B$81:$B$85,0),MATCH(L$78,$L$78:$U$78,0))</f>
        <v>1</v>
      </c>
      <c r="M425" s="143">
        <f t="shared" si="214"/>
        <v>1</v>
      </c>
      <c r="N425" s="143">
        <f t="shared" si="214"/>
        <v>1</v>
      </c>
      <c r="O425" s="143">
        <f t="shared" si="214"/>
        <v>1</v>
      </c>
      <c r="P425" s="143">
        <f t="shared" si="214"/>
        <v>1</v>
      </c>
      <c r="Q425" s="143">
        <f t="shared" si="214"/>
        <v>1</v>
      </c>
      <c r="R425" s="143">
        <f t="shared" si="214"/>
        <v>1</v>
      </c>
      <c r="S425" s="143">
        <f t="shared" si="214"/>
        <v>1</v>
      </c>
      <c r="T425" s="143">
        <f t="shared" si="214"/>
        <v>1</v>
      </c>
      <c r="U425" s="143">
        <f t="shared" si="214"/>
        <v>1</v>
      </c>
    </row>
    <row r="426" ht="15" spans="1:21">
      <c r="A426" s="182"/>
      <c r="B426" s="184" t="s">
        <v>341</v>
      </c>
      <c r="C426" s="103" t="str">
        <f>"million "&amp;D425</f>
        <v>million LCU</v>
      </c>
      <c r="D426" s="177" t="str">
        <f>D425</f>
        <v>LCU</v>
      </c>
      <c r="E426" s="59"/>
      <c r="F426" s="189"/>
      <c r="G426" s="167"/>
      <c r="H426" s="167"/>
      <c r="I426" s="167"/>
      <c r="J426" s="167"/>
      <c r="K426" s="90"/>
      <c r="L426" s="190">
        <f t="shared" ref="L426:U426" si="215">L421/L425</f>
        <v>0</v>
      </c>
      <c r="M426" s="190">
        <f t="shared" si="215"/>
        <v>0</v>
      </c>
      <c r="N426" s="190">
        <f t="shared" si="215"/>
        <v>0</v>
      </c>
      <c r="O426" s="190">
        <f t="shared" si="215"/>
        <v>0</v>
      </c>
      <c r="P426" s="190">
        <f t="shared" si="215"/>
        <v>0</v>
      </c>
      <c r="Q426" s="190">
        <f t="shared" si="215"/>
        <v>0</v>
      </c>
      <c r="R426" s="190">
        <f t="shared" si="215"/>
        <v>0</v>
      </c>
      <c r="S426" s="190">
        <f t="shared" si="215"/>
        <v>0</v>
      </c>
      <c r="T426" s="190">
        <f t="shared" si="215"/>
        <v>0</v>
      </c>
      <c r="U426" s="190">
        <f t="shared" si="215"/>
        <v>0</v>
      </c>
    </row>
    <row r="427" ht="15" spans="1:21">
      <c r="A427" s="182"/>
      <c r="B427" s="184" t="s">
        <v>343</v>
      </c>
      <c r="C427" s="103" t="str">
        <f>"million "&amp;D426</f>
        <v>million LCU</v>
      </c>
      <c r="D427" s="177" t="str">
        <f>D426</f>
        <v>LCU</v>
      </c>
      <c r="E427" s="62"/>
      <c r="F427" s="189"/>
      <c r="G427" s="167"/>
      <c r="H427" s="167"/>
      <c r="I427" s="167"/>
      <c r="J427" s="167"/>
      <c r="K427" s="90"/>
      <c r="L427" s="143">
        <f>L426</f>
        <v>0</v>
      </c>
      <c r="M427" s="143">
        <f ca="1" t="shared" ref="M427:U427" si="216">L427+M426-M428</f>
        <v>0</v>
      </c>
      <c r="N427" s="143">
        <f ca="1" t="shared" si="216"/>
        <v>0</v>
      </c>
      <c r="O427" s="143">
        <f ca="1" t="shared" si="216"/>
        <v>0</v>
      </c>
      <c r="P427" s="143">
        <f ca="1" t="shared" si="216"/>
        <v>0</v>
      </c>
      <c r="Q427" s="143">
        <f ca="1" t="shared" si="216"/>
        <v>0</v>
      </c>
      <c r="R427" s="143">
        <f ca="1" t="shared" si="216"/>
        <v>0</v>
      </c>
      <c r="S427" s="143">
        <f ca="1" t="shared" si="216"/>
        <v>0</v>
      </c>
      <c r="T427" s="143">
        <f ca="1" t="shared" si="216"/>
        <v>0</v>
      </c>
      <c r="U427" s="143">
        <f ca="1" t="shared" si="216"/>
        <v>0</v>
      </c>
    </row>
    <row r="428" ht="15" spans="1:21">
      <c r="A428" s="182"/>
      <c r="B428" s="184" t="s">
        <v>328</v>
      </c>
      <c r="C428" s="103" t="str">
        <f>"million "&amp;D427</f>
        <v>million LCU</v>
      </c>
      <c r="D428" s="177" t="str">
        <f>D427</f>
        <v>LCU</v>
      </c>
      <c r="E428" s="62"/>
      <c r="F428" s="189"/>
      <c r="G428" s="167"/>
      <c r="H428" s="167"/>
      <c r="I428" s="167"/>
      <c r="J428" s="167"/>
      <c r="K428" s="90"/>
      <c r="L428" s="192"/>
      <c r="M428" s="143">
        <f ca="1" t="shared" ref="M428:U428" si="217">IF(M$241&gt;$C415-1,SUM(OFFSET($L426,0,M$241-$C415,1,$C415-$C416))/($C415-$C416),IF(M$241&lt;$C416+1,0,SUM(OFFSET($L426,0,0,1,M$241-$C416))/($C415-$C416)))</f>
        <v>0</v>
      </c>
      <c r="N428" s="143">
        <f ca="1" t="shared" si="217"/>
        <v>0</v>
      </c>
      <c r="O428" s="143">
        <f ca="1" t="shared" si="217"/>
        <v>0</v>
      </c>
      <c r="P428" s="143">
        <f ca="1" t="shared" si="217"/>
        <v>0</v>
      </c>
      <c r="Q428" s="143">
        <f ca="1" t="shared" si="217"/>
        <v>0</v>
      </c>
      <c r="R428" s="143">
        <f ca="1" t="shared" si="217"/>
        <v>0</v>
      </c>
      <c r="S428" s="143">
        <f ca="1" t="shared" si="217"/>
        <v>0</v>
      </c>
      <c r="T428" s="143">
        <f ca="1" t="shared" si="217"/>
        <v>0</v>
      </c>
      <c r="U428" s="143">
        <f ca="1" t="shared" si="217"/>
        <v>0</v>
      </c>
    </row>
    <row r="429" ht="15" spans="1:21">
      <c r="A429" s="182"/>
      <c r="B429" s="184" t="s">
        <v>234</v>
      </c>
      <c r="C429" s="103" t="str">
        <f>"million "&amp;D428</f>
        <v>million LCU</v>
      </c>
      <c r="D429" s="177" t="str">
        <f>D428</f>
        <v>LCU</v>
      </c>
      <c r="E429" s="62"/>
      <c r="F429" s="189"/>
      <c r="G429" s="167"/>
      <c r="H429" s="167"/>
      <c r="I429" s="167"/>
      <c r="J429" s="167"/>
      <c r="K429" s="90"/>
      <c r="L429" s="192"/>
      <c r="M429" s="143">
        <f t="shared" ref="M429:U429" si="218">L427*$C417</f>
        <v>0</v>
      </c>
      <c r="N429" s="143">
        <f ca="1" t="shared" si="218"/>
        <v>0</v>
      </c>
      <c r="O429" s="143">
        <f ca="1" t="shared" si="218"/>
        <v>0</v>
      </c>
      <c r="P429" s="143">
        <f ca="1" t="shared" si="218"/>
        <v>0</v>
      </c>
      <c r="Q429" s="143">
        <f ca="1" t="shared" si="218"/>
        <v>0</v>
      </c>
      <c r="R429" s="143">
        <f ca="1" t="shared" si="218"/>
        <v>0</v>
      </c>
      <c r="S429" s="143">
        <f ca="1" t="shared" si="218"/>
        <v>0</v>
      </c>
      <c r="T429" s="143">
        <f ca="1" t="shared" si="218"/>
        <v>0</v>
      </c>
      <c r="U429" s="143">
        <f ca="1" t="shared" si="218"/>
        <v>0</v>
      </c>
    </row>
    <row r="430" ht="15" spans="1:21">
      <c r="A430" s="182"/>
      <c r="B430" s="183" t="s">
        <v>338</v>
      </c>
      <c r="C430" s="103"/>
      <c r="D430" s="51"/>
      <c r="E430" s="116"/>
      <c r="F430" s="167"/>
      <c r="G430" s="167"/>
      <c r="H430" s="167"/>
      <c r="I430" s="167"/>
      <c r="J430" s="167"/>
      <c r="K430" s="90"/>
      <c r="L430" s="143"/>
      <c r="M430" s="143"/>
      <c r="N430" s="143"/>
      <c r="O430" s="143"/>
      <c r="P430" s="143"/>
      <c r="Q430" s="143"/>
      <c r="R430" s="143"/>
      <c r="S430" s="143"/>
      <c r="T430" s="143"/>
      <c r="U430" s="143"/>
    </row>
    <row r="431" ht="15" spans="1:21">
      <c r="A431" s="182"/>
      <c r="B431" s="184" t="s">
        <v>37</v>
      </c>
      <c r="C431" s="193" t="s">
        <v>311</v>
      </c>
      <c r="D431" s="47"/>
      <c r="E431" s="47"/>
      <c r="F431" s="48"/>
      <c r="G431" s="48"/>
      <c r="H431" s="48"/>
      <c r="I431" s="48"/>
      <c r="J431" s="48"/>
      <c r="K431" s="89"/>
      <c r="L431" s="89"/>
      <c r="M431" s="89"/>
      <c r="N431" s="89"/>
      <c r="O431" s="89"/>
      <c r="P431" s="89"/>
      <c r="Q431" s="89"/>
      <c r="R431" s="89"/>
      <c r="S431" s="89"/>
      <c r="T431" s="89"/>
      <c r="U431" s="89"/>
    </row>
    <row r="432" ht="15" spans="1:21">
      <c r="A432" s="182"/>
      <c r="B432" s="184" t="s">
        <v>345</v>
      </c>
      <c r="C432" s="194">
        <v>1</v>
      </c>
      <c r="D432" s="47"/>
      <c r="E432" s="47"/>
      <c r="F432" s="48"/>
      <c r="G432" s="48"/>
      <c r="H432" s="48"/>
      <c r="I432" s="48"/>
      <c r="J432" s="48"/>
      <c r="K432" s="89"/>
      <c r="L432" s="89"/>
      <c r="M432" s="89"/>
      <c r="N432" s="89"/>
      <c r="O432" s="89"/>
      <c r="P432" s="89"/>
      <c r="Q432" s="89"/>
      <c r="R432" s="89"/>
      <c r="S432" s="89"/>
      <c r="T432" s="89"/>
      <c r="U432" s="89"/>
    </row>
    <row r="433" ht="15" spans="1:21">
      <c r="A433" s="182"/>
      <c r="B433" s="184" t="s">
        <v>346</v>
      </c>
      <c r="C433" s="195">
        <v>0</v>
      </c>
      <c r="D433" s="47"/>
      <c r="E433" s="47"/>
      <c r="F433" s="48"/>
      <c r="G433" s="48"/>
      <c r="H433" s="48"/>
      <c r="I433" s="48"/>
      <c r="J433" s="48"/>
      <c r="K433" s="89"/>
      <c r="L433" s="89"/>
      <c r="M433" s="89"/>
      <c r="N433" s="89"/>
      <c r="O433" s="89"/>
      <c r="P433" s="89"/>
      <c r="Q433" s="89"/>
      <c r="R433" s="89"/>
      <c r="S433" s="89"/>
      <c r="T433" s="89"/>
      <c r="U433" s="89"/>
    </row>
    <row r="434" ht="15" spans="1:21">
      <c r="A434" s="182"/>
      <c r="B434" s="184" t="s">
        <v>347</v>
      </c>
      <c r="C434" s="196">
        <v>0</v>
      </c>
      <c r="D434" s="47"/>
      <c r="E434" s="47"/>
      <c r="F434" s="48"/>
      <c r="G434" s="48"/>
      <c r="H434" s="48"/>
      <c r="I434" s="48"/>
      <c r="J434" s="48"/>
      <c r="K434" s="89"/>
      <c r="L434" s="89"/>
      <c r="M434" s="89"/>
      <c r="N434" s="89"/>
      <c r="O434" s="89"/>
      <c r="P434" s="89"/>
      <c r="Q434" s="89"/>
      <c r="R434" s="89"/>
      <c r="S434" s="89"/>
      <c r="T434" s="89"/>
      <c r="U434" s="89"/>
    </row>
    <row r="435" ht="15" spans="1:21">
      <c r="A435" s="182"/>
      <c r="B435" s="184" t="s">
        <v>348</v>
      </c>
      <c r="C435" s="177"/>
      <c r="D435" s="47"/>
      <c r="E435" s="47"/>
      <c r="F435" s="48"/>
      <c r="G435" s="48"/>
      <c r="H435" s="48"/>
      <c r="I435" s="48"/>
      <c r="J435" s="48"/>
      <c r="K435" s="89"/>
      <c r="L435" s="89"/>
      <c r="M435" s="89"/>
      <c r="N435" s="89"/>
      <c r="O435" s="89"/>
      <c r="P435" s="89"/>
      <c r="Q435" s="89"/>
      <c r="R435" s="89"/>
      <c r="S435" s="89"/>
      <c r="T435" s="89"/>
      <c r="U435" s="89"/>
    </row>
    <row r="436" ht="15" spans="1:21">
      <c r="A436" s="182"/>
      <c r="B436" s="184" t="str">
        <f>"Classified as External or Domestic?"</f>
        <v>Classified as External or Domestic?</v>
      </c>
      <c r="C436" s="195" t="s">
        <v>163</v>
      </c>
      <c r="D436" s="47"/>
      <c r="E436" s="47"/>
      <c r="F436" s="48"/>
      <c r="G436" s="48"/>
      <c r="H436" s="48"/>
      <c r="I436" s="48"/>
      <c r="J436" s="48"/>
      <c r="K436" s="89"/>
      <c r="L436" s="89"/>
      <c r="M436" s="89"/>
      <c r="N436" s="89"/>
      <c r="O436" s="89"/>
      <c r="P436" s="89"/>
      <c r="Q436" s="89"/>
      <c r="R436" s="89"/>
      <c r="S436" s="89"/>
      <c r="T436" s="89"/>
      <c r="U436" s="89"/>
    </row>
    <row r="437" ht="15" spans="1:21">
      <c r="A437" s="182"/>
      <c r="B437" s="184" t="s">
        <v>350</v>
      </c>
      <c r="C437" s="47" t="s">
        <v>351</v>
      </c>
      <c r="D437" s="47"/>
      <c r="E437" s="47"/>
      <c r="F437" s="48"/>
      <c r="G437" s="48"/>
      <c r="H437" s="48"/>
      <c r="I437" s="48"/>
      <c r="J437" s="48"/>
      <c r="K437" s="89"/>
      <c r="L437" s="190">
        <f>L438/L$101*100</f>
        <v>0</v>
      </c>
      <c r="M437" s="190">
        <f ca="1" t="shared" ref="M437:U437" si="219">M438/M$101*100</f>
        <v>0</v>
      </c>
      <c r="N437" s="190">
        <f ca="1" t="shared" si="219"/>
        <v>0</v>
      </c>
      <c r="O437" s="190">
        <f ca="1" t="shared" si="219"/>
        <v>0</v>
      </c>
      <c r="P437" s="190">
        <f ca="1" t="shared" si="219"/>
        <v>0</v>
      </c>
      <c r="Q437" s="190">
        <f ca="1" t="shared" si="219"/>
        <v>0</v>
      </c>
      <c r="R437" s="190">
        <f ca="1" t="shared" si="219"/>
        <v>0</v>
      </c>
      <c r="S437" s="190">
        <f ca="1" t="shared" si="219"/>
        <v>0</v>
      </c>
      <c r="T437" s="190">
        <f ca="1" t="shared" si="219"/>
        <v>0</v>
      </c>
      <c r="U437" s="190">
        <f ca="1" t="shared" si="219"/>
        <v>0</v>
      </c>
    </row>
    <row r="438" ht="15" spans="1:21">
      <c r="A438" s="182"/>
      <c r="B438" s="184" t="s">
        <v>352</v>
      </c>
      <c r="C438" s="62" t="s">
        <v>329</v>
      </c>
      <c r="D438" s="177" t="str">
        <f>C436</f>
        <v>Domestic</v>
      </c>
      <c r="E438" s="62"/>
      <c r="F438" s="178"/>
      <c r="G438" s="167"/>
      <c r="H438" s="167"/>
      <c r="I438" s="167"/>
      <c r="J438" s="167"/>
      <c r="K438" s="90"/>
      <c r="L438" s="191">
        <f>SUMIF($E$63:$E$72,$B430,L$63:L$72)*L442</f>
        <v>0</v>
      </c>
      <c r="M438" s="191">
        <f t="shared" ref="M438:U438" si="220">SUMIF($E$63:$E$72,$B430,M$63:M$72)*M442</f>
        <v>0</v>
      </c>
      <c r="N438" s="191">
        <f t="shared" si="220"/>
        <v>0</v>
      </c>
      <c r="O438" s="191">
        <f t="shared" si="220"/>
        <v>0</v>
      </c>
      <c r="P438" s="191">
        <f t="shared" si="220"/>
        <v>0</v>
      </c>
      <c r="Q438" s="191">
        <f t="shared" si="220"/>
        <v>0</v>
      </c>
      <c r="R438" s="191">
        <f t="shared" si="220"/>
        <v>0</v>
      </c>
      <c r="S438" s="191">
        <f t="shared" si="220"/>
        <v>0</v>
      </c>
      <c r="T438" s="191">
        <f t="shared" si="220"/>
        <v>0</v>
      </c>
      <c r="U438" s="191">
        <f t="shared" si="220"/>
        <v>0</v>
      </c>
    </row>
    <row r="439" ht="15" spans="1:21">
      <c r="A439" s="182"/>
      <c r="B439" s="184" t="s">
        <v>335</v>
      </c>
      <c r="C439" s="62" t="s">
        <v>329</v>
      </c>
      <c r="D439" s="177" t="str">
        <f>C436</f>
        <v>Domestic</v>
      </c>
      <c r="E439" s="62"/>
      <c r="F439" s="178"/>
      <c r="G439" s="167"/>
      <c r="H439" s="167"/>
      <c r="I439" s="167"/>
      <c r="J439" s="167"/>
      <c r="K439" s="90"/>
      <c r="L439" s="192"/>
      <c r="M439" s="143">
        <f ca="1" t="shared" ref="M439:U439" si="221">M445*M442</f>
        <v>0</v>
      </c>
      <c r="N439" s="143">
        <f ca="1" t="shared" si="221"/>
        <v>0</v>
      </c>
      <c r="O439" s="143">
        <f ca="1" t="shared" si="221"/>
        <v>0</v>
      </c>
      <c r="P439" s="143">
        <f ca="1" t="shared" si="221"/>
        <v>0</v>
      </c>
      <c r="Q439" s="143">
        <f ca="1" t="shared" si="221"/>
        <v>0</v>
      </c>
      <c r="R439" s="143">
        <f ca="1" t="shared" si="221"/>
        <v>0</v>
      </c>
      <c r="S439" s="143">
        <f ca="1" t="shared" si="221"/>
        <v>0</v>
      </c>
      <c r="T439" s="143">
        <f ca="1" t="shared" si="221"/>
        <v>0</v>
      </c>
      <c r="U439" s="143">
        <f ca="1" t="shared" si="221"/>
        <v>0</v>
      </c>
    </row>
    <row r="440" ht="15" spans="1:21">
      <c r="A440" s="182"/>
      <c r="B440" s="184" t="s">
        <v>336</v>
      </c>
      <c r="C440" s="62" t="s">
        <v>329</v>
      </c>
      <c r="D440" s="177" t="str">
        <f>C436</f>
        <v>Domestic</v>
      </c>
      <c r="E440" s="62"/>
      <c r="F440" s="178"/>
      <c r="G440" s="167"/>
      <c r="H440" s="167"/>
      <c r="I440" s="167"/>
      <c r="J440" s="167"/>
      <c r="K440" s="90"/>
      <c r="L440" s="192"/>
      <c r="M440" s="143">
        <f t="shared" ref="M440:U440" si="222">M446*M442</f>
        <v>0</v>
      </c>
      <c r="N440" s="143">
        <f ca="1" t="shared" si="222"/>
        <v>0</v>
      </c>
      <c r="O440" s="143">
        <f ca="1" t="shared" si="222"/>
        <v>0</v>
      </c>
      <c r="P440" s="143">
        <f ca="1" t="shared" si="222"/>
        <v>0</v>
      </c>
      <c r="Q440" s="143">
        <f ca="1" t="shared" si="222"/>
        <v>0</v>
      </c>
      <c r="R440" s="143">
        <f ca="1" t="shared" si="222"/>
        <v>0</v>
      </c>
      <c r="S440" s="143">
        <f ca="1" t="shared" si="222"/>
        <v>0</v>
      </c>
      <c r="T440" s="143">
        <f ca="1" t="shared" si="222"/>
        <v>0</v>
      </c>
      <c r="U440" s="143">
        <f ca="1" t="shared" si="222"/>
        <v>0</v>
      </c>
    </row>
    <row r="441" ht="15" spans="1:21">
      <c r="A441" s="182"/>
      <c r="B441" s="184" t="s">
        <v>353</v>
      </c>
      <c r="C441" s="62" t="s">
        <v>329</v>
      </c>
      <c r="D441" s="177" t="str">
        <f>C436</f>
        <v>Domestic</v>
      </c>
      <c r="E441" s="62"/>
      <c r="F441" s="178"/>
      <c r="G441" s="167"/>
      <c r="H441" s="167"/>
      <c r="I441" s="167"/>
      <c r="J441" s="167"/>
      <c r="K441" s="90"/>
      <c r="L441" s="143">
        <f t="shared" ref="L441:U441" si="223">L444*L442</f>
        <v>0</v>
      </c>
      <c r="M441" s="143">
        <f ca="1" t="shared" si="223"/>
        <v>0</v>
      </c>
      <c r="N441" s="143">
        <f ca="1" t="shared" si="223"/>
        <v>0</v>
      </c>
      <c r="O441" s="143">
        <f ca="1" t="shared" si="223"/>
        <v>0</v>
      </c>
      <c r="P441" s="143">
        <f ca="1" t="shared" si="223"/>
        <v>0</v>
      </c>
      <c r="Q441" s="143">
        <f ca="1" t="shared" si="223"/>
        <v>0</v>
      </c>
      <c r="R441" s="143">
        <f ca="1" t="shared" si="223"/>
        <v>0</v>
      </c>
      <c r="S441" s="143">
        <f ca="1" t="shared" si="223"/>
        <v>0</v>
      </c>
      <c r="T441" s="143">
        <f ca="1" t="shared" si="223"/>
        <v>0</v>
      </c>
      <c r="U441" s="143">
        <f ca="1" t="shared" si="223"/>
        <v>0</v>
      </c>
    </row>
    <row r="442" ht="15" spans="1:21">
      <c r="A442" s="182"/>
      <c r="B442" s="184" t="s">
        <v>333</v>
      </c>
      <c r="C442" s="103" t="str">
        <f>"LCU per unit of "&amp;D441</f>
        <v>LCU per unit of Domestic</v>
      </c>
      <c r="D442" s="177" t="str">
        <f>C431</f>
        <v>LCU</v>
      </c>
      <c r="E442" s="62"/>
      <c r="F442" s="178"/>
      <c r="G442" s="167"/>
      <c r="H442" s="167"/>
      <c r="I442" s="167"/>
      <c r="J442" s="167"/>
      <c r="K442" s="90"/>
      <c r="L442" s="143">
        <f t="shared" ref="L442:U442" si="224">INDEX($L$81:$U$85,MATCH($D442,$B$81:$B$85,0),MATCH(L$78,$L$78:$U$78,0))</f>
        <v>1</v>
      </c>
      <c r="M442" s="143">
        <f t="shared" si="224"/>
        <v>1</v>
      </c>
      <c r="N442" s="143">
        <f t="shared" si="224"/>
        <v>1</v>
      </c>
      <c r="O442" s="143">
        <f t="shared" si="224"/>
        <v>1</v>
      </c>
      <c r="P442" s="143">
        <f t="shared" si="224"/>
        <v>1</v>
      </c>
      <c r="Q442" s="143">
        <f t="shared" si="224"/>
        <v>1</v>
      </c>
      <c r="R442" s="143">
        <f t="shared" si="224"/>
        <v>1</v>
      </c>
      <c r="S442" s="143">
        <f t="shared" si="224"/>
        <v>1</v>
      </c>
      <c r="T442" s="143">
        <f t="shared" si="224"/>
        <v>1</v>
      </c>
      <c r="U442" s="143">
        <f t="shared" si="224"/>
        <v>1</v>
      </c>
    </row>
    <row r="443" ht="15" spans="1:21">
      <c r="A443" s="182"/>
      <c r="B443" s="184" t="s">
        <v>341</v>
      </c>
      <c r="C443" s="103" t="str">
        <f>"million "&amp;D442</f>
        <v>million LCU</v>
      </c>
      <c r="D443" s="177" t="str">
        <f>D442</f>
        <v>LCU</v>
      </c>
      <c r="E443" s="59"/>
      <c r="F443" s="189"/>
      <c r="G443" s="167"/>
      <c r="H443" s="167"/>
      <c r="I443" s="167"/>
      <c r="J443" s="167"/>
      <c r="K443" s="90"/>
      <c r="L443" s="190">
        <f t="shared" ref="L443:U443" si="225">L438/L442</f>
        <v>0</v>
      </c>
      <c r="M443" s="190">
        <f t="shared" si="225"/>
        <v>0</v>
      </c>
      <c r="N443" s="190">
        <f t="shared" si="225"/>
        <v>0</v>
      </c>
      <c r="O443" s="190">
        <f t="shared" si="225"/>
        <v>0</v>
      </c>
      <c r="P443" s="190">
        <f t="shared" si="225"/>
        <v>0</v>
      </c>
      <c r="Q443" s="190">
        <f t="shared" si="225"/>
        <v>0</v>
      </c>
      <c r="R443" s="190">
        <f t="shared" si="225"/>
        <v>0</v>
      </c>
      <c r="S443" s="190">
        <f t="shared" si="225"/>
        <v>0</v>
      </c>
      <c r="T443" s="190">
        <f t="shared" si="225"/>
        <v>0</v>
      </c>
      <c r="U443" s="190">
        <f t="shared" si="225"/>
        <v>0</v>
      </c>
    </row>
    <row r="444" ht="15" spans="1:21">
      <c r="A444" s="182"/>
      <c r="B444" s="184" t="s">
        <v>343</v>
      </c>
      <c r="C444" s="103" t="str">
        <f>"million "&amp;D443</f>
        <v>million LCU</v>
      </c>
      <c r="D444" s="177" t="str">
        <f>D443</f>
        <v>LCU</v>
      </c>
      <c r="E444" s="62"/>
      <c r="F444" s="189"/>
      <c r="G444" s="167"/>
      <c r="H444" s="167"/>
      <c r="I444" s="167"/>
      <c r="J444" s="167"/>
      <c r="K444" s="90"/>
      <c r="L444" s="143">
        <f>L443</f>
        <v>0</v>
      </c>
      <c r="M444" s="143">
        <f ca="1" t="shared" ref="M444:U444" si="226">L444+M443-M445</f>
        <v>0</v>
      </c>
      <c r="N444" s="143">
        <f ca="1" t="shared" si="226"/>
        <v>0</v>
      </c>
      <c r="O444" s="143">
        <f ca="1" t="shared" si="226"/>
        <v>0</v>
      </c>
      <c r="P444" s="143">
        <f ca="1" t="shared" si="226"/>
        <v>0</v>
      </c>
      <c r="Q444" s="143">
        <f ca="1" t="shared" si="226"/>
        <v>0</v>
      </c>
      <c r="R444" s="143">
        <f ca="1" t="shared" si="226"/>
        <v>0</v>
      </c>
      <c r="S444" s="143">
        <f ca="1" t="shared" si="226"/>
        <v>0</v>
      </c>
      <c r="T444" s="143">
        <f ca="1" t="shared" si="226"/>
        <v>0</v>
      </c>
      <c r="U444" s="143">
        <f ca="1" t="shared" si="226"/>
        <v>0</v>
      </c>
    </row>
    <row r="445" ht="15" spans="1:21">
      <c r="A445" s="182"/>
      <c r="B445" s="184" t="s">
        <v>328</v>
      </c>
      <c r="C445" s="103" t="str">
        <f>"million "&amp;D444</f>
        <v>million LCU</v>
      </c>
      <c r="D445" s="177" t="str">
        <f>D444</f>
        <v>LCU</v>
      </c>
      <c r="E445" s="62"/>
      <c r="F445" s="189"/>
      <c r="G445" s="167"/>
      <c r="H445" s="167"/>
      <c r="I445" s="167"/>
      <c r="J445" s="167"/>
      <c r="K445" s="90"/>
      <c r="L445" s="192"/>
      <c r="M445" s="143">
        <f ca="1" t="shared" ref="M445:U445" si="227">IF(M$241&gt;$C432-1,SUM(OFFSET($L443,0,M$241-$C432,1,$C432-$C433))/($C432-$C433),IF(M$241&lt;$C433+1,0,SUM(OFFSET($L443,0,0,1,M$241-$C433))/($C432-$C433)))</f>
        <v>0</v>
      </c>
      <c r="N445" s="143">
        <f ca="1" t="shared" si="227"/>
        <v>0</v>
      </c>
      <c r="O445" s="143">
        <f ca="1" t="shared" si="227"/>
        <v>0</v>
      </c>
      <c r="P445" s="143">
        <f ca="1" t="shared" si="227"/>
        <v>0</v>
      </c>
      <c r="Q445" s="143">
        <f ca="1" t="shared" si="227"/>
        <v>0</v>
      </c>
      <c r="R445" s="143">
        <f ca="1" t="shared" si="227"/>
        <v>0</v>
      </c>
      <c r="S445" s="143">
        <f ca="1" t="shared" si="227"/>
        <v>0</v>
      </c>
      <c r="T445" s="143">
        <f ca="1" t="shared" si="227"/>
        <v>0</v>
      </c>
      <c r="U445" s="143">
        <f ca="1" t="shared" si="227"/>
        <v>0</v>
      </c>
    </row>
    <row r="446" ht="15" spans="1:21">
      <c r="A446" s="182"/>
      <c r="B446" s="184" t="s">
        <v>234</v>
      </c>
      <c r="C446" s="103" t="str">
        <f>"million "&amp;D445</f>
        <v>million LCU</v>
      </c>
      <c r="D446" s="177" t="str">
        <f>D445</f>
        <v>LCU</v>
      </c>
      <c r="E446" s="62"/>
      <c r="F446" s="189"/>
      <c r="G446" s="167"/>
      <c r="H446" s="167"/>
      <c r="I446" s="167"/>
      <c r="J446" s="167"/>
      <c r="K446" s="90"/>
      <c r="L446" s="192"/>
      <c r="M446" s="143">
        <f t="shared" ref="M446:U446" si="228">L444*$C434</f>
        <v>0</v>
      </c>
      <c r="N446" s="143">
        <f ca="1" t="shared" si="228"/>
        <v>0</v>
      </c>
      <c r="O446" s="143">
        <f ca="1" t="shared" si="228"/>
        <v>0</v>
      </c>
      <c r="P446" s="143">
        <f ca="1" t="shared" si="228"/>
        <v>0</v>
      </c>
      <c r="Q446" s="143">
        <f ca="1" t="shared" si="228"/>
        <v>0</v>
      </c>
      <c r="R446" s="143">
        <f ca="1" t="shared" si="228"/>
        <v>0</v>
      </c>
      <c r="S446" s="143">
        <f ca="1" t="shared" si="228"/>
        <v>0</v>
      </c>
      <c r="T446" s="143">
        <f ca="1" t="shared" si="228"/>
        <v>0</v>
      </c>
      <c r="U446" s="143">
        <f ca="1" t="shared" si="228"/>
        <v>0</v>
      </c>
    </row>
    <row r="447" ht="15" spans="1:21">
      <c r="A447" s="182"/>
      <c r="B447" s="183" t="s">
        <v>354</v>
      </c>
      <c r="C447" s="103"/>
      <c r="D447" s="51"/>
      <c r="E447" s="116"/>
      <c r="F447" s="167"/>
      <c r="G447" s="167"/>
      <c r="H447" s="167"/>
      <c r="I447" s="167"/>
      <c r="J447" s="167"/>
      <c r="K447" s="90"/>
      <c r="L447" s="143"/>
      <c r="M447" s="143"/>
      <c r="N447" s="143"/>
      <c r="O447" s="143"/>
      <c r="P447" s="143"/>
      <c r="Q447" s="143"/>
      <c r="R447" s="143"/>
      <c r="S447" s="143"/>
      <c r="T447" s="143"/>
      <c r="U447" s="143"/>
    </row>
    <row r="448" ht="15" spans="1:21">
      <c r="A448" s="182"/>
      <c r="B448" s="184" t="s">
        <v>37</v>
      </c>
      <c r="C448" s="193" t="s">
        <v>311</v>
      </c>
      <c r="D448" s="47"/>
      <c r="E448" s="47"/>
      <c r="F448" s="48"/>
      <c r="G448" s="48"/>
      <c r="H448" s="48"/>
      <c r="I448" s="48"/>
      <c r="J448" s="48"/>
      <c r="K448" s="89"/>
      <c r="L448" s="89"/>
      <c r="M448" s="89"/>
      <c r="N448" s="89"/>
      <c r="O448" s="89"/>
      <c r="P448" s="89"/>
      <c r="Q448" s="89"/>
      <c r="R448" s="89"/>
      <c r="S448" s="89"/>
      <c r="T448" s="89"/>
      <c r="U448" s="89"/>
    </row>
    <row r="449" ht="15" spans="1:21">
      <c r="A449" s="182"/>
      <c r="B449" s="184" t="s">
        <v>345</v>
      </c>
      <c r="C449" s="194">
        <v>1</v>
      </c>
      <c r="D449" s="47"/>
      <c r="E449" s="47"/>
      <c r="F449" s="48"/>
      <c r="G449" s="48"/>
      <c r="H449" s="48"/>
      <c r="I449" s="48"/>
      <c r="J449" s="48"/>
      <c r="K449" s="89"/>
      <c r="L449" s="89"/>
      <c r="M449" s="89"/>
      <c r="N449" s="89"/>
      <c r="O449" s="89"/>
      <c r="P449" s="89"/>
      <c r="Q449" s="89"/>
      <c r="R449" s="89"/>
      <c r="S449" s="89"/>
      <c r="T449" s="89"/>
      <c r="U449" s="89"/>
    </row>
    <row r="450" ht="15" spans="1:21">
      <c r="A450" s="182"/>
      <c r="B450" s="184" t="s">
        <v>346</v>
      </c>
      <c r="C450" s="195">
        <v>0</v>
      </c>
      <c r="D450" s="47"/>
      <c r="E450" s="47"/>
      <c r="F450" s="48"/>
      <c r="G450" s="48"/>
      <c r="H450" s="48"/>
      <c r="I450" s="48"/>
      <c r="J450" s="48"/>
      <c r="K450" s="89"/>
      <c r="L450" s="89"/>
      <c r="M450" s="89"/>
      <c r="N450" s="89"/>
      <c r="O450" s="89"/>
      <c r="P450" s="89"/>
      <c r="Q450" s="89"/>
      <c r="R450" s="89"/>
      <c r="S450" s="89"/>
      <c r="T450" s="89"/>
      <c r="U450" s="89"/>
    </row>
    <row r="451" ht="15" spans="1:21">
      <c r="A451" s="182"/>
      <c r="B451" s="184" t="s">
        <v>347</v>
      </c>
      <c r="C451" s="196">
        <v>0</v>
      </c>
      <c r="D451" s="47"/>
      <c r="E451" s="47"/>
      <c r="F451" s="48"/>
      <c r="G451" s="48"/>
      <c r="H451" s="48"/>
      <c r="I451" s="48"/>
      <c r="J451" s="48"/>
      <c r="K451" s="89"/>
      <c r="L451" s="89"/>
      <c r="M451" s="89"/>
      <c r="N451" s="89"/>
      <c r="O451" s="89"/>
      <c r="P451" s="89"/>
      <c r="Q451" s="89"/>
      <c r="R451" s="89"/>
      <c r="S451" s="89"/>
      <c r="T451" s="89"/>
      <c r="U451" s="89"/>
    </row>
    <row r="452" ht="15" spans="1:21">
      <c r="A452" s="182"/>
      <c r="B452" s="184" t="s">
        <v>348</v>
      </c>
      <c r="C452" s="177"/>
      <c r="D452" s="47"/>
      <c r="E452" s="47"/>
      <c r="F452" s="48"/>
      <c r="G452" s="48"/>
      <c r="H452" s="48"/>
      <c r="I452" s="48"/>
      <c r="J452" s="48"/>
      <c r="K452" s="89"/>
      <c r="L452" s="89"/>
      <c r="M452" s="89"/>
      <c r="N452" s="89"/>
      <c r="O452" s="89"/>
      <c r="P452" s="89"/>
      <c r="Q452" s="89"/>
      <c r="R452" s="89"/>
      <c r="S452" s="89"/>
      <c r="T452" s="89"/>
      <c r="U452" s="89"/>
    </row>
    <row r="453" ht="15" spans="1:21">
      <c r="A453" s="182"/>
      <c r="B453" s="184" t="str">
        <f>"Classified as External or Domestic?"</f>
        <v>Classified as External or Domestic?</v>
      </c>
      <c r="C453" s="195" t="s">
        <v>163</v>
      </c>
      <c r="D453" s="47"/>
      <c r="E453" s="47"/>
      <c r="F453" s="48"/>
      <c r="G453" s="48"/>
      <c r="H453" s="48"/>
      <c r="I453" s="48"/>
      <c r="J453" s="48"/>
      <c r="K453" s="89"/>
      <c r="L453" s="89"/>
      <c r="M453" s="89"/>
      <c r="N453" s="89"/>
      <c r="O453" s="89"/>
      <c r="P453" s="89"/>
      <c r="Q453" s="89"/>
      <c r="R453" s="89"/>
      <c r="S453" s="89"/>
      <c r="T453" s="89"/>
      <c r="U453" s="89"/>
    </row>
    <row r="454" ht="15" spans="1:21">
      <c r="A454" s="182"/>
      <c r="B454" s="184" t="s">
        <v>350</v>
      </c>
      <c r="C454" s="47" t="s">
        <v>351</v>
      </c>
      <c r="D454" s="47"/>
      <c r="E454" s="47"/>
      <c r="F454" s="48"/>
      <c r="G454" s="48"/>
      <c r="H454" s="48"/>
      <c r="I454" s="48"/>
      <c r="J454" s="48"/>
      <c r="K454" s="89"/>
      <c r="L454" s="190">
        <f>L455/L$101*100</f>
        <v>0</v>
      </c>
      <c r="M454" s="190">
        <f ca="1" t="shared" ref="M454:U454" si="229">M455/M$101*100</f>
        <v>0</v>
      </c>
      <c r="N454" s="190">
        <f ca="1" t="shared" si="229"/>
        <v>0</v>
      </c>
      <c r="O454" s="190">
        <f ca="1" t="shared" si="229"/>
        <v>0</v>
      </c>
      <c r="P454" s="190">
        <f ca="1" t="shared" si="229"/>
        <v>0</v>
      </c>
      <c r="Q454" s="190">
        <f ca="1" t="shared" si="229"/>
        <v>0</v>
      </c>
      <c r="R454" s="190">
        <f ca="1" t="shared" si="229"/>
        <v>0</v>
      </c>
      <c r="S454" s="190">
        <f ca="1" t="shared" si="229"/>
        <v>0</v>
      </c>
      <c r="T454" s="190">
        <f ca="1" t="shared" si="229"/>
        <v>0</v>
      </c>
      <c r="U454" s="190">
        <f ca="1" t="shared" si="229"/>
        <v>0</v>
      </c>
    </row>
    <row r="455" ht="15" spans="1:21">
      <c r="A455" s="182"/>
      <c r="B455" s="184" t="s">
        <v>352</v>
      </c>
      <c r="C455" s="62" t="s">
        <v>329</v>
      </c>
      <c r="D455" s="177" t="str">
        <f>C453</f>
        <v>Domestic</v>
      </c>
      <c r="E455" s="62"/>
      <c r="F455" s="178"/>
      <c r="G455" s="167"/>
      <c r="H455" s="167"/>
      <c r="I455" s="167"/>
      <c r="J455" s="167"/>
      <c r="K455" s="90"/>
      <c r="L455" s="191">
        <f>SUMIF($E$63:$E$72,$B447,L$63:L$72)*L459</f>
        <v>0</v>
      </c>
      <c r="M455" s="191">
        <f t="shared" ref="M455:U455" si="230">SUMIF($E$63:$E$72,$B447,M$63:M$72)*M459</f>
        <v>0</v>
      </c>
      <c r="N455" s="191">
        <f t="shared" si="230"/>
        <v>0</v>
      </c>
      <c r="O455" s="191">
        <f t="shared" si="230"/>
        <v>0</v>
      </c>
      <c r="P455" s="191">
        <f t="shared" si="230"/>
        <v>0</v>
      </c>
      <c r="Q455" s="191">
        <f t="shared" si="230"/>
        <v>0</v>
      </c>
      <c r="R455" s="191">
        <f t="shared" si="230"/>
        <v>0</v>
      </c>
      <c r="S455" s="191">
        <f t="shared" si="230"/>
        <v>0</v>
      </c>
      <c r="T455" s="191">
        <f t="shared" si="230"/>
        <v>0</v>
      </c>
      <c r="U455" s="191">
        <f t="shared" si="230"/>
        <v>0</v>
      </c>
    </row>
    <row r="456" ht="15" spans="1:21">
      <c r="A456" s="182"/>
      <c r="B456" s="184" t="s">
        <v>335</v>
      </c>
      <c r="C456" s="62" t="s">
        <v>329</v>
      </c>
      <c r="D456" s="177" t="str">
        <f>C453</f>
        <v>Domestic</v>
      </c>
      <c r="E456" s="62"/>
      <c r="F456" s="178"/>
      <c r="G456" s="167"/>
      <c r="H456" s="167"/>
      <c r="I456" s="167"/>
      <c r="J456" s="167"/>
      <c r="K456" s="90"/>
      <c r="L456" s="192"/>
      <c r="M456" s="143">
        <f ca="1" t="shared" ref="M456:U456" si="231">M462*M459</f>
        <v>0</v>
      </c>
      <c r="N456" s="143">
        <f ca="1" t="shared" si="231"/>
        <v>0</v>
      </c>
      <c r="O456" s="143">
        <f ca="1" t="shared" si="231"/>
        <v>0</v>
      </c>
      <c r="P456" s="143">
        <f ca="1" t="shared" si="231"/>
        <v>0</v>
      </c>
      <c r="Q456" s="143">
        <f ca="1" t="shared" si="231"/>
        <v>0</v>
      </c>
      <c r="R456" s="143">
        <f ca="1" t="shared" si="231"/>
        <v>0</v>
      </c>
      <c r="S456" s="143">
        <f ca="1" t="shared" si="231"/>
        <v>0</v>
      </c>
      <c r="T456" s="143">
        <f ca="1" t="shared" si="231"/>
        <v>0</v>
      </c>
      <c r="U456" s="143">
        <f ca="1" t="shared" si="231"/>
        <v>0</v>
      </c>
    </row>
    <row r="457" ht="15" spans="1:21">
      <c r="A457" s="182"/>
      <c r="B457" s="184" t="s">
        <v>336</v>
      </c>
      <c r="C457" s="62" t="s">
        <v>329</v>
      </c>
      <c r="D457" s="177" t="str">
        <f>C453</f>
        <v>Domestic</v>
      </c>
      <c r="E457" s="62"/>
      <c r="F457" s="178"/>
      <c r="G457" s="167"/>
      <c r="H457" s="167"/>
      <c r="I457" s="167"/>
      <c r="J457" s="167"/>
      <c r="K457" s="90"/>
      <c r="L457" s="192"/>
      <c r="M457" s="143">
        <f t="shared" ref="M457:U457" si="232">M463*M459</f>
        <v>0</v>
      </c>
      <c r="N457" s="143">
        <f ca="1" t="shared" si="232"/>
        <v>0</v>
      </c>
      <c r="O457" s="143">
        <f ca="1" t="shared" si="232"/>
        <v>0</v>
      </c>
      <c r="P457" s="143">
        <f ca="1" t="shared" si="232"/>
        <v>0</v>
      </c>
      <c r="Q457" s="143">
        <f ca="1" t="shared" si="232"/>
        <v>0</v>
      </c>
      <c r="R457" s="143">
        <f ca="1" t="shared" si="232"/>
        <v>0</v>
      </c>
      <c r="S457" s="143">
        <f ca="1" t="shared" si="232"/>
        <v>0</v>
      </c>
      <c r="T457" s="143">
        <f ca="1" t="shared" si="232"/>
        <v>0</v>
      </c>
      <c r="U457" s="143">
        <f ca="1" t="shared" si="232"/>
        <v>0</v>
      </c>
    </row>
    <row r="458" ht="15" spans="1:21">
      <c r="A458" s="182"/>
      <c r="B458" s="184" t="s">
        <v>353</v>
      </c>
      <c r="C458" s="62" t="s">
        <v>329</v>
      </c>
      <c r="D458" s="177" t="str">
        <f>C453</f>
        <v>Domestic</v>
      </c>
      <c r="E458" s="62"/>
      <c r="F458" s="178"/>
      <c r="G458" s="167"/>
      <c r="H458" s="167"/>
      <c r="I458" s="167"/>
      <c r="J458" s="167"/>
      <c r="K458" s="90"/>
      <c r="L458" s="143">
        <f t="shared" ref="L458:U458" si="233">L461*L459</f>
        <v>0</v>
      </c>
      <c r="M458" s="143">
        <f ca="1" t="shared" si="233"/>
        <v>0</v>
      </c>
      <c r="N458" s="143">
        <f ca="1" t="shared" si="233"/>
        <v>0</v>
      </c>
      <c r="O458" s="143">
        <f ca="1" t="shared" si="233"/>
        <v>0</v>
      </c>
      <c r="P458" s="143">
        <f ca="1" t="shared" si="233"/>
        <v>0</v>
      </c>
      <c r="Q458" s="143">
        <f ca="1" t="shared" si="233"/>
        <v>0</v>
      </c>
      <c r="R458" s="143">
        <f ca="1" t="shared" si="233"/>
        <v>0</v>
      </c>
      <c r="S458" s="143">
        <f ca="1" t="shared" si="233"/>
        <v>0</v>
      </c>
      <c r="T458" s="143">
        <f ca="1" t="shared" si="233"/>
        <v>0</v>
      </c>
      <c r="U458" s="143">
        <f ca="1" t="shared" si="233"/>
        <v>0</v>
      </c>
    </row>
    <row r="459" ht="15" spans="1:21">
      <c r="A459" s="182"/>
      <c r="B459" s="184" t="s">
        <v>333</v>
      </c>
      <c r="C459" s="103" t="str">
        <f>"LCU per unit of "&amp;D458</f>
        <v>LCU per unit of Domestic</v>
      </c>
      <c r="D459" s="177" t="str">
        <f>C448</f>
        <v>LCU</v>
      </c>
      <c r="E459" s="62"/>
      <c r="F459" s="178"/>
      <c r="G459" s="167"/>
      <c r="H459" s="167"/>
      <c r="I459" s="167"/>
      <c r="J459" s="167"/>
      <c r="K459" s="90"/>
      <c r="L459" s="143">
        <f t="shared" ref="L459:U459" si="234">INDEX($L$81:$U$85,MATCH($D459,$B$81:$B$85,0),MATCH(L$78,$L$78:$U$78,0))</f>
        <v>1</v>
      </c>
      <c r="M459" s="143">
        <f t="shared" si="234"/>
        <v>1</v>
      </c>
      <c r="N459" s="143">
        <f t="shared" si="234"/>
        <v>1</v>
      </c>
      <c r="O459" s="143">
        <f t="shared" si="234"/>
        <v>1</v>
      </c>
      <c r="P459" s="143">
        <f t="shared" si="234"/>
        <v>1</v>
      </c>
      <c r="Q459" s="143">
        <f t="shared" si="234"/>
        <v>1</v>
      </c>
      <c r="R459" s="143">
        <f t="shared" si="234"/>
        <v>1</v>
      </c>
      <c r="S459" s="143">
        <f t="shared" si="234"/>
        <v>1</v>
      </c>
      <c r="T459" s="143">
        <f t="shared" si="234"/>
        <v>1</v>
      </c>
      <c r="U459" s="143">
        <f t="shared" si="234"/>
        <v>1</v>
      </c>
    </row>
    <row r="460" ht="15" spans="1:21">
      <c r="A460" s="182"/>
      <c r="B460" s="184" t="s">
        <v>341</v>
      </c>
      <c r="C460" s="103" t="str">
        <f>"million "&amp;D459</f>
        <v>million LCU</v>
      </c>
      <c r="D460" s="177" t="str">
        <f>D459</f>
        <v>LCU</v>
      </c>
      <c r="E460" s="59"/>
      <c r="F460" s="189"/>
      <c r="G460" s="167"/>
      <c r="H460" s="167"/>
      <c r="I460" s="167"/>
      <c r="J460" s="167"/>
      <c r="K460" s="90"/>
      <c r="L460" s="190">
        <f t="shared" ref="L460:U460" si="235">L455/L459</f>
        <v>0</v>
      </c>
      <c r="M460" s="190">
        <f t="shared" si="235"/>
        <v>0</v>
      </c>
      <c r="N460" s="190">
        <f t="shared" si="235"/>
        <v>0</v>
      </c>
      <c r="O460" s="190">
        <f t="shared" si="235"/>
        <v>0</v>
      </c>
      <c r="P460" s="190">
        <f t="shared" si="235"/>
        <v>0</v>
      </c>
      <c r="Q460" s="190">
        <f t="shared" si="235"/>
        <v>0</v>
      </c>
      <c r="R460" s="190">
        <f t="shared" si="235"/>
        <v>0</v>
      </c>
      <c r="S460" s="190">
        <f t="shared" si="235"/>
        <v>0</v>
      </c>
      <c r="T460" s="190">
        <f t="shared" si="235"/>
        <v>0</v>
      </c>
      <c r="U460" s="190">
        <f t="shared" si="235"/>
        <v>0</v>
      </c>
    </row>
    <row r="461" ht="15" spans="1:21">
      <c r="A461" s="182"/>
      <c r="B461" s="184" t="s">
        <v>343</v>
      </c>
      <c r="C461" s="103" t="str">
        <f>"million "&amp;D460</f>
        <v>million LCU</v>
      </c>
      <c r="D461" s="177" t="str">
        <f>D460</f>
        <v>LCU</v>
      </c>
      <c r="E461" s="62"/>
      <c r="F461" s="189"/>
      <c r="G461" s="167"/>
      <c r="H461" s="167"/>
      <c r="I461" s="167"/>
      <c r="J461" s="167"/>
      <c r="K461" s="90"/>
      <c r="L461" s="143">
        <f>L460</f>
        <v>0</v>
      </c>
      <c r="M461" s="143">
        <f ca="1" t="shared" ref="M461:U461" si="236">L461+M460-M462</f>
        <v>0</v>
      </c>
      <c r="N461" s="143">
        <f ca="1" t="shared" si="236"/>
        <v>0</v>
      </c>
      <c r="O461" s="143">
        <f ca="1" t="shared" si="236"/>
        <v>0</v>
      </c>
      <c r="P461" s="143">
        <f ca="1" t="shared" si="236"/>
        <v>0</v>
      </c>
      <c r="Q461" s="143">
        <f ca="1" t="shared" si="236"/>
        <v>0</v>
      </c>
      <c r="R461" s="143">
        <f ca="1" t="shared" si="236"/>
        <v>0</v>
      </c>
      <c r="S461" s="143">
        <f ca="1" t="shared" si="236"/>
        <v>0</v>
      </c>
      <c r="T461" s="143">
        <f ca="1" t="shared" si="236"/>
        <v>0</v>
      </c>
      <c r="U461" s="143">
        <f ca="1" t="shared" si="236"/>
        <v>0</v>
      </c>
    </row>
    <row r="462" ht="15" spans="1:21">
      <c r="A462" s="182"/>
      <c r="B462" s="184" t="s">
        <v>328</v>
      </c>
      <c r="C462" s="103" t="str">
        <f>"million "&amp;D461</f>
        <v>million LCU</v>
      </c>
      <c r="D462" s="177" t="str">
        <f>D461</f>
        <v>LCU</v>
      </c>
      <c r="E462" s="62"/>
      <c r="F462" s="189"/>
      <c r="G462" s="167"/>
      <c r="H462" s="167"/>
      <c r="I462" s="167"/>
      <c r="J462" s="167"/>
      <c r="K462" s="90"/>
      <c r="L462" s="192"/>
      <c r="M462" s="143">
        <f ca="1" t="shared" ref="M462:U462" si="237">IF(M$241&gt;$C449-1,SUM(OFFSET($L460,0,M$241-$C449,1,$C449-$C450))/($C449-$C450),IF(M$241&lt;$C450+1,0,SUM(OFFSET($L460,0,0,1,M$241-$C450))/($C449-$C450)))</f>
        <v>0</v>
      </c>
      <c r="N462" s="143">
        <f ca="1" t="shared" si="237"/>
        <v>0</v>
      </c>
      <c r="O462" s="143">
        <f ca="1" t="shared" si="237"/>
        <v>0</v>
      </c>
      <c r="P462" s="143">
        <f ca="1" t="shared" si="237"/>
        <v>0</v>
      </c>
      <c r="Q462" s="143">
        <f ca="1" t="shared" si="237"/>
        <v>0</v>
      </c>
      <c r="R462" s="143">
        <f ca="1" t="shared" si="237"/>
        <v>0</v>
      </c>
      <c r="S462" s="143">
        <f ca="1" t="shared" si="237"/>
        <v>0</v>
      </c>
      <c r="T462" s="143">
        <f ca="1" t="shared" si="237"/>
        <v>0</v>
      </c>
      <c r="U462" s="143">
        <f ca="1" t="shared" si="237"/>
        <v>0</v>
      </c>
    </row>
    <row r="463" ht="15" spans="1:21">
      <c r="A463" s="182"/>
      <c r="B463" s="184" t="s">
        <v>234</v>
      </c>
      <c r="C463" s="103" t="str">
        <f>"million "&amp;D462</f>
        <v>million LCU</v>
      </c>
      <c r="D463" s="177" t="str">
        <f>D462</f>
        <v>LCU</v>
      </c>
      <c r="E463" s="62"/>
      <c r="F463" s="189"/>
      <c r="G463" s="167"/>
      <c r="H463" s="167"/>
      <c r="I463" s="167"/>
      <c r="J463" s="167"/>
      <c r="K463" s="90"/>
      <c r="L463" s="192"/>
      <c r="M463" s="143">
        <f t="shared" ref="M463:U463" si="238">L461*$C451</f>
        <v>0</v>
      </c>
      <c r="N463" s="143">
        <f ca="1" t="shared" si="238"/>
        <v>0</v>
      </c>
      <c r="O463" s="143">
        <f ca="1" t="shared" si="238"/>
        <v>0</v>
      </c>
      <c r="P463" s="143">
        <f ca="1" t="shared" si="238"/>
        <v>0</v>
      </c>
      <c r="Q463" s="143">
        <f ca="1" t="shared" si="238"/>
        <v>0</v>
      </c>
      <c r="R463" s="143">
        <f ca="1" t="shared" si="238"/>
        <v>0</v>
      </c>
      <c r="S463" s="143">
        <f ca="1" t="shared" si="238"/>
        <v>0</v>
      </c>
      <c r="T463" s="143">
        <f ca="1" t="shared" si="238"/>
        <v>0</v>
      </c>
      <c r="U463" s="143">
        <f ca="1" t="shared" si="238"/>
        <v>0</v>
      </c>
    </row>
    <row r="464" ht="15" spans="1:21">
      <c r="A464" s="182"/>
      <c r="B464" s="183" t="s">
        <v>355</v>
      </c>
      <c r="C464" s="103"/>
      <c r="D464" s="51"/>
      <c r="E464" s="116"/>
      <c r="F464" s="167"/>
      <c r="G464" s="167"/>
      <c r="H464" s="167"/>
      <c r="I464" s="167"/>
      <c r="J464" s="167"/>
      <c r="K464" s="90"/>
      <c r="L464" s="143"/>
      <c r="M464" s="143"/>
      <c r="N464" s="143"/>
      <c r="O464" s="143"/>
      <c r="P464" s="143"/>
      <c r="Q464" s="143"/>
      <c r="R464" s="143"/>
      <c r="S464" s="143"/>
      <c r="T464" s="143"/>
      <c r="U464" s="143"/>
    </row>
    <row r="465" ht="15" spans="1:21">
      <c r="A465" s="182"/>
      <c r="B465" s="184" t="s">
        <v>37</v>
      </c>
      <c r="C465" s="193" t="s">
        <v>311</v>
      </c>
      <c r="D465" s="47"/>
      <c r="E465" s="47"/>
      <c r="F465" s="48"/>
      <c r="G465" s="48"/>
      <c r="H465" s="48"/>
      <c r="I465" s="48"/>
      <c r="J465" s="48"/>
      <c r="K465" s="89"/>
      <c r="L465" s="89"/>
      <c r="M465" s="89"/>
      <c r="N465" s="89"/>
      <c r="O465" s="89"/>
      <c r="P465" s="89"/>
      <c r="Q465" s="89"/>
      <c r="R465" s="89"/>
      <c r="S465" s="89"/>
      <c r="T465" s="89"/>
      <c r="U465" s="89"/>
    </row>
    <row r="466" ht="15" spans="1:21">
      <c r="A466" s="182"/>
      <c r="B466" s="184" t="s">
        <v>345</v>
      </c>
      <c r="C466" s="194">
        <v>1</v>
      </c>
      <c r="D466" s="47"/>
      <c r="E466" s="47"/>
      <c r="F466" s="48"/>
      <c r="G466" s="48"/>
      <c r="H466" s="48"/>
      <c r="I466" s="48"/>
      <c r="J466" s="48"/>
      <c r="K466" s="89"/>
      <c r="L466" s="89"/>
      <c r="M466" s="89"/>
      <c r="N466" s="89"/>
      <c r="O466" s="89"/>
      <c r="P466" s="89"/>
      <c r="Q466" s="89"/>
      <c r="R466" s="89"/>
      <c r="S466" s="89"/>
      <c r="T466" s="89"/>
      <c r="U466" s="89"/>
    </row>
    <row r="467" ht="15" spans="1:21">
      <c r="A467" s="182"/>
      <c r="B467" s="184" t="s">
        <v>346</v>
      </c>
      <c r="C467" s="195">
        <v>0</v>
      </c>
      <c r="D467" s="47"/>
      <c r="E467" s="47"/>
      <c r="F467" s="48"/>
      <c r="G467" s="48"/>
      <c r="H467" s="48"/>
      <c r="I467" s="48"/>
      <c r="J467" s="48"/>
      <c r="K467" s="89"/>
      <c r="L467" s="89"/>
      <c r="M467" s="89"/>
      <c r="N467" s="89"/>
      <c r="O467" s="89"/>
      <c r="P467" s="89"/>
      <c r="Q467" s="89"/>
      <c r="R467" s="89"/>
      <c r="S467" s="89"/>
      <c r="T467" s="89"/>
      <c r="U467" s="89"/>
    </row>
    <row r="468" ht="15" spans="1:21">
      <c r="A468" s="182"/>
      <c r="B468" s="184" t="s">
        <v>347</v>
      </c>
      <c r="C468" s="196">
        <v>0</v>
      </c>
      <c r="D468" s="47"/>
      <c r="E468" s="47"/>
      <c r="F468" s="48"/>
      <c r="G468" s="48"/>
      <c r="H468" s="48"/>
      <c r="I468" s="48"/>
      <c r="J468" s="48"/>
      <c r="K468" s="89"/>
      <c r="L468" s="89"/>
      <c r="M468" s="89"/>
      <c r="N468" s="89"/>
      <c r="O468" s="89"/>
      <c r="P468" s="89"/>
      <c r="Q468" s="89"/>
      <c r="R468" s="89"/>
      <c r="S468" s="89"/>
      <c r="T468" s="89"/>
      <c r="U468" s="89"/>
    </row>
    <row r="469" ht="15" spans="1:21">
      <c r="A469" s="182"/>
      <c r="B469" s="184" t="s">
        <v>348</v>
      </c>
      <c r="C469" s="177"/>
      <c r="D469" s="47"/>
      <c r="E469" s="47"/>
      <c r="F469" s="48"/>
      <c r="G469" s="48"/>
      <c r="H469" s="48"/>
      <c r="I469" s="48"/>
      <c r="J469" s="48"/>
      <c r="K469" s="89"/>
      <c r="L469" s="89"/>
      <c r="M469" s="89"/>
      <c r="N469" s="89"/>
      <c r="O469" s="89"/>
      <c r="P469" s="89"/>
      <c r="Q469" s="89"/>
      <c r="R469" s="89"/>
      <c r="S469" s="89"/>
      <c r="T469" s="89"/>
      <c r="U469" s="89"/>
    </row>
    <row r="470" ht="15" spans="1:21">
      <c r="A470" s="182"/>
      <c r="B470" s="184" t="str">
        <f>"Classified as External or Domestic?"</f>
        <v>Classified as External or Domestic?</v>
      </c>
      <c r="C470" s="195" t="s">
        <v>163</v>
      </c>
      <c r="D470" s="47"/>
      <c r="E470" s="47"/>
      <c r="F470" s="48"/>
      <c r="G470" s="48"/>
      <c r="H470" s="48"/>
      <c r="I470" s="48"/>
      <c r="J470" s="48"/>
      <c r="K470" s="89"/>
      <c r="L470" s="89"/>
      <c r="M470" s="89"/>
      <c r="N470" s="89"/>
      <c r="O470" s="89"/>
      <c r="P470" s="89"/>
      <c r="Q470" s="89"/>
      <c r="R470" s="89"/>
      <c r="S470" s="89"/>
      <c r="T470" s="89"/>
      <c r="U470" s="89"/>
    </row>
    <row r="471" ht="15" spans="1:21">
      <c r="A471" s="182"/>
      <c r="B471" s="184" t="s">
        <v>350</v>
      </c>
      <c r="C471" s="47" t="s">
        <v>351</v>
      </c>
      <c r="D471" s="47"/>
      <c r="E471" s="47"/>
      <c r="F471" s="48"/>
      <c r="G471" s="48"/>
      <c r="H471" s="48"/>
      <c r="I471" s="48"/>
      <c r="J471" s="48"/>
      <c r="K471" s="89"/>
      <c r="L471" s="190">
        <f>L472/L$101*100</f>
        <v>0</v>
      </c>
      <c r="M471" s="190">
        <f ca="1" t="shared" ref="M471:U471" si="239">M472/M$101*100</f>
        <v>0</v>
      </c>
      <c r="N471" s="190">
        <f ca="1" t="shared" si="239"/>
        <v>0</v>
      </c>
      <c r="O471" s="190">
        <f ca="1" t="shared" si="239"/>
        <v>0</v>
      </c>
      <c r="P471" s="190">
        <f ca="1" t="shared" si="239"/>
        <v>0</v>
      </c>
      <c r="Q471" s="190">
        <f ca="1" t="shared" si="239"/>
        <v>0</v>
      </c>
      <c r="R471" s="190">
        <f ca="1" t="shared" si="239"/>
        <v>0</v>
      </c>
      <c r="S471" s="190">
        <f ca="1" t="shared" si="239"/>
        <v>0</v>
      </c>
      <c r="T471" s="190">
        <f ca="1" t="shared" si="239"/>
        <v>0</v>
      </c>
      <c r="U471" s="190">
        <f ca="1" t="shared" si="239"/>
        <v>0</v>
      </c>
    </row>
    <row r="472" ht="15" spans="1:21">
      <c r="A472" s="182"/>
      <c r="B472" s="184" t="s">
        <v>352</v>
      </c>
      <c r="C472" s="62" t="s">
        <v>329</v>
      </c>
      <c r="D472" s="177" t="str">
        <f>C470</f>
        <v>Domestic</v>
      </c>
      <c r="E472" s="62"/>
      <c r="F472" s="178"/>
      <c r="G472" s="167"/>
      <c r="H472" s="167"/>
      <c r="I472" s="167"/>
      <c r="J472" s="167"/>
      <c r="K472" s="90"/>
      <c r="L472" s="191">
        <f>SUMIF($E$63:$E$72,$B464,L$63:L$72)*L476</f>
        <v>0</v>
      </c>
      <c r="M472" s="191">
        <f t="shared" ref="M472:U472" si="240">SUMIF($E$63:$E$72,$B464,M$63:M$72)*M476</f>
        <v>0</v>
      </c>
      <c r="N472" s="191">
        <f t="shared" si="240"/>
        <v>0</v>
      </c>
      <c r="O472" s="191">
        <f t="shared" si="240"/>
        <v>0</v>
      </c>
      <c r="P472" s="191">
        <f t="shared" si="240"/>
        <v>0</v>
      </c>
      <c r="Q472" s="191">
        <f t="shared" si="240"/>
        <v>0</v>
      </c>
      <c r="R472" s="191">
        <f t="shared" si="240"/>
        <v>0</v>
      </c>
      <c r="S472" s="191">
        <f t="shared" si="240"/>
        <v>0</v>
      </c>
      <c r="T472" s="191">
        <f t="shared" si="240"/>
        <v>0</v>
      </c>
      <c r="U472" s="191">
        <f t="shared" si="240"/>
        <v>0</v>
      </c>
    </row>
    <row r="473" ht="15" spans="1:21">
      <c r="A473" s="182"/>
      <c r="B473" s="184" t="s">
        <v>335</v>
      </c>
      <c r="C473" s="62" t="s">
        <v>329</v>
      </c>
      <c r="D473" s="177" t="str">
        <f>C470</f>
        <v>Domestic</v>
      </c>
      <c r="E473" s="62"/>
      <c r="F473" s="178"/>
      <c r="G473" s="167"/>
      <c r="H473" s="167"/>
      <c r="I473" s="167"/>
      <c r="J473" s="167"/>
      <c r="K473" s="90"/>
      <c r="L473" s="192"/>
      <c r="M473" s="143">
        <f ca="1" t="shared" ref="M473:U473" si="241">M479*M476</f>
        <v>0</v>
      </c>
      <c r="N473" s="143">
        <f ca="1" t="shared" si="241"/>
        <v>0</v>
      </c>
      <c r="O473" s="143">
        <f ca="1" t="shared" si="241"/>
        <v>0</v>
      </c>
      <c r="P473" s="143">
        <f ca="1" t="shared" si="241"/>
        <v>0</v>
      </c>
      <c r="Q473" s="143">
        <f ca="1" t="shared" si="241"/>
        <v>0</v>
      </c>
      <c r="R473" s="143">
        <f ca="1" t="shared" si="241"/>
        <v>0</v>
      </c>
      <c r="S473" s="143">
        <f ca="1" t="shared" si="241"/>
        <v>0</v>
      </c>
      <c r="T473" s="143">
        <f ca="1" t="shared" si="241"/>
        <v>0</v>
      </c>
      <c r="U473" s="143">
        <f ca="1" t="shared" si="241"/>
        <v>0</v>
      </c>
    </row>
    <row r="474" ht="15" spans="1:21">
      <c r="A474" s="182"/>
      <c r="B474" s="184" t="s">
        <v>336</v>
      </c>
      <c r="C474" s="62" t="s">
        <v>329</v>
      </c>
      <c r="D474" s="177" t="str">
        <f>C470</f>
        <v>Domestic</v>
      </c>
      <c r="E474" s="62"/>
      <c r="F474" s="178"/>
      <c r="G474" s="167"/>
      <c r="H474" s="167"/>
      <c r="I474" s="167"/>
      <c r="J474" s="167"/>
      <c r="K474" s="90"/>
      <c r="L474" s="192"/>
      <c r="M474" s="143">
        <f t="shared" ref="M474:U474" si="242">M480*M476</f>
        <v>0</v>
      </c>
      <c r="N474" s="143">
        <f ca="1" t="shared" si="242"/>
        <v>0</v>
      </c>
      <c r="O474" s="143">
        <f ca="1" t="shared" si="242"/>
        <v>0</v>
      </c>
      <c r="P474" s="143">
        <f ca="1" t="shared" si="242"/>
        <v>0</v>
      </c>
      <c r="Q474" s="143">
        <f ca="1" t="shared" si="242"/>
        <v>0</v>
      </c>
      <c r="R474" s="143">
        <f ca="1" t="shared" si="242"/>
        <v>0</v>
      </c>
      <c r="S474" s="143">
        <f ca="1" t="shared" si="242"/>
        <v>0</v>
      </c>
      <c r="T474" s="143">
        <f ca="1" t="shared" si="242"/>
        <v>0</v>
      </c>
      <c r="U474" s="143">
        <f ca="1" t="shared" si="242"/>
        <v>0</v>
      </c>
    </row>
    <row r="475" ht="15" spans="1:21">
      <c r="A475" s="182"/>
      <c r="B475" s="184" t="s">
        <v>353</v>
      </c>
      <c r="C475" s="62" t="s">
        <v>329</v>
      </c>
      <c r="D475" s="177" t="str">
        <f>C470</f>
        <v>Domestic</v>
      </c>
      <c r="E475" s="62"/>
      <c r="F475" s="178"/>
      <c r="G475" s="167"/>
      <c r="H475" s="167"/>
      <c r="I475" s="167"/>
      <c r="J475" s="167"/>
      <c r="K475" s="90"/>
      <c r="L475" s="143">
        <f t="shared" ref="L475:U475" si="243">L478*L476</f>
        <v>0</v>
      </c>
      <c r="M475" s="143">
        <f ca="1" t="shared" si="243"/>
        <v>0</v>
      </c>
      <c r="N475" s="143">
        <f ca="1" t="shared" si="243"/>
        <v>0</v>
      </c>
      <c r="O475" s="143">
        <f ca="1" t="shared" si="243"/>
        <v>0</v>
      </c>
      <c r="P475" s="143">
        <f ca="1" t="shared" si="243"/>
        <v>0</v>
      </c>
      <c r="Q475" s="143">
        <f ca="1" t="shared" si="243"/>
        <v>0</v>
      </c>
      <c r="R475" s="143">
        <f ca="1" t="shared" si="243"/>
        <v>0</v>
      </c>
      <c r="S475" s="143">
        <f ca="1" t="shared" si="243"/>
        <v>0</v>
      </c>
      <c r="T475" s="143">
        <f ca="1" t="shared" si="243"/>
        <v>0</v>
      </c>
      <c r="U475" s="143">
        <f ca="1" t="shared" si="243"/>
        <v>0</v>
      </c>
    </row>
    <row r="476" ht="15" spans="1:21">
      <c r="A476" s="182"/>
      <c r="B476" s="184" t="s">
        <v>333</v>
      </c>
      <c r="C476" s="103" t="str">
        <f>"LCU per unit of "&amp;D475</f>
        <v>LCU per unit of Domestic</v>
      </c>
      <c r="D476" s="177" t="str">
        <f>C465</f>
        <v>LCU</v>
      </c>
      <c r="E476" s="62"/>
      <c r="F476" s="178"/>
      <c r="G476" s="167"/>
      <c r="H476" s="167"/>
      <c r="I476" s="167"/>
      <c r="J476" s="167"/>
      <c r="K476" s="90"/>
      <c r="L476" s="143">
        <f t="shared" ref="L476:U476" si="244">INDEX($L$81:$U$85,MATCH($D476,$B$81:$B$85,0),MATCH(L$78,$L$78:$U$78,0))</f>
        <v>1</v>
      </c>
      <c r="M476" s="143">
        <f t="shared" si="244"/>
        <v>1</v>
      </c>
      <c r="N476" s="143">
        <f t="shared" si="244"/>
        <v>1</v>
      </c>
      <c r="O476" s="143">
        <f t="shared" si="244"/>
        <v>1</v>
      </c>
      <c r="P476" s="143">
        <f t="shared" si="244"/>
        <v>1</v>
      </c>
      <c r="Q476" s="143">
        <f t="shared" si="244"/>
        <v>1</v>
      </c>
      <c r="R476" s="143">
        <f t="shared" si="244"/>
        <v>1</v>
      </c>
      <c r="S476" s="143">
        <f t="shared" si="244"/>
        <v>1</v>
      </c>
      <c r="T476" s="143">
        <f t="shared" si="244"/>
        <v>1</v>
      </c>
      <c r="U476" s="143">
        <f t="shared" si="244"/>
        <v>1</v>
      </c>
    </row>
    <row r="477" ht="15" spans="1:21">
      <c r="A477" s="182"/>
      <c r="B477" s="184" t="s">
        <v>341</v>
      </c>
      <c r="C477" s="103" t="str">
        <f>"million "&amp;D476</f>
        <v>million LCU</v>
      </c>
      <c r="D477" s="177" t="str">
        <f>D476</f>
        <v>LCU</v>
      </c>
      <c r="E477" s="59"/>
      <c r="F477" s="189"/>
      <c r="G477" s="167"/>
      <c r="H477" s="167"/>
      <c r="I477" s="167"/>
      <c r="J477" s="167"/>
      <c r="K477" s="90"/>
      <c r="L477" s="190">
        <f t="shared" ref="L477:U477" si="245">L472/L476</f>
        <v>0</v>
      </c>
      <c r="M477" s="190">
        <f t="shared" si="245"/>
        <v>0</v>
      </c>
      <c r="N477" s="190">
        <f t="shared" si="245"/>
        <v>0</v>
      </c>
      <c r="O477" s="190">
        <f t="shared" si="245"/>
        <v>0</v>
      </c>
      <c r="P477" s="190">
        <f t="shared" si="245"/>
        <v>0</v>
      </c>
      <c r="Q477" s="190">
        <f t="shared" si="245"/>
        <v>0</v>
      </c>
      <c r="R477" s="190">
        <f t="shared" si="245"/>
        <v>0</v>
      </c>
      <c r="S477" s="190">
        <f t="shared" si="245"/>
        <v>0</v>
      </c>
      <c r="T477" s="190">
        <f t="shared" si="245"/>
        <v>0</v>
      </c>
      <c r="U477" s="190">
        <f t="shared" si="245"/>
        <v>0</v>
      </c>
    </row>
    <row r="478" ht="15" spans="1:21">
      <c r="A478" s="182"/>
      <c r="B478" s="184" t="s">
        <v>343</v>
      </c>
      <c r="C478" s="103" t="str">
        <f>"million "&amp;D477</f>
        <v>million LCU</v>
      </c>
      <c r="D478" s="177" t="str">
        <f>D477</f>
        <v>LCU</v>
      </c>
      <c r="E478" s="62"/>
      <c r="F478" s="189"/>
      <c r="G478" s="167"/>
      <c r="H478" s="167"/>
      <c r="I478" s="167"/>
      <c r="J478" s="167"/>
      <c r="K478" s="90"/>
      <c r="L478" s="143">
        <f>L477</f>
        <v>0</v>
      </c>
      <c r="M478" s="143">
        <f ca="1" t="shared" ref="M478:U478" si="246">L478+M477-M479</f>
        <v>0</v>
      </c>
      <c r="N478" s="143">
        <f ca="1" t="shared" si="246"/>
        <v>0</v>
      </c>
      <c r="O478" s="143">
        <f ca="1" t="shared" si="246"/>
        <v>0</v>
      </c>
      <c r="P478" s="143">
        <f ca="1" t="shared" si="246"/>
        <v>0</v>
      </c>
      <c r="Q478" s="143">
        <f ca="1" t="shared" si="246"/>
        <v>0</v>
      </c>
      <c r="R478" s="143">
        <f ca="1" t="shared" si="246"/>
        <v>0</v>
      </c>
      <c r="S478" s="143">
        <f ca="1" t="shared" si="246"/>
        <v>0</v>
      </c>
      <c r="T478" s="143">
        <f ca="1" t="shared" si="246"/>
        <v>0</v>
      </c>
      <c r="U478" s="143">
        <f ca="1" t="shared" si="246"/>
        <v>0</v>
      </c>
    </row>
    <row r="479" ht="15" spans="1:21">
      <c r="A479" s="182"/>
      <c r="B479" s="184" t="s">
        <v>328</v>
      </c>
      <c r="C479" s="103" t="str">
        <f>"million "&amp;D478</f>
        <v>million LCU</v>
      </c>
      <c r="D479" s="177" t="str">
        <f>D478</f>
        <v>LCU</v>
      </c>
      <c r="E479" s="62"/>
      <c r="F479" s="189"/>
      <c r="G479" s="167"/>
      <c r="H479" s="167"/>
      <c r="I479" s="167"/>
      <c r="J479" s="167"/>
      <c r="K479" s="90"/>
      <c r="L479" s="192"/>
      <c r="M479" s="143">
        <f ca="1" t="shared" ref="M479:U479" si="247">IF(M$241&gt;$C466-1,SUM(OFFSET($L477,0,M$241-$C466,1,$C466-$C467))/($C466-$C467),IF(M$241&lt;$C467+1,0,SUM(OFFSET($L477,0,0,1,M$241-$C467))/($C466-$C467)))</f>
        <v>0</v>
      </c>
      <c r="N479" s="143">
        <f ca="1" t="shared" si="247"/>
        <v>0</v>
      </c>
      <c r="O479" s="143">
        <f ca="1" t="shared" si="247"/>
        <v>0</v>
      </c>
      <c r="P479" s="143">
        <f ca="1" t="shared" si="247"/>
        <v>0</v>
      </c>
      <c r="Q479" s="143">
        <f ca="1" t="shared" si="247"/>
        <v>0</v>
      </c>
      <c r="R479" s="143">
        <f ca="1" t="shared" si="247"/>
        <v>0</v>
      </c>
      <c r="S479" s="143">
        <f ca="1" t="shared" si="247"/>
        <v>0</v>
      </c>
      <c r="T479" s="143">
        <f ca="1" t="shared" si="247"/>
        <v>0</v>
      </c>
      <c r="U479" s="143">
        <f ca="1" t="shared" si="247"/>
        <v>0</v>
      </c>
    </row>
    <row r="480" ht="15" spans="1:21">
      <c r="A480" s="182"/>
      <c r="B480" s="184" t="s">
        <v>234</v>
      </c>
      <c r="C480" s="103" t="str">
        <f>"million "&amp;D479</f>
        <v>million LCU</v>
      </c>
      <c r="D480" s="177" t="str">
        <f>D479</f>
        <v>LCU</v>
      </c>
      <c r="E480" s="62"/>
      <c r="F480" s="189"/>
      <c r="G480" s="167"/>
      <c r="H480" s="167"/>
      <c r="I480" s="167"/>
      <c r="J480" s="167"/>
      <c r="K480" s="90"/>
      <c r="L480" s="192"/>
      <c r="M480" s="143">
        <f t="shared" ref="M480:U480" si="248">L478*$C468</f>
        <v>0</v>
      </c>
      <c r="N480" s="143">
        <f ca="1" t="shared" si="248"/>
        <v>0</v>
      </c>
      <c r="O480" s="143">
        <f ca="1" t="shared" si="248"/>
        <v>0</v>
      </c>
      <c r="P480" s="143">
        <f ca="1" t="shared" si="248"/>
        <v>0</v>
      </c>
      <c r="Q480" s="143">
        <f ca="1" t="shared" si="248"/>
        <v>0</v>
      </c>
      <c r="R480" s="143">
        <f ca="1" t="shared" si="248"/>
        <v>0</v>
      </c>
      <c r="S480" s="143">
        <f ca="1" t="shared" si="248"/>
        <v>0</v>
      </c>
      <c r="T480" s="143">
        <f ca="1" t="shared" si="248"/>
        <v>0</v>
      </c>
      <c r="U480" s="143">
        <f ca="1" t="shared" si="248"/>
        <v>0</v>
      </c>
    </row>
    <row r="481" ht="15" spans="1:21">
      <c r="A481" s="182"/>
      <c r="B481" s="183" t="s">
        <v>356</v>
      </c>
      <c r="C481" s="103"/>
      <c r="D481" s="51"/>
      <c r="E481" s="116"/>
      <c r="F481" s="167"/>
      <c r="G481" s="167"/>
      <c r="H481" s="167"/>
      <c r="I481" s="167"/>
      <c r="J481" s="167"/>
      <c r="K481" s="90"/>
      <c r="L481" s="143"/>
      <c r="M481" s="143"/>
      <c r="N481" s="143"/>
      <c r="O481" s="143"/>
      <c r="P481" s="143"/>
      <c r="Q481" s="143"/>
      <c r="R481" s="143"/>
      <c r="S481" s="143"/>
      <c r="T481" s="143"/>
      <c r="U481" s="143"/>
    </row>
    <row r="482" ht="15" spans="1:21">
      <c r="A482" s="182"/>
      <c r="B482" s="184" t="s">
        <v>37</v>
      </c>
      <c r="C482" s="193" t="s">
        <v>311</v>
      </c>
      <c r="D482" s="47"/>
      <c r="E482" s="47"/>
      <c r="F482" s="48"/>
      <c r="G482" s="48"/>
      <c r="H482" s="48"/>
      <c r="I482" s="48"/>
      <c r="J482" s="48"/>
      <c r="K482" s="89"/>
      <c r="L482" s="89"/>
      <c r="M482" s="89"/>
      <c r="N482" s="89"/>
      <c r="O482" s="89"/>
      <c r="P482" s="89"/>
      <c r="Q482" s="89"/>
      <c r="R482" s="89"/>
      <c r="S482" s="89"/>
      <c r="T482" s="89"/>
      <c r="U482" s="89"/>
    </row>
    <row r="483" ht="15" spans="1:21">
      <c r="A483" s="182"/>
      <c r="B483" s="184" t="s">
        <v>345</v>
      </c>
      <c r="C483" s="194">
        <v>1</v>
      </c>
      <c r="D483" s="47"/>
      <c r="E483" s="47"/>
      <c r="F483" s="48"/>
      <c r="G483" s="48"/>
      <c r="H483" s="48"/>
      <c r="I483" s="48"/>
      <c r="J483" s="48"/>
      <c r="K483" s="89"/>
      <c r="L483" s="89"/>
      <c r="M483" s="89"/>
      <c r="N483" s="89"/>
      <c r="O483" s="89"/>
      <c r="P483" s="89"/>
      <c r="Q483" s="89"/>
      <c r="R483" s="89"/>
      <c r="S483" s="89"/>
      <c r="T483" s="89"/>
      <c r="U483" s="89"/>
    </row>
    <row r="484" ht="15" spans="1:21">
      <c r="A484" s="182"/>
      <c r="B484" s="184" t="s">
        <v>346</v>
      </c>
      <c r="C484" s="195">
        <v>0</v>
      </c>
      <c r="D484" s="47"/>
      <c r="E484" s="47"/>
      <c r="F484" s="48"/>
      <c r="G484" s="48"/>
      <c r="H484" s="48"/>
      <c r="I484" s="48"/>
      <c r="J484" s="48"/>
      <c r="K484" s="89"/>
      <c r="L484" s="89"/>
      <c r="M484" s="89"/>
      <c r="N484" s="89"/>
      <c r="O484" s="89"/>
      <c r="P484" s="89"/>
      <c r="Q484" s="89"/>
      <c r="R484" s="89"/>
      <c r="S484" s="89"/>
      <c r="T484" s="89"/>
      <c r="U484" s="89"/>
    </row>
    <row r="485" ht="15" spans="1:21">
      <c r="A485" s="182"/>
      <c r="B485" s="184" t="s">
        <v>347</v>
      </c>
      <c r="C485" s="196">
        <v>0</v>
      </c>
      <c r="D485" s="47"/>
      <c r="E485" s="47"/>
      <c r="F485" s="48"/>
      <c r="G485" s="48"/>
      <c r="H485" s="48"/>
      <c r="I485" s="48"/>
      <c r="J485" s="48"/>
      <c r="K485" s="89"/>
      <c r="L485" s="89"/>
      <c r="M485" s="89"/>
      <c r="N485" s="89"/>
      <c r="O485" s="89"/>
      <c r="P485" s="89"/>
      <c r="Q485" s="89"/>
      <c r="R485" s="89"/>
      <c r="S485" s="89"/>
      <c r="T485" s="89"/>
      <c r="U485" s="89"/>
    </row>
    <row r="486" ht="15" spans="1:21">
      <c r="A486" s="182"/>
      <c r="B486" s="184" t="s">
        <v>348</v>
      </c>
      <c r="C486" s="177"/>
      <c r="D486" s="47"/>
      <c r="E486" s="47"/>
      <c r="F486" s="48"/>
      <c r="G486" s="48"/>
      <c r="H486" s="48"/>
      <c r="I486" s="48"/>
      <c r="J486" s="48"/>
      <c r="K486" s="89"/>
      <c r="L486" s="89"/>
      <c r="M486" s="89"/>
      <c r="N486" s="89"/>
      <c r="O486" s="89"/>
      <c r="P486" s="89"/>
      <c r="Q486" s="89"/>
      <c r="R486" s="89"/>
      <c r="S486" s="89"/>
      <c r="T486" s="89"/>
      <c r="U486" s="89"/>
    </row>
    <row r="487" ht="15" spans="1:21">
      <c r="A487" s="182"/>
      <c r="B487" s="184" t="str">
        <f>"Classified as External or Domestic?"</f>
        <v>Classified as External or Domestic?</v>
      </c>
      <c r="C487" s="195" t="s">
        <v>163</v>
      </c>
      <c r="D487" s="47"/>
      <c r="E487" s="47"/>
      <c r="F487" s="48"/>
      <c r="G487" s="48"/>
      <c r="H487" s="48"/>
      <c r="I487" s="48"/>
      <c r="J487" s="48"/>
      <c r="K487" s="89"/>
      <c r="L487" s="89"/>
      <c r="M487" s="89"/>
      <c r="N487" s="89"/>
      <c r="O487" s="89"/>
      <c r="P487" s="89"/>
      <c r="Q487" s="89"/>
      <c r="R487" s="89"/>
      <c r="S487" s="89"/>
      <c r="T487" s="89"/>
      <c r="U487" s="89"/>
    </row>
    <row r="488" ht="15" spans="1:21">
      <c r="A488" s="182"/>
      <c r="B488" s="184" t="s">
        <v>350</v>
      </c>
      <c r="C488" s="47" t="s">
        <v>351</v>
      </c>
      <c r="D488" s="47"/>
      <c r="E488" s="47"/>
      <c r="F488" s="48"/>
      <c r="G488" s="48"/>
      <c r="H488" s="48"/>
      <c r="I488" s="48"/>
      <c r="J488" s="48"/>
      <c r="K488" s="89"/>
      <c r="L488" s="190">
        <f>L489/L$101*100</f>
        <v>0</v>
      </c>
      <c r="M488" s="190">
        <f ca="1" t="shared" ref="M488:U488" si="249">M489/M$101*100</f>
        <v>0</v>
      </c>
      <c r="N488" s="190">
        <f ca="1" t="shared" si="249"/>
        <v>0</v>
      </c>
      <c r="O488" s="190">
        <f ca="1" t="shared" si="249"/>
        <v>0</v>
      </c>
      <c r="P488" s="190">
        <f ca="1" t="shared" si="249"/>
        <v>0</v>
      </c>
      <c r="Q488" s="190">
        <f ca="1" t="shared" si="249"/>
        <v>0</v>
      </c>
      <c r="R488" s="190">
        <f ca="1" t="shared" si="249"/>
        <v>0</v>
      </c>
      <c r="S488" s="190">
        <f ca="1" t="shared" si="249"/>
        <v>0</v>
      </c>
      <c r="T488" s="190">
        <f ca="1" t="shared" si="249"/>
        <v>0</v>
      </c>
      <c r="U488" s="190">
        <f ca="1" t="shared" si="249"/>
        <v>0</v>
      </c>
    </row>
    <row r="489" ht="15" spans="1:21">
      <c r="A489" s="182"/>
      <c r="B489" s="184" t="s">
        <v>352</v>
      </c>
      <c r="C489" s="62" t="s">
        <v>329</v>
      </c>
      <c r="D489" s="177" t="str">
        <f>C487</f>
        <v>Domestic</v>
      </c>
      <c r="E489" s="62"/>
      <c r="F489" s="178"/>
      <c r="G489" s="167"/>
      <c r="H489" s="167"/>
      <c r="I489" s="167"/>
      <c r="J489" s="167"/>
      <c r="K489" s="90"/>
      <c r="L489" s="191">
        <f>SUMIF($E$63:$E$72,$B481,L$63:L$72)*L493</f>
        <v>0</v>
      </c>
      <c r="M489" s="191">
        <f t="shared" ref="M489:U489" si="250">SUMIF($E$63:$E$72,$B481,M$63:M$72)*M493</f>
        <v>0</v>
      </c>
      <c r="N489" s="191">
        <f t="shared" si="250"/>
        <v>0</v>
      </c>
      <c r="O489" s="191">
        <f t="shared" si="250"/>
        <v>0</v>
      </c>
      <c r="P489" s="191">
        <f t="shared" si="250"/>
        <v>0</v>
      </c>
      <c r="Q489" s="191">
        <f t="shared" si="250"/>
        <v>0</v>
      </c>
      <c r="R489" s="191">
        <f t="shared" si="250"/>
        <v>0</v>
      </c>
      <c r="S489" s="191">
        <f t="shared" si="250"/>
        <v>0</v>
      </c>
      <c r="T489" s="191">
        <f t="shared" si="250"/>
        <v>0</v>
      </c>
      <c r="U489" s="191">
        <f t="shared" si="250"/>
        <v>0</v>
      </c>
    </row>
    <row r="490" ht="15" spans="1:21">
      <c r="A490" s="182"/>
      <c r="B490" s="184" t="s">
        <v>335</v>
      </c>
      <c r="C490" s="62" t="s">
        <v>329</v>
      </c>
      <c r="D490" s="177" t="str">
        <f>C487</f>
        <v>Domestic</v>
      </c>
      <c r="E490" s="62"/>
      <c r="F490" s="178"/>
      <c r="G490" s="167"/>
      <c r="H490" s="167"/>
      <c r="I490" s="167"/>
      <c r="J490" s="167"/>
      <c r="K490" s="90"/>
      <c r="L490" s="192"/>
      <c r="M490" s="143">
        <f ca="1" t="shared" ref="M490:U490" si="251">M496*M493</f>
        <v>0</v>
      </c>
      <c r="N490" s="143">
        <f ca="1" t="shared" si="251"/>
        <v>0</v>
      </c>
      <c r="O490" s="143">
        <f ca="1" t="shared" si="251"/>
        <v>0</v>
      </c>
      <c r="P490" s="143">
        <f ca="1" t="shared" si="251"/>
        <v>0</v>
      </c>
      <c r="Q490" s="143">
        <f ca="1" t="shared" si="251"/>
        <v>0</v>
      </c>
      <c r="R490" s="143">
        <f ca="1" t="shared" si="251"/>
        <v>0</v>
      </c>
      <c r="S490" s="143">
        <f ca="1" t="shared" si="251"/>
        <v>0</v>
      </c>
      <c r="T490" s="143">
        <f ca="1" t="shared" si="251"/>
        <v>0</v>
      </c>
      <c r="U490" s="143">
        <f ca="1" t="shared" si="251"/>
        <v>0</v>
      </c>
    </row>
    <row r="491" ht="15" spans="1:21">
      <c r="A491" s="182"/>
      <c r="B491" s="184" t="s">
        <v>336</v>
      </c>
      <c r="C491" s="62" t="s">
        <v>329</v>
      </c>
      <c r="D491" s="177" t="str">
        <f>C487</f>
        <v>Domestic</v>
      </c>
      <c r="E491" s="62"/>
      <c r="F491" s="178"/>
      <c r="G491" s="167"/>
      <c r="H491" s="167"/>
      <c r="I491" s="167"/>
      <c r="J491" s="167"/>
      <c r="K491" s="90"/>
      <c r="L491" s="192"/>
      <c r="M491" s="143">
        <f t="shared" ref="M491:U491" si="252">M497*M493</f>
        <v>0</v>
      </c>
      <c r="N491" s="143">
        <f ca="1" t="shared" si="252"/>
        <v>0</v>
      </c>
      <c r="O491" s="143">
        <f ca="1" t="shared" si="252"/>
        <v>0</v>
      </c>
      <c r="P491" s="143">
        <f ca="1" t="shared" si="252"/>
        <v>0</v>
      </c>
      <c r="Q491" s="143">
        <f ca="1" t="shared" si="252"/>
        <v>0</v>
      </c>
      <c r="R491" s="143">
        <f ca="1" t="shared" si="252"/>
        <v>0</v>
      </c>
      <c r="S491" s="143">
        <f ca="1" t="shared" si="252"/>
        <v>0</v>
      </c>
      <c r="T491" s="143">
        <f ca="1" t="shared" si="252"/>
        <v>0</v>
      </c>
      <c r="U491" s="143">
        <f ca="1" t="shared" si="252"/>
        <v>0</v>
      </c>
    </row>
    <row r="492" ht="15" spans="1:21">
      <c r="A492" s="182"/>
      <c r="B492" s="184" t="s">
        <v>353</v>
      </c>
      <c r="C492" s="62" t="s">
        <v>329</v>
      </c>
      <c r="D492" s="177" t="str">
        <f>C487</f>
        <v>Domestic</v>
      </c>
      <c r="E492" s="62"/>
      <c r="F492" s="178"/>
      <c r="G492" s="167"/>
      <c r="H492" s="167"/>
      <c r="I492" s="167"/>
      <c r="J492" s="167"/>
      <c r="K492" s="90"/>
      <c r="L492" s="143">
        <f t="shared" ref="L492:U492" si="253">L495*L493</f>
        <v>0</v>
      </c>
      <c r="M492" s="143">
        <f ca="1" t="shared" si="253"/>
        <v>0</v>
      </c>
      <c r="N492" s="143">
        <f ca="1" t="shared" si="253"/>
        <v>0</v>
      </c>
      <c r="O492" s="143">
        <f ca="1" t="shared" si="253"/>
        <v>0</v>
      </c>
      <c r="P492" s="143">
        <f ca="1" t="shared" si="253"/>
        <v>0</v>
      </c>
      <c r="Q492" s="143">
        <f ca="1" t="shared" si="253"/>
        <v>0</v>
      </c>
      <c r="R492" s="143">
        <f ca="1" t="shared" si="253"/>
        <v>0</v>
      </c>
      <c r="S492" s="143">
        <f ca="1" t="shared" si="253"/>
        <v>0</v>
      </c>
      <c r="T492" s="143">
        <f ca="1" t="shared" si="253"/>
        <v>0</v>
      </c>
      <c r="U492" s="143">
        <f ca="1" t="shared" si="253"/>
        <v>0</v>
      </c>
    </row>
    <row r="493" ht="15" spans="1:21">
      <c r="A493" s="182"/>
      <c r="B493" s="184" t="s">
        <v>333</v>
      </c>
      <c r="C493" s="103" t="str">
        <f>"LCU per unit of "&amp;D492</f>
        <v>LCU per unit of Domestic</v>
      </c>
      <c r="D493" s="177" t="str">
        <f>C482</f>
        <v>LCU</v>
      </c>
      <c r="E493" s="62"/>
      <c r="F493" s="178"/>
      <c r="G493" s="167"/>
      <c r="H493" s="167"/>
      <c r="I493" s="167"/>
      <c r="J493" s="167"/>
      <c r="K493" s="90"/>
      <c r="L493" s="143">
        <f t="shared" ref="L493:U493" si="254">INDEX($L$81:$U$85,MATCH($D493,$B$81:$B$85,0),MATCH(L$78,$L$78:$U$78,0))</f>
        <v>1</v>
      </c>
      <c r="M493" s="143">
        <f t="shared" si="254"/>
        <v>1</v>
      </c>
      <c r="N493" s="143">
        <f t="shared" si="254"/>
        <v>1</v>
      </c>
      <c r="O493" s="143">
        <f t="shared" si="254"/>
        <v>1</v>
      </c>
      <c r="P493" s="143">
        <f t="shared" si="254"/>
        <v>1</v>
      </c>
      <c r="Q493" s="143">
        <f t="shared" si="254"/>
        <v>1</v>
      </c>
      <c r="R493" s="143">
        <f t="shared" si="254"/>
        <v>1</v>
      </c>
      <c r="S493" s="143">
        <f t="shared" si="254"/>
        <v>1</v>
      </c>
      <c r="T493" s="143">
        <f t="shared" si="254"/>
        <v>1</v>
      </c>
      <c r="U493" s="143">
        <f t="shared" si="254"/>
        <v>1</v>
      </c>
    </row>
    <row r="494" ht="15" spans="1:21">
      <c r="A494" s="182"/>
      <c r="B494" s="184" t="s">
        <v>341</v>
      </c>
      <c r="C494" s="103" t="str">
        <f>"million "&amp;D493</f>
        <v>million LCU</v>
      </c>
      <c r="D494" s="177" t="str">
        <f>D493</f>
        <v>LCU</v>
      </c>
      <c r="E494" s="59"/>
      <c r="F494" s="189"/>
      <c r="G494" s="167"/>
      <c r="H494" s="167"/>
      <c r="I494" s="167"/>
      <c r="J494" s="167"/>
      <c r="K494" s="90"/>
      <c r="L494" s="190">
        <f t="shared" ref="L494:U494" si="255">L489/L493</f>
        <v>0</v>
      </c>
      <c r="M494" s="190">
        <f t="shared" si="255"/>
        <v>0</v>
      </c>
      <c r="N494" s="190">
        <f t="shared" si="255"/>
        <v>0</v>
      </c>
      <c r="O494" s="190">
        <f t="shared" si="255"/>
        <v>0</v>
      </c>
      <c r="P494" s="190">
        <f t="shared" si="255"/>
        <v>0</v>
      </c>
      <c r="Q494" s="190">
        <f t="shared" si="255"/>
        <v>0</v>
      </c>
      <c r="R494" s="190">
        <f t="shared" si="255"/>
        <v>0</v>
      </c>
      <c r="S494" s="190">
        <f t="shared" si="255"/>
        <v>0</v>
      </c>
      <c r="T494" s="190">
        <f t="shared" si="255"/>
        <v>0</v>
      </c>
      <c r="U494" s="190">
        <f t="shared" si="255"/>
        <v>0</v>
      </c>
    </row>
    <row r="495" ht="15" spans="1:21">
      <c r="A495" s="182"/>
      <c r="B495" s="184" t="s">
        <v>343</v>
      </c>
      <c r="C495" s="103" t="str">
        <f>"million "&amp;D494</f>
        <v>million LCU</v>
      </c>
      <c r="D495" s="177" t="str">
        <f>D494</f>
        <v>LCU</v>
      </c>
      <c r="E495" s="62"/>
      <c r="F495" s="189"/>
      <c r="G495" s="167"/>
      <c r="H495" s="167"/>
      <c r="I495" s="167"/>
      <c r="J495" s="167"/>
      <c r="K495" s="90"/>
      <c r="L495" s="143">
        <f>L494</f>
        <v>0</v>
      </c>
      <c r="M495" s="143">
        <f ca="1" t="shared" ref="M495:U495" si="256">L495+M494-M496</f>
        <v>0</v>
      </c>
      <c r="N495" s="143">
        <f ca="1" t="shared" si="256"/>
        <v>0</v>
      </c>
      <c r="O495" s="143">
        <f ca="1" t="shared" si="256"/>
        <v>0</v>
      </c>
      <c r="P495" s="143">
        <f ca="1" t="shared" si="256"/>
        <v>0</v>
      </c>
      <c r="Q495" s="143">
        <f ca="1" t="shared" si="256"/>
        <v>0</v>
      </c>
      <c r="R495" s="143">
        <f ca="1" t="shared" si="256"/>
        <v>0</v>
      </c>
      <c r="S495" s="143">
        <f ca="1" t="shared" si="256"/>
        <v>0</v>
      </c>
      <c r="T495" s="143">
        <f ca="1" t="shared" si="256"/>
        <v>0</v>
      </c>
      <c r="U495" s="143">
        <f ca="1" t="shared" si="256"/>
        <v>0</v>
      </c>
    </row>
    <row r="496" ht="15" spans="1:21">
      <c r="A496" s="182"/>
      <c r="B496" s="184" t="s">
        <v>328</v>
      </c>
      <c r="C496" s="103" t="str">
        <f>"million "&amp;D495</f>
        <v>million LCU</v>
      </c>
      <c r="D496" s="177" t="str">
        <f>D495</f>
        <v>LCU</v>
      </c>
      <c r="E496" s="62"/>
      <c r="F496" s="189"/>
      <c r="G496" s="167"/>
      <c r="H496" s="167"/>
      <c r="I496" s="167"/>
      <c r="J496" s="167"/>
      <c r="K496" s="90"/>
      <c r="L496" s="192"/>
      <c r="M496" s="143">
        <f ca="1" t="shared" ref="M496:U496" si="257">IF(M$241&gt;$C483-1,SUM(OFFSET($L494,0,M$241-$C483,1,$C483-$C484))/($C483-$C484),IF(M$241&lt;$C484+1,0,SUM(OFFSET($L494,0,0,1,M$241-$C484))/($C483-$C484)))</f>
        <v>0</v>
      </c>
      <c r="N496" s="143">
        <f ca="1" t="shared" si="257"/>
        <v>0</v>
      </c>
      <c r="O496" s="143">
        <f ca="1" t="shared" si="257"/>
        <v>0</v>
      </c>
      <c r="P496" s="143">
        <f ca="1" t="shared" si="257"/>
        <v>0</v>
      </c>
      <c r="Q496" s="143">
        <f ca="1" t="shared" si="257"/>
        <v>0</v>
      </c>
      <c r="R496" s="143">
        <f ca="1" t="shared" si="257"/>
        <v>0</v>
      </c>
      <c r="S496" s="143">
        <f ca="1" t="shared" si="257"/>
        <v>0</v>
      </c>
      <c r="T496" s="143">
        <f ca="1" t="shared" si="257"/>
        <v>0</v>
      </c>
      <c r="U496" s="143">
        <f ca="1" t="shared" si="257"/>
        <v>0</v>
      </c>
    </row>
    <row r="497" ht="15" spans="1:21">
      <c r="A497" s="182"/>
      <c r="B497" s="184" t="s">
        <v>234</v>
      </c>
      <c r="C497" s="103" t="str">
        <f>"million "&amp;D496</f>
        <v>million LCU</v>
      </c>
      <c r="D497" s="177" t="str">
        <f>D496</f>
        <v>LCU</v>
      </c>
      <c r="E497" s="62"/>
      <c r="F497" s="189"/>
      <c r="G497" s="167"/>
      <c r="H497" s="167"/>
      <c r="I497" s="167"/>
      <c r="J497" s="167"/>
      <c r="K497" s="90"/>
      <c r="L497" s="192"/>
      <c r="M497" s="143">
        <f t="shared" ref="M497:U497" si="258">L495*$C485</f>
        <v>0</v>
      </c>
      <c r="N497" s="143">
        <f ca="1" t="shared" si="258"/>
        <v>0</v>
      </c>
      <c r="O497" s="143">
        <f ca="1" t="shared" si="258"/>
        <v>0</v>
      </c>
      <c r="P497" s="143">
        <f ca="1" t="shared" si="258"/>
        <v>0</v>
      </c>
      <c r="Q497" s="143">
        <f ca="1" t="shared" si="258"/>
        <v>0</v>
      </c>
      <c r="R497" s="143">
        <f ca="1" t="shared" si="258"/>
        <v>0</v>
      </c>
      <c r="S497" s="143">
        <f ca="1" t="shared" si="258"/>
        <v>0</v>
      </c>
      <c r="T497" s="143">
        <f ca="1" t="shared" si="258"/>
        <v>0</v>
      </c>
      <c r="U497" s="143">
        <f ca="1" t="shared" si="258"/>
        <v>0</v>
      </c>
    </row>
    <row r="498" ht="15" spans="1:21">
      <c r="A498" s="182"/>
      <c r="B498" s="183" t="s">
        <v>357</v>
      </c>
      <c r="C498" s="103"/>
      <c r="D498" s="51"/>
      <c r="E498" s="116"/>
      <c r="F498" s="167"/>
      <c r="G498" s="167"/>
      <c r="H498" s="167"/>
      <c r="I498" s="167"/>
      <c r="J498" s="167"/>
      <c r="K498" s="90"/>
      <c r="L498" s="143"/>
      <c r="M498" s="143"/>
      <c r="N498" s="143"/>
      <c r="O498" s="143"/>
      <c r="P498" s="143"/>
      <c r="Q498" s="143"/>
      <c r="R498" s="143"/>
      <c r="S498" s="143"/>
      <c r="T498" s="143"/>
      <c r="U498" s="143"/>
    </row>
    <row r="499" ht="15" spans="1:21">
      <c r="A499" s="182"/>
      <c r="B499" s="184" t="s">
        <v>37</v>
      </c>
      <c r="C499" s="193" t="s">
        <v>311</v>
      </c>
      <c r="D499" s="47"/>
      <c r="E499" s="47"/>
      <c r="F499" s="48"/>
      <c r="G499" s="48"/>
      <c r="H499" s="48"/>
      <c r="I499" s="48"/>
      <c r="J499" s="48"/>
      <c r="K499" s="89"/>
      <c r="L499" s="89"/>
      <c r="M499" s="89"/>
      <c r="N499" s="89"/>
      <c r="O499" s="89"/>
      <c r="P499" s="89"/>
      <c r="Q499" s="89"/>
      <c r="R499" s="89"/>
      <c r="S499" s="89"/>
      <c r="T499" s="89"/>
      <c r="U499" s="89"/>
    </row>
    <row r="500" ht="15" spans="1:21">
      <c r="A500" s="182"/>
      <c r="B500" s="184" t="s">
        <v>345</v>
      </c>
      <c r="C500" s="194">
        <v>1</v>
      </c>
      <c r="D500" s="47"/>
      <c r="E500" s="47"/>
      <c r="F500" s="48"/>
      <c r="G500" s="48"/>
      <c r="H500" s="48"/>
      <c r="I500" s="48"/>
      <c r="J500" s="48"/>
      <c r="K500" s="89"/>
      <c r="L500" s="89"/>
      <c r="M500" s="89"/>
      <c r="N500" s="89"/>
      <c r="O500" s="89"/>
      <c r="P500" s="89"/>
      <c r="Q500" s="89"/>
      <c r="R500" s="89"/>
      <c r="S500" s="89"/>
      <c r="T500" s="89"/>
      <c r="U500" s="89"/>
    </row>
    <row r="501" ht="15" spans="1:21">
      <c r="A501" s="182"/>
      <c r="B501" s="184" t="s">
        <v>346</v>
      </c>
      <c r="C501" s="195">
        <v>0</v>
      </c>
      <c r="D501" s="47"/>
      <c r="E501" s="47"/>
      <c r="F501" s="48"/>
      <c r="G501" s="48"/>
      <c r="H501" s="48"/>
      <c r="I501" s="48"/>
      <c r="J501" s="48"/>
      <c r="K501" s="89"/>
      <c r="L501" s="89"/>
      <c r="M501" s="89"/>
      <c r="N501" s="89"/>
      <c r="O501" s="89"/>
      <c r="P501" s="89"/>
      <c r="Q501" s="89"/>
      <c r="R501" s="89"/>
      <c r="S501" s="89"/>
      <c r="T501" s="89"/>
      <c r="U501" s="89"/>
    </row>
    <row r="502" ht="15" spans="1:21">
      <c r="A502" s="182"/>
      <c r="B502" s="184" t="s">
        <v>347</v>
      </c>
      <c r="C502" s="196">
        <v>0</v>
      </c>
      <c r="D502" s="47"/>
      <c r="E502" s="47"/>
      <c r="F502" s="48"/>
      <c r="G502" s="48"/>
      <c r="H502" s="48"/>
      <c r="I502" s="48"/>
      <c r="J502" s="48"/>
      <c r="K502" s="89"/>
      <c r="L502" s="89"/>
      <c r="M502" s="89"/>
      <c r="N502" s="89"/>
      <c r="O502" s="89"/>
      <c r="P502" s="89"/>
      <c r="Q502" s="89"/>
      <c r="R502" s="89"/>
      <c r="S502" s="89"/>
      <c r="T502" s="89"/>
      <c r="U502" s="89"/>
    </row>
    <row r="503" ht="15" spans="1:21">
      <c r="A503" s="182"/>
      <c r="B503" s="184" t="s">
        <v>348</v>
      </c>
      <c r="C503" s="177"/>
      <c r="D503" s="47"/>
      <c r="E503" s="47"/>
      <c r="F503" s="48"/>
      <c r="G503" s="48"/>
      <c r="H503" s="48"/>
      <c r="I503" s="48"/>
      <c r="J503" s="48"/>
      <c r="K503" s="89"/>
      <c r="L503" s="89"/>
      <c r="M503" s="89"/>
      <c r="N503" s="89"/>
      <c r="O503" s="89"/>
      <c r="P503" s="89"/>
      <c r="Q503" s="89"/>
      <c r="R503" s="89"/>
      <c r="S503" s="89"/>
      <c r="T503" s="89"/>
      <c r="U503" s="89"/>
    </row>
    <row r="504" ht="15" spans="1:21">
      <c r="A504" s="182"/>
      <c r="B504" s="184" t="str">
        <f>"Classified as External or Domestic?"</f>
        <v>Classified as External or Domestic?</v>
      </c>
      <c r="C504" s="195" t="s">
        <v>163</v>
      </c>
      <c r="D504" s="47"/>
      <c r="E504" s="47"/>
      <c r="F504" s="48"/>
      <c r="G504" s="48"/>
      <c r="H504" s="48"/>
      <c r="I504" s="48"/>
      <c r="J504" s="48"/>
      <c r="K504" s="89"/>
      <c r="L504" s="89"/>
      <c r="M504" s="89"/>
      <c r="N504" s="89"/>
      <c r="O504" s="89"/>
      <c r="P504" s="89"/>
      <c r="Q504" s="89"/>
      <c r="R504" s="89"/>
      <c r="S504" s="89"/>
      <c r="T504" s="89"/>
      <c r="U504" s="89"/>
    </row>
    <row r="505" ht="15" spans="1:21">
      <c r="A505" s="182"/>
      <c r="B505" s="184" t="s">
        <v>350</v>
      </c>
      <c r="C505" s="47" t="s">
        <v>351</v>
      </c>
      <c r="D505" s="47"/>
      <c r="E505" s="47"/>
      <c r="F505" s="48"/>
      <c r="G505" s="48"/>
      <c r="H505" s="48"/>
      <c r="I505" s="48"/>
      <c r="J505" s="48"/>
      <c r="K505" s="89"/>
      <c r="L505" s="190">
        <f>L506/L$101*100</f>
        <v>0</v>
      </c>
      <c r="M505" s="190">
        <f ca="1" t="shared" ref="M505:U505" si="259">M506/M$101*100</f>
        <v>0</v>
      </c>
      <c r="N505" s="190">
        <f ca="1" t="shared" si="259"/>
        <v>0</v>
      </c>
      <c r="O505" s="190">
        <f ca="1" t="shared" si="259"/>
        <v>0</v>
      </c>
      <c r="P505" s="190">
        <f ca="1" t="shared" si="259"/>
        <v>0</v>
      </c>
      <c r="Q505" s="190">
        <f ca="1" t="shared" si="259"/>
        <v>0</v>
      </c>
      <c r="R505" s="190">
        <f ca="1" t="shared" si="259"/>
        <v>0</v>
      </c>
      <c r="S505" s="190">
        <f ca="1" t="shared" si="259"/>
        <v>0</v>
      </c>
      <c r="T505" s="190">
        <f ca="1" t="shared" si="259"/>
        <v>0</v>
      </c>
      <c r="U505" s="190">
        <f ca="1" t="shared" si="259"/>
        <v>0</v>
      </c>
    </row>
    <row r="506" ht="15" spans="1:21">
      <c r="A506" s="182"/>
      <c r="B506" s="184" t="s">
        <v>352</v>
      </c>
      <c r="C506" s="62" t="s">
        <v>329</v>
      </c>
      <c r="D506" s="177" t="str">
        <f>C504</f>
        <v>Domestic</v>
      </c>
      <c r="E506" s="62"/>
      <c r="F506" s="178"/>
      <c r="G506" s="167"/>
      <c r="H506" s="167"/>
      <c r="I506" s="167"/>
      <c r="J506" s="167"/>
      <c r="K506" s="90"/>
      <c r="L506" s="191">
        <f>SUMIF($E$63:$E$72,$B498,L$63:L$72)*L510</f>
        <v>0</v>
      </c>
      <c r="M506" s="191">
        <f t="shared" ref="M506:U506" si="260">SUMIF($E$63:$E$72,$B498,M$63:M$72)*M510</f>
        <v>0</v>
      </c>
      <c r="N506" s="191">
        <f t="shared" si="260"/>
        <v>0</v>
      </c>
      <c r="O506" s="191">
        <f t="shared" si="260"/>
        <v>0</v>
      </c>
      <c r="P506" s="191">
        <f t="shared" si="260"/>
        <v>0</v>
      </c>
      <c r="Q506" s="191">
        <f t="shared" si="260"/>
        <v>0</v>
      </c>
      <c r="R506" s="191">
        <f t="shared" si="260"/>
        <v>0</v>
      </c>
      <c r="S506" s="191">
        <f t="shared" si="260"/>
        <v>0</v>
      </c>
      <c r="T506" s="191">
        <f t="shared" si="260"/>
        <v>0</v>
      </c>
      <c r="U506" s="191">
        <f t="shared" si="260"/>
        <v>0</v>
      </c>
    </row>
    <row r="507" ht="15" spans="1:21">
      <c r="A507" s="182"/>
      <c r="B507" s="184" t="s">
        <v>335</v>
      </c>
      <c r="C507" s="62" t="s">
        <v>329</v>
      </c>
      <c r="D507" s="177" t="str">
        <f>C504</f>
        <v>Domestic</v>
      </c>
      <c r="E507" s="62"/>
      <c r="F507" s="178"/>
      <c r="G507" s="167"/>
      <c r="H507" s="167"/>
      <c r="I507" s="167"/>
      <c r="J507" s="167"/>
      <c r="K507" s="90"/>
      <c r="L507" s="192"/>
      <c r="M507" s="143">
        <f ca="1" t="shared" ref="M507:U507" si="261">M513*M510</f>
        <v>0</v>
      </c>
      <c r="N507" s="143">
        <f ca="1" t="shared" si="261"/>
        <v>0</v>
      </c>
      <c r="O507" s="143">
        <f ca="1" t="shared" si="261"/>
        <v>0</v>
      </c>
      <c r="P507" s="143">
        <f ca="1" t="shared" si="261"/>
        <v>0</v>
      </c>
      <c r="Q507" s="143">
        <f ca="1" t="shared" si="261"/>
        <v>0</v>
      </c>
      <c r="R507" s="143">
        <f ca="1" t="shared" si="261"/>
        <v>0</v>
      </c>
      <c r="S507" s="143">
        <f ca="1" t="shared" si="261"/>
        <v>0</v>
      </c>
      <c r="T507" s="143">
        <f ca="1" t="shared" si="261"/>
        <v>0</v>
      </c>
      <c r="U507" s="143">
        <f ca="1" t="shared" si="261"/>
        <v>0</v>
      </c>
    </row>
    <row r="508" ht="15" spans="1:21">
      <c r="A508" s="182"/>
      <c r="B508" s="184" t="s">
        <v>336</v>
      </c>
      <c r="C508" s="62" t="s">
        <v>329</v>
      </c>
      <c r="D508" s="177" t="str">
        <f>C504</f>
        <v>Domestic</v>
      </c>
      <c r="E508" s="62"/>
      <c r="F508" s="178"/>
      <c r="G508" s="167"/>
      <c r="H508" s="167"/>
      <c r="I508" s="167"/>
      <c r="J508" s="167"/>
      <c r="K508" s="90"/>
      <c r="L508" s="192"/>
      <c r="M508" s="143">
        <f t="shared" ref="M508:U508" si="262">M514*M510</f>
        <v>0</v>
      </c>
      <c r="N508" s="143">
        <f ca="1" t="shared" si="262"/>
        <v>0</v>
      </c>
      <c r="O508" s="143">
        <f ca="1" t="shared" si="262"/>
        <v>0</v>
      </c>
      <c r="P508" s="143">
        <f ca="1" t="shared" si="262"/>
        <v>0</v>
      </c>
      <c r="Q508" s="143">
        <f ca="1" t="shared" si="262"/>
        <v>0</v>
      </c>
      <c r="R508" s="143">
        <f ca="1" t="shared" si="262"/>
        <v>0</v>
      </c>
      <c r="S508" s="143">
        <f ca="1" t="shared" si="262"/>
        <v>0</v>
      </c>
      <c r="T508" s="143">
        <f ca="1" t="shared" si="262"/>
        <v>0</v>
      </c>
      <c r="U508" s="143">
        <f ca="1" t="shared" si="262"/>
        <v>0</v>
      </c>
    </row>
    <row r="509" ht="15" spans="1:21">
      <c r="A509" s="182"/>
      <c r="B509" s="184" t="s">
        <v>353</v>
      </c>
      <c r="C509" s="62" t="s">
        <v>329</v>
      </c>
      <c r="D509" s="177" t="str">
        <f>C504</f>
        <v>Domestic</v>
      </c>
      <c r="E509" s="62"/>
      <c r="F509" s="178"/>
      <c r="G509" s="167"/>
      <c r="H509" s="167"/>
      <c r="I509" s="167"/>
      <c r="J509" s="167"/>
      <c r="K509" s="90"/>
      <c r="L509" s="143">
        <f t="shared" ref="L509:U509" si="263">L512*L510</f>
        <v>0</v>
      </c>
      <c r="M509" s="143">
        <f ca="1" t="shared" si="263"/>
        <v>0</v>
      </c>
      <c r="N509" s="143">
        <f ca="1" t="shared" si="263"/>
        <v>0</v>
      </c>
      <c r="O509" s="143">
        <f ca="1" t="shared" si="263"/>
        <v>0</v>
      </c>
      <c r="P509" s="143">
        <f ca="1" t="shared" si="263"/>
        <v>0</v>
      </c>
      <c r="Q509" s="143">
        <f ca="1" t="shared" si="263"/>
        <v>0</v>
      </c>
      <c r="R509" s="143">
        <f ca="1" t="shared" si="263"/>
        <v>0</v>
      </c>
      <c r="S509" s="143">
        <f ca="1" t="shared" si="263"/>
        <v>0</v>
      </c>
      <c r="T509" s="143">
        <f ca="1" t="shared" si="263"/>
        <v>0</v>
      </c>
      <c r="U509" s="143">
        <f ca="1" t="shared" si="263"/>
        <v>0</v>
      </c>
    </row>
    <row r="510" ht="15" spans="1:21">
      <c r="A510" s="182"/>
      <c r="B510" s="184" t="s">
        <v>333</v>
      </c>
      <c r="C510" s="103" t="str">
        <f>"LCU per unit of "&amp;D509</f>
        <v>LCU per unit of Domestic</v>
      </c>
      <c r="D510" s="177" t="str">
        <f>C499</f>
        <v>LCU</v>
      </c>
      <c r="E510" s="62"/>
      <c r="F510" s="178"/>
      <c r="G510" s="167"/>
      <c r="H510" s="167"/>
      <c r="I510" s="167"/>
      <c r="J510" s="167"/>
      <c r="K510" s="90"/>
      <c r="L510" s="143">
        <f t="shared" ref="L510:U510" si="264">INDEX($L$81:$U$85,MATCH($D510,$B$81:$B$85,0),MATCH(L$78,$L$78:$U$78,0))</f>
        <v>1</v>
      </c>
      <c r="M510" s="143">
        <f t="shared" si="264"/>
        <v>1</v>
      </c>
      <c r="N510" s="143">
        <f t="shared" si="264"/>
        <v>1</v>
      </c>
      <c r="O510" s="143">
        <f t="shared" si="264"/>
        <v>1</v>
      </c>
      <c r="P510" s="143">
        <f t="shared" si="264"/>
        <v>1</v>
      </c>
      <c r="Q510" s="143">
        <f t="shared" si="264"/>
        <v>1</v>
      </c>
      <c r="R510" s="143">
        <f t="shared" si="264"/>
        <v>1</v>
      </c>
      <c r="S510" s="143">
        <f t="shared" si="264"/>
        <v>1</v>
      </c>
      <c r="T510" s="143">
        <f t="shared" si="264"/>
        <v>1</v>
      </c>
      <c r="U510" s="143">
        <f t="shared" si="264"/>
        <v>1</v>
      </c>
    </row>
    <row r="511" ht="15" spans="1:21">
      <c r="A511" s="182"/>
      <c r="B511" s="184" t="s">
        <v>341</v>
      </c>
      <c r="C511" s="103" t="str">
        <f>"million "&amp;D510</f>
        <v>million LCU</v>
      </c>
      <c r="D511" s="177" t="str">
        <f>D510</f>
        <v>LCU</v>
      </c>
      <c r="E511" s="59"/>
      <c r="F511" s="189"/>
      <c r="G511" s="167"/>
      <c r="H511" s="167"/>
      <c r="I511" s="167"/>
      <c r="J511" s="167"/>
      <c r="K511" s="90"/>
      <c r="L511" s="190">
        <f t="shared" ref="L511:U511" si="265">L506/L510</f>
        <v>0</v>
      </c>
      <c r="M511" s="190">
        <f t="shared" si="265"/>
        <v>0</v>
      </c>
      <c r="N511" s="190">
        <f t="shared" si="265"/>
        <v>0</v>
      </c>
      <c r="O511" s="190">
        <f t="shared" si="265"/>
        <v>0</v>
      </c>
      <c r="P511" s="190">
        <f t="shared" si="265"/>
        <v>0</v>
      </c>
      <c r="Q511" s="190">
        <f t="shared" si="265"/>
        <v>0</v>
      </c>
      <c r="R511" s="190">
        <f t="shared" si="265"/>
        <v>0</v>
      </c>
      <c r="S511" s="190">
        <f t="shared" si="265"/>
        <v>0</v>
      </c>
      <c r="T511" s="190">
        <f t="shared" si="265"/>
        <v>0</v>
      </c>
      <c r="U511" s="190">
        <f t="shared" si="265"/>
        <v>0</v>
      </c>
    </row>
    <row r="512" ht="15" spans="1:21">
      <c r="A512" s="182"/>
      <c r="B512" s="184" t="s">
        <v>343</v>
      </c>
      <c r="C512" s="103" t="str">
        <f>"million "&amp;D511</f>
        <v>million LCU</v>
      </c>
      <c r="D512" s="177" t="str">
        <f>D511</f>
        <v>LCU</v>
      </c>
      <c r="E512" s="62"/>
      <c r="F512" s="189"/>
      <c r="G512" s="167"/>
      <c r="H512" s="167"/>
      <c r="I512" s="167"/>
      <c r="J512" s="167"/>
      <c r="K512" s="90"/>
      <c r="L512" s="143">
        <f>L511</f>
        <v>0</v>
      </c>
      <c r="M512" s="143">
        <f ca="1" t="shared" ref="M512:U512" si="266">L512+M511-M513</f>
        <v>0</v>
      </c>
      <c r="N512" s="143">
        <f ca="1" t="shared" si="266"/>
        <v>0</v>
      </c>
      <c r="O512" s="143">
        <f ca="1" t="shared" si="266"/>
        <v>0</v>
      </c>
      <c r="P512" s="143">
        <f ca="1" t="shared" si="266"/>
        <v>0</v>
      </c>
      <c r="Q512" s="143">
        <f ca="1" t="shared" si="266"/>
        <v>0</v>
      </c>
      <c r="R512" s="143">
        <f ca="1" t="shared" si="266"/>
        <v>0</v>
      </c>
      <c r="S512" s="143">
        <f ca="1" t="shared" si="266"/>
        <v>0</v>
      </c>
      <c r="T512" s="143">
        <f ca="1" t="shared" si="266"/>
        <v>0</v>
      </c>
      <c r="U512" s="143">
        <f ca="1" t="shared" si="266"/>
        <v>0</v>
      </c>
    </row>
    <row r="513" ht="15" spans="1:21">
      <c r="A513" s="182"/>
      <c r="B513" s="184" t="s">
        <v>328</v>
      </c>
      <c r="C513" s="103" t="str">
        <f>"million "&amp;D512</f>
        <v>million LCU</v>
      </c>
      <c r="D513" s="177" t="str">
        <f>D512</f>
        <v>LCU</v>
      </c>
      <c r="E513" s="62"/>
      <c r="F513" s="189"/>
      <c r="G513" s="167"/>
      <c r="H513" s="167"/>
      <c r="I513" s="167"/>
      <c r="J513" s="167"/>
      <c r="K513" s="90"/>
      <c r="L513" s="192"/>
      <c r="M513" s="143">
        <f ca="1" t="shared" ref="M513:U513" si="267">IF(M$241&gt;$C500-1,SUM(OFFSET($L511,0,M$241-$C500,1,$C500-$C501))/($C500-$C501),IF(M$241&lt;$C501+1,0,SUM(OFFSET($L511,0,0,1,M$241-$C501))/($C500-$C501)))</f>
        <v>0</v>
      </c>
      <c r="N513" s="143">
        <f ca="1" t="shared" si="267"/>
        <v>0</v>
      </c>
      <c r="O513" s="143">
        <f ca="1" t="shared" si="267"/>
        <v>0</v>
      </c>
      <c r="P513" s="143">
        <f ca="1" t="shared" si="267"/>
        <v>0</v>
      </c>
      <c r="Q513" s="143">
        <f ca="1" t="shared" si="267"/>
        <v>0</v>
      </c>
      <c r="R513" s="143">
        <f ca="1" t="shared" si="267"/>
        <v>0</v>
      </c>
      <c r="S513" s="143">
        <f ca="1" t="shared" si="267"/>
        <v>0</v>
      </c>
      <c r="T513" s="143">
        <f ca="1" t="shared" si="267"/>
        <v>0</v>
      </c>
      <c r="U513" s="143">
        <f ca="1" t="shared" si="267"/>
        <v>0</v>
      </c>
    </row>
    <row r="514" ht="15" spans="1:21">
      <c r="A514" s="182"/>
      <c r="B514" s="197" t="s">
        <v>234</v>
      </c>
      <c r="C514" s="103" t="str">
        <f>"million "&amp;D513</f>
        <v>million LCU</v>
      </c>
      <c r="D514" s="177" t="str">
        <f>D513</f>
        <v>LCU</v>
      </c>
      <c r="E514" s="62"/>
      <c r="F514" s="189"/>
      <c r="G514" s="167"/>
      <c r="H514" s="167"/>
      <c r="I514" s="167"/>
      <c r="J514" s="167"/>
      <c r="K514" s="90"/>
      <c r="L514" s="192"/>
      <c r="M514" s="143">
        <f t="shared" ref="M514:U514" si="268">L512*$C502</f>
        <v>0</v>
      </c>
      <c r="N514" s="143">
        <f ca="1" t="shared" si="268"/>
        <v>0</v>
      </c>
      <c r="O514" s="143">
        <f ca="1" t="shared" si="268"/>
        <v>0</v>
      </c>
      <c r="P514" s="143">
        <f ca="1" t="shared" si="268"/>
        <v>0</v>
      </c>
      <c r="Q514" s="143">
        <f ca="1" t="shared" si="268"/>
        <v>0</v>
      </c>
      <c r="R514" s="143">
        <f ca="1" t="shared" si="268"/>
        <v>0</v>
      </c>
      <c r="S514" s="143">
        <f ca="1" t="shared" si="268"/>
        <v>0</v>
      </c>
      <c r="T514" s="143">
        <f ca="1" t="shared" si="268"/>
        <v>0</v>
      </c>
      <c r="U514" s="143">
        <f ca="1" t="shared" si="268"/>
        <v>0</v>
      </c>
    </row>
    <row r="515" ht="15" spans="1:21">
      <c r="A515" s="182"/>
      <c r="B515" s="198" t="s">
        <v>358</v>
      </c>
      <c r="C515" s="199"/>
      <c r="D515" s="200"/>
      <c r="E515" s="116"/>
      <c r="F515" s="167"/>
      <c r="G515" s="167"/>
      <c r="H515" s="167"/>
      <c r="I515" s="167"/>
      <c r="J515" s="167"/>
      <c r="K515" s="90"/>
      <c r="L515" s="143"/>
      <c r="M515" s="143"/>
      <c r="N515" s="143"/>
      <c r="O515" s="143"/>
      <c r="P515" s="143"/>
      <c r="Q515" s="143"/>
      <c r="R515" s="143"/>
      <c r="S515" s="143"/>
      <c r="T515" s="143"/>
      <c r="U515" s="143"/>
    </row>
    <row r="516" ht="15" spans="1:21">
      <c r="A516" s="182"/>
      <c r="B516" s="201" t="s">
        <v>37</v>
      </c>
      <c r="C516" s="193" t="s">
        <v>311</v>
      </c>
      <c r="D516" s="202"/>
      <c r="E516" s="47"/>
      <c r="F516" s="48"/>
      <c r="G516" s="48"/>
      <c r="H516" s="48"/>
      <c r="I516" s="48"/>
      <c r="J516" s="48"/>
      <c r="K516" s="89"/>
      <c r="L516" s="89"/>
      <c r="M516" s="89"/>
      <c r="N516" s="89"/>
      <c r="O516" s="89"/>
      <c r="P516" s="89"/>
      <c r="Q516" s="89"/>
      <c r="R516" s="89"/>
      <c r="S516" s="89"/>
      <c r="T516" s="89"/>
      <c r="U516" s="89"/>
    </row>
    <row r="517" ht="15" spans="1:21">
      <c r="A517" s="182"/>
      <c r="B517" s="201" t="s">
        <v>345</v>
      </c>
      <c r="C517" s="194">
        <v>5</v>
      </c>
      <c r="D517" s="202"/>
      <c r="E517" s="47"/>
      <c r="F517" s="48"/>
      <c r="G517" s="48"/>
      <c r="H517" s="48"/>
      <c r="I517" s="48"/>
      <c r="J517" s="48"/>
      <c r="K517" s="89"/>
      <c r="L517" s="89"/>
      <c r="M517" s="89"/>
      <c r="N517" s="89"/>
      <c r="O517" s="89"/>
      <c r="P517" s="89"/>
      <c r="Q517" s="89"/>
      <c r="R517" s="89"/>
      <c r="S517" s="89"/>
      <c r="T517" s="89"/>
      <c r="U517" s="89"/>
    </row>
    <row r="518" ht="15" spans="1:21">
      <c r="A518" s="182"/>
      <c r="B518" s="201" t="s">
        <v>346</v>
      </c>
      <c r="C518" s="195">
        <v>4</v>
      </c>
      <c r="D518" s="202"/>
      <c r="E518" s="47"/>
      <c r="F518" s="48"/>
      <c r="G518" s="48"/>
      <c r="H518" s="48"/>
      <c r="I518" s="48"/>
      <c r="J518" s="48"/>
      <c r="K518" s="89"/>
      <c r="L518" s="89"/>
      <c r="M518" s="89"/>
      <c r="N518" s="89"/>
      <c r="O518" s="89"/>
      <c r="P518" s="89"/>
      <c r="Q518" s="89"/>
      <c r="R518" s="89"/>
      <c r="S518" s="89"/>
      <c r="T518" s="89"/>
      <c r="U518" s="89"/>
    </row>
    <row r="519" ht="15" spans="1:21">
      <c r="A519" s="182"/>
      <c r="B519" s="201" t="s">
        <v>347</v>
      </c>
      <c r="C519" s="196">
        <v>0.08</v>
      </c>
      <c r="D519" s="202"/>
      <c r="E519" s="47"/>
      <c r="F519" s="48"/>
      <c r="G519" s="48"/>
      <c r="H519" s="48"/>
      <c r="I519" s="48"/>
      <c r="J519" s="48"/>
      <c r="K519" s="89"/>
      <c r="L519" s="89"/>
      <c r="M519" s="89"/>
      <c r="N519" s="89"/>
      <c r="O519" s="89"/>
      <c r="P519" s="89"/>
      <c r="Q519" s="89"/>
      <c r="R519" s="89"/>
      <c r="S519" s="89"/>
      <c r="T519" s="89"/>
      <c r="U519" s="89"/>
    </row>
    <row r="520" ht="15" spans="1:21">
      <c r="A520" s="182"/>
      <c r="B520" s="201" t="s">
        <v>348</v>
      </c>
      <c r="C520" s="203" t="s">
        <v>349</v>
      </c>
      <c r="D520" s="202"/>
      <c r="E520" s="47"/>
      <c r="F520" s="48"/>
      <c r="G520" s="48"/>
      <c r="H520" s="48"/>
      <c r="I520" s="48"/>
      <c r="J520" s="48"/>
      <c r="K520" s="89"/>
      <c r="L520" s="89"/>
      <c r="M520" s="89"/>
      <c r="N520" s="89"/>
      <c r="O520" s="89"/>
      <c r="P520" s="89"/>
      <c r="Q520" s="89"/>
      <c r="R520" s="89"/>
      <c r="S520" s="89"/>
      <c r="T520" s="89"/>
      <c r="U520" s="89"/>
    </row>
    <row r="521" ht="15" spans="1:21">
      <c r="A521" s="182"/>
      <c r="B521" s="201" t="str">
        <f>"Classified as External or Domestic?"</f>
        <v>Classified as External or Domestic?</v>
      </c>
      <c r="C521" s="195" t="s">
        <v>163</v>
      </c>
      <c r="D521" s="202"/>
      <c r="E521" s="47"/>
      <c r="F521" s="48"/>
      <c r="G521" s="48"/>
      <c r="H521" s="48"/>
      <c r="I521" s="48"/>
      <c r="J521" s="48"/>
      <c r="K521" s="89"/>
      <c r="L521" s="89"/>
      <c r="M521" s="89"/>
      <c r="N521" s="89"/>
      <c r="O521" s="89"/>
      <c r="P521" s="89"/>
      <c r="Q521" s="89"/>
      <c r="R521" s="89"/>
      <c r="S521" s="89"/>
      <c r="T521" s="89"/>
      <c r="U521" s="89"/>
    </row>
    <row r="522" ht="15" spans="1:21">
      <c r="A522" s="182"/>
      <c r="B522" s="201" t="s">
        <v>350</v>
      </c>
      <c r="C522" s="202" t="s">
        <v>351</v>
      </c>
      <c r="D522" s="202"/>
      <c r="E522" s="47"/>
      <c r="F522" s="48"/>
      <c r="G522" s="48"/>
      <c r="H522" s="48"/>
      <c r="I522" s="48"/>
      <c r="J522" s="48"/>
      <c r="K522" s="89"/>
      <c r="L522" s="190">
        <f t="shared" ref="L522:U522" si="269">L523/L$101*100</f>
        <v>-1751.51535271019</v>
      </c>
      <c r="M522" s="190">
        <f ca="1" t="shared" si="269"/>
        <v>-2292.95519954851</v>
      </c>
      <c r="N522" s="190">
        <f ca="1" t="shared" si="269"/>
        <v>-1752.65249322165</v>
      </c>
      <c r="O522" s="190">
        <f ca="1" t="shared" si="269"/>
        <v>-1273.15487652589</v>
      </c>
      <c r="P522" s="190">
        <f ca="1" t="shared" si="269"/>
        <v>-1032.33862111348</v>
      </c>
      <c r="Q522" s="190">
        <f ca="1" t="shared" si="269"/>
        <v>561.815837366831</v>
      </c>
      <c r="R522" s="190">
        <f ca="1" t="shared" si="269"/>
        <v>262.504431483842</v>
      </c>
      <c r="S522" s="190">
        <f ca="1" t="shared" si="269"/>
        <v>347.532272104628</v>
      </c>
      <c r="T522" s="190">
        <f ca="1" t="shared" si="269"/>
        <v>630.712462742022</v>
      </c>
      <c r="U522" s="190">
        <f ca="1" t="shared" si="269"/>
        <v>4671.45992163937</v>
      </c>
    </row>
    <row r="523" ht="15" spans="1:21">
      <c r="A523" s="182"/>
      <c r="B523" s="201" t="s">
        <v>352</v>
      </c>
      <c r="C523" s="180" t="s">
        <v>329</v>
      </c>
      <c r="D523" s="203" t="str">
        <f>C521</f>
        <v>Domestic</v>
      </c>
      <c r="E523" s="62"/>
      <c r="F523" s="178"/>
      <c r="G523" s="167"/>
      <c r="H523" s="167"/>
      <c r="I523" s="167"/>
      <c r="J523" s="167"/>
      <c r="K523" s="90"/>
      <c r="L523" s="223">
        <f t="shared" ref="L523:U523" si="270">L101-SUM(L285,L302,L319,L336,L353,L370,L387,L404,L421,L438,L455,L472,L489,L506)</f>
        <v>-1047874.39600026</v>
      </c>
      <c r="M523" s="223">
        <f ca="1" t="shared" si="270"/>
        <v>-2814371.21508587</v>
      </c>
      <c r="N523" s="223">
        <f ca="1" t="shared" si="270"/>
        <v>-2792863.33867515</v>
      </c>
      <c r="O523" s="223">
        <f ca="1" t="shared" si="270"/>
        <v>-2648846.26557872</v>
      </c>
      <c r="P523" s="223">
        <f ca="1" t="shared" si="270"/>
        <v>-2640337.28503121</v>
      </c>
      <c r="Q523" s="223">
        <f ca="1" t="shared" si="270"/>
        <v>-4122842.30807746</v>
      </c>
      <c r="R523" s="223">
        <f ca="1" t="shared" si="270"/>
        <v>-5811689.62438355</v>
      </c>
      <c r="S523" s="223">
        <f ca="1" t="shared" si="270"/>
        <v>-5344279.28333767</v>
      </c>
      <c r="T523" s="223">
        <f ca="1" t="shared" si="270"/>
        <v>-4650453.35369254</v>
      </c>
      <c r="U523" s="223">
        <f ca="1" t="shared" si="270"/>
        <v>-4451848.87770377</v>
      </c>
    </row>
    <row r="524" ht="15" spans="1:21">
      <c r="A524" s="182"/>
      <c r="B524" s="201" t="s">
        <v>335</v>
      </c>
      <c r="C524" s="180" t="s">
        <v>329</v>
      </c>
      <c r="D524" s="203" t="str">
        <f>C521</f>
        <v>Domestic</v>
      </c>
      <c r="E524" s="62"/>
      <c r="F524" s="178"/>
      <c r="G524" s="167"/>
      <c r="H524" s="167"/>
      <c r="I524" s="167"/>
      <c r="J524" s="167"/>
      <c r="K524" s="90"/>
      <c r="L524" s="192"/>
      <c r="M524" s="143">
        <f ca="1" t="shared" ref="M524:U524" si="271">M530*M527</f>
        <v>0</v>
      </c>
      <c r="N524" s="143">
        <f ca="1" t="shared" si="271"/>
        <v>0</v>
      </c>
      <c r="O524" s="143">
        <f ca="1" t="shared" si="271"/>
        <v>0</v>
      </c>
      <c r="P524" s="143">
        <f ca="1" t="shared" si="271"/>
        <v>0</v>
      </c>
      <c r="Q524" s="143">
        <f ca="1" t="shared" si="271"/>
        <v>-1047874.39600026</v>
      </c>
      <c r="R524" s="143">
        <f ca="1" t="shared" si="271"/>
        <v>-2814371.21508587</v>
      </c>
      <c r="S524" s="143">
        <f ca="1" t="shared" si="271"/>
        <v>-2792863.33867515</v>
      </c>
      <c r="T524" s="143">
        <f ca="1" t="shared" si="271"/>
        <v>-2648846.26557872</v>
      </c>
      <c r="U524" s="143">
        <f ca="1" t="shared" si="271"/>
        <v>-2640337.28503121</v>
      </c>
    </row>
    <row r="525" ht="15" spans="1:21">
      <c r="A525" s="182"/>
      <c r="B525" s="201" t="s">
        <v>336</v>
      </c>
      <c r="C525" s="180" t="s">
        <v>329</v>
      </c>
      <c r="D525" s="203" t="str">
        <f>C521</f>
        <v>Domestic</v>
      </c>
      <c r="E525" s="62"/>
      <c r="F525" s="178"/>
      <c r="G525" s="167"/>
      <c r="H525" s="167"/>
      <c r="I525" s="167"/>
      <c r="J525" s="167"/>
      <c r="K525" s="90"/>
      <c r="L525" s="192"/>
      <c r="M525" s="143">
        <f t="shared" ref="M525:U525" si="272">M531*M527</f>
        <v>-83829.9516800206</v>
      </c>
      <c r="N525" s="143">
        <f ca="1" t="shared" si="272"/>
        <v>-308979.64888689</v>
      </c>
      <c r="O525" s="143">
        <f ca="1" t="shared" si="272"/>
        <v>-532408.715980902</v>
      </c>
      <c r="P525" s="143">
        <f ca="1" t="shared" si="272"/>
        <v>-744316.4172272</v>
      </c>
      <c r="Q525" s="143">
        <f ca="1" t="shared" si="272"/>
        <v>-955543.400029697</v>
      </c>
      <c r="R525" s="143">
        <f ca="1" t="shared" si="272"/>
        <v>-1201540.83299587</v>
      </c>
      <c r="S525" s="143">
        <f ca="1" t="shared" si="272"/>
        <v>-1441326.30573969</v>
      </c>
      <c r="T525" s="143">
        <f ca="1" t="shared" si="272"/>
        <v>-1645439.58131269</v>
      </c>
      <c r="U525" s="143">
        <f ca="1" t="shared" si="272"/>
        <v>-1805568.14836179</v>
      </c>
    </row>
    <row r="526" ht="15" spans="1:21">
      <c r="A526" s="182"/>
      <c r="B526" s="201" t="s">
        <v>353</v>
      </c>
      <c r="C526" s="180" t="s">
        <v>329</v>
      </c>
      <c r="D526" s="203" t="str">
        <f>C521</f>
        <v>Domestic</v>
      </c>
      <c r="E526" s="62"/>
      <c r="F526" s="178"/>
      <c r="G526" s="167"/>
      <c r="H526" s="167"/>
      <c r="I526" s="167"/>
      <c r="J526" s="167"/>
      <c r="K526" s="90"/>
      <c r="L526" s="143">
        <f t="shared" ref="L526:U526" si="273">L529*L527</f>
        <v>-1047874.39600026</v>
      </c>
      <c r="M526" s="143">
        <f ca="1" t="shared" si="273"/>
        <v>-3862245.61108613</v>
      </c>
      <c r="N526" s="143">
        <f ca="1" t="shared" si="273"/>
        <v>-6655108.94976128</v>
      </c>
      <c r="O526" s="143">
        <f ca="1" t="shared" si="273"/>
        <v>-9303955.21534</v>
      </c>
      <c r="P526" s="143">
        <f ca="1" t="shared" si="273"/>
        <v>-11944292.5003712</v>
      </c>
      <c r="Q526" s="143">
        <f ca="1" t="shared" si="273"/>
        <v>-15019260.4124484</v>
      </c>
      <c r="R526" s="143">
        <f ca="1" t="shared" si="273"/>
        <v>-18016578.8217461</v>
      </c>
      <c r="S526" s="143">
        <f ca="1" t="shared" si="273"/>
        <v>-20567994.7664086</v>
      </c>
      <c r="T526" s="143">
        <f ca="1" t="shared" si="273"/>
        <v>-22569601.8545224</v>
      </c>
      <c r="U526" s="143">
        <f ca="1" t="shared" si="273"/>
        <v>-24381113.447195</v>
      </c>
    </row>
    <row r="527" ht="15" spans="1:21">
      <c r="A527" s="182"/>
      <c r="B527" s="201" t="s">
        <v>333</v>
      </c>
      <c r="C527" s="199" t="str">
        <f>"LCU per unit of "&amp;D526</f>
        <v>LCU per unit of Domestic</v>
      </c>
      <c r="D527" s="203" t="str">
        <f>C516</f>
        <v>LCU</v>
      </c>
      <c r="E527" s="62"/>
      <c r="F527" s="178"/>
      <c r="G527" s="167"/>
      <c r="H527" s="167"/>
      <c r="I527" s="167"/>
      <c r="J527" s="167"/>
      <c r="K527" s="90"/>
      <c r="L527" s="143">
        <f t="shared" ref="L527:U527" si="274">INDEX($L$81:$U$85,MATCH($D527,$B$81:$B$85,0),MATCH(L$78,$L$78:$U$78,0))</f>
        <v>1</v>
      </c>
      <c r="M527" s="143">
        <f t="shared" si="274"/>
        <v>1</v>
      </c>
      <c r="N527" s="143">
        <f t="shared" si="274"/>
        <v>1</v>
      </c>
      <c r="O527" s="143">
        <f t="shared" si="274"/>
        <v>1</v>
      </c>
      <c r="P527" s="143">
        <f t="shared" si="274"/>
        <v>1</v>
      </c>
      <c r="Q527" s="143">
        <f t="shared" si="274"/>
        <v>1</v>
      </c>
      <c r="R527" s="143">
        <f t="shared" si="274"/>
        <v>1</v>
      </c>
      <c r="S527" s="143">
        <f t="shared" si="274"/>
        <v>1</v>
      </c>
      <c r="T527" s="143">
        <f t="shared" si="274"/>
        <v>1</v>
      </c>
      <c r="U527" s="143">
        <f t="shared" si="274"/>
        <v>1</v>
      </c>
    </row>
    <row r="528" ht="15" spans="1:21">
      <c r="A528" s="182"/>
      <c r="B528" s="201" t="s">
        <v>341</v>
      </c>
      <c r="C528" s="199" t="str">
        <f>"million "&amp;D527</f>
        <v>million LCU</v>
      </c>
      <c r="D528" s="203" t="str">
        <f>D527</f>
        <v>LCU</v>
      </c>
      <c r="E528" s="59"/>
      <c r="F528" s="189"/>
      <c r="G528" s="167"/>
      <c r="H528" s="167"/>
      <c r="I528" s="167"/>
      <c r="J528" s="167"/>
      <c r="K528" s="90"/>
      <c r="L528" s="190">
        <f t="shared" ref="L528:U528" si="275">L523/L527</f>
        <v>-1047874.39600026</v>
      </c>
      <c r="M528" s="190">
        <f ca="1" t="shared" si="275"/>
        <v>-2814371.21508587</v>
      </c>
      <c r="N528" s="190">
        <f ca="1" t="shared" si="275"/>
        <v>-2792863.33867515</v>
      </c>
      <c r="O528" s="190">
        <f ca="1" t="shared" si="275"/>
        <v>-2648846.26557872</v>
      </c>
      <c r="P528" s="190">
        <f ca="1" t="shared" si="275"/>
        <v>-2640337.28503121</v>
      </c>
      <c r="Q528" s="190">
        <f ca="1" t="shared" si="275"/>
        <v>-4122842.30807746</v>
      </c>
      <c r="R528" s="190">
        <f ca="1" t="shared" si="275"/>
        <v>-5811689.62438355</v>
      </c>
      <c r="S528" s="190">
        <f ca="1" t="shared" si="275"/>
        <v>-5344279.28333767</v>
      </c>
      <c r="T528" s="190">
        <f ca="1" t="shared" si="275"/>
        <v>-4650453.35369254</v>
      </c>
      <c r="U528" s="190">
        <f ca="1" t="shared" si="275"/>
        <v>-4451848.87770377</v>
      </c>
    </row>
    <row r="529" ht="15" spans="1:21">
      <c r="A529" s="182"/>
      <c r="B529" s="201" t="s">
        <v>343</v>
      </c>
      <c r="C529" s="199" t="str">
        <f>"million "&amp;D528</f>
        <v>million LCU</v>
      </c>
      <c r="D529" s="203" t="str">
        <f>D528</f>
        <v>LCU</v>
      </c>
      <c r="E529" s="62"/>
      <c r="F529" s="189"/>
      <c r="G529" s="167"/>
      <c r="H529" s="167"/>
      <c r="I529" s="167"/>
      <c r="J529" s="167"/>
      <c r="K529" s="90"/>
      <c r="L529" s="143">
        <f>L528</f>
        <v>-1047874.39600026</v>
      </c>
      <c r="M529" s="143">
        <f ca="1" t="shared" ref="M529:U529" si="276">L529+M528-M530</f>
        <v>-3862245.61108613</v>
      </c>
      <c r="N529" s="143">
        <f ca="1" t="shared" si="276"/>
        <v>-6655108.94976128</v>
      </c>
      <c r="O529" s="143">
        <f ca="1" t="shared" si="276"/>
        <v>-9303955.21534</v>
      </c>
      <c r="P529" s="143">
        <f ca="1" t="shared" si="276"/>
        <v>-11944292.5003712</v>
      </c>
      <c r="Q529" s="143">
        <f ca="1" t="shared" si="276"/>
        <v>-15019260.4124484</v>
      </c>
      <c r="R529" s="143">
        <f ca="1" t="shared" si="276"/>
        <v>-18016578.8217461</v>
      </c>
      <c r="S529" s="143">
        <f ca="1" t="shared" si="276"/>
        <v>-20567994.7664086</v>
      </c>
      <c r="T529" s="143">
        <f ca="1" t="shared" si="276"/>
        <v>-22569601.8545224</v>
      </c>
      <c r="U529" s="143">
        <f ca="1" t="shared" si="276"/>
        <v>-24381113.447195</v>
      </c>
    </row>
    <row r="530" ht="15" spans="1:21">
      <c r="A530" s="182"/>
      <c r="B530" s="201" t="s">
        <v>328</v>
      </c>
      <c r="C530" s="199" t="str">
        <f>"million "&amp;D529</f>
        <v>million LCU</v>
      </c>
      <c r="D530" s="203" t="str">
        <f>D529</f>
        <v>LCU</v>
      </c>
      <c r="E530" s="62"/>
      <c r="F530" s="189"/>
      <c r="G530" s="167"/>
      <c r="H530" s="167"/>
      <c r="I530" s="167"/>
      <c r="J530" s="167"/>
      <c r="K530" s="90"/>
      <c r="L530" s="192"/>
      <c r="M530" s="143">
        <f ca="1" t="shared" ref="M530:U530" si="277">IF(M$241&gt;$C517-1,SUM(OFFSET($L528,0,M$241-$C517,1,$C517-$C518))/($C517-$C518),IF(M$241&lt;$C518+1,0,SUM(OFFSET($L528,0,0,1,M$241-$C518))/($C517-$C518)))</f>
        <v>0</v>
      </c>
      <c r="N530" s="143">
        <f ca="1" t="shared" si="277"/>
        <v>0</v>
      </c>
      <c r="O530" s="143">
        <f ca="1" t="shared" si="277"/>
        <v>0</v>
      </c>
      <c r="P530" s="143">
        <f ca="1" t="shared" si="277"/>
        <v>0</v>
      </c>
      <c r="Q530" s="143">
        <f ca="1" t="shared" si="277"/>
        <v>-1047874.39600026</v>
      </c>
      <c r="R530" s="143">
        <f ca="1" t="shared" si="277"/>
        <v>-2814371.21508587</v>
      </c>
      <c r="S530" s="143">
        <f ca="1" t="shared" si="277"/>
        <v>-2792863.33867515</v>
      </c>
      <c r="T530" s="143">
        <f ca="1" t="shared" si="277"/>
        <v>-2648846.26557872</v>
      </c>
      <c r="U530" s="143">
        <f ca="1" t="shared" si="277"/>
        <v>-2640337.28503121</v>
      </c>
    </row>
    <row r="531" ht="15" spans="1:21">
      <c r="A531" s="182"/>
      <c r="B531" s="201" t="s">
        <v>234</v>
      </c>
      <c r="C531" s="199" t="str">
        <f>"million "&amp;D530</f>
        <v>million LCU</v>
      </c>
      <c r="D531" s="203" t="str">
        <f>D530</f>
        <v>LCU</v>
      </c>
      <c r="E531" s="62"/>
      <c r="F531" s="189"/>
      <c r="G531" s="167"/>
      <c r="H531" s="167"/>
      <c r="I531" s="167"/>
      <c r="J531" s="167"/>
      <c r="K531" s="90"/>
      <c r="L531" s="192"/>
      <c r="M531" s="143">
        <f t="shared" ref="M531:U531" si="278">L529*$C519</f>
        <v>-83829.9516800206</v>
      </c>
      <c r="N531" s="143">
        <f ca="1" t="shared" si="278"/>
        <v>-308979.64888689</v>
      </c>
      <c r="O531" s="143">
        <f ca="1" t="shared" si="278"/>
        <v>-532408.715980902</v>
      </c>
      <c r="P531" s="143">
        <f ca="1" t="shared" si="278"/>
        <v>-744316.4172272</v>
      </c>
      <c r="Q531" s="143">
        <f ca="1" t="shared" si="278"/>
        <v>-955543.400029697</v>
      </c>
      <c r="R531" s="143">
        <f ca="1" t="shared" si="278"/>
        <v>-1201540.83299587</v>
      </c>
      <c r="S531" s="143">
        <f ca="1" t="shared" si="278"/>
        <v>-1441326.30573969</v>
      </c>
      <c r="T531" s="143">
        <f ca="1" t="shared" si="278"/>
        <v>-1645439.58131269</v>
      </c>
      <c r="U531" s="143">
        <f ca="1" t="shared" si="278"/>
        <v>-1805568.14836179</v>
      </c>
    </row>
    <row r="534" spans="2:21">
      <c r="B534" s="44" t="s">
        <v>359</v>
      </c>
      <c r="C534" s="29"/>
      <c r="D534" s="29"/>
      <c r="E534" s="28"/>
      <c r="F534" s="28"/>
      <c r="G534" s="28"/>
      <c r="H534" s="28"/>
      <c r="I534" s="28"/>
      <c r="J534" s="28"/>
      <c r="K534" s="28"/>
      <c r="L534" s="77"/>
      <c r="M534" s="77"/>
      <c r="N534" s="77"/>
      <c r="O534" s="77"/>
      <c r="P534" s="77"/>
      <c r="Q534" s="77"/>
      <c r="R534" s="77"/>
      <c r="S534" s="77"/>
      <c r="T534" s="77"/>
      <c r="U534" s="77"/>
    </row>
    <row r="536" spans="1:22">
      <c r="A536" s="204"/>
      <c r="B536" s="205" t="s">
        <v>360</v>
      </c>
      <c r="C536" s="206"/>
      <c r="D536" s="206"/>
      <c r="E536" s="207"/>
      <c r="F536" s="207"/>
      <c r="G536" s="208">
        <f>DataInput!G10</f>
        <v>2015</v>
      </c>
      <c r="H536" s="208">
        <f>DataInput!H10</f>
        <v>2016</v>
      </c>
      <c r="I536" s="208">
        <f>DataInput!I10</f>
        <v>2017</v>
      </c>
      <c r="J536" s="208">
        <f>DataInput!J10</f>
        <v>2018</v>
      </c>
      <c r="K536" s="208">
        <f>DataInput!K10</f>
        <v>2019</v>
      </c>
      <c r="L536" s="208">
        <f>DataInput!L10</f>
        <v>2020</v>
      </c>
      <c r="M536" s="208">
        <f>DataInput!M10</f>
        <v>2021</v>
      </c>
      <c r="N536" s="208">
        <f>DataInput!N10</f>
        <v>2022</v>
      </c>
      <c r="O536" s="208">
        <f>DataInput!O10</f>
        <v>2023</v>
      </c>
      <c r="P536" s="208">
        <f>DataInput!P10</f>
        <v>2024</v>
      </c>
      <c r="Q536" s="208">
        <f>DataInput!Q10</f>
        <v>2025</v>
      </c>
      <c r="R536" s="208">
        <f>DataInput!R10</f>
        <v>2026</v>
      </c>
      <c r="S536" s="208">
        <f>DataInput!S10</f>
        <v>2027</v>
      </c>
      <c r="T536" s="208">
        <f>DataInput!T10</f>
        <v>2028</v>
      </c>
      <c r="U536" s="208">
        <f>DataInput!U10</f>
        <v>2029</v>
      </c>
      <c r="V536" s="209"/>
    </row>
    <row r="537" spans="1:22">
      <c r="A537" s="204"/>
      <c r="G537" s="209"/>
      <c r="H537" s="209"/>
      <c r="I537" s="209"/>
      <c r="J537" s="209"/>
      <c r="K537" s="209"/>
      <c r="L537" s="209"/>
      <c r="M537" s="209"/>
      <c r="N537" s="209"/>
      <c r="O537" s="209"/>
      <c r="P537" s="209"/>
      <c r="Q537" s="209"/>
      <c r="R537" s="209"/>
      <c r="S537" s="209"/>
      <c r="T537" s="209"/>
      <c r="U537" s="209"/>
      <c r="V537" s="209"/>
    </row>
    <row r="538" spans="1:22">
      <c r="A538" s="210">
        <f>Baseline!A538</f>
        <v>11</v>
      </c>
      <c r="B538" s="211" t="s">
        <v>361</v>
      </c>
      <c r="C538" s="20" t="str">
        <f>'Data Request'!$C$6</f>
        <v>Naira</v>
      </c>
      <c r="D538" s="20" t="str">
        <f>'Data Request'!$C$7</f>
        <v>Million</v>
      </c>
      <c r="G538" s="212">
        <f t="shared" ref="G538:U538" si="279">G107</f>
        <v>48644.8881503252</v>
      </c>
      <c r="H538" s="212">
        <f t="shared" si="279"/>
        <v>79470.0161754744</v>
      </c>
      <c r="I538" s="212">
        <f t="shared" si="279"/>
        <v>112459.323187438</v>
      </c>
      <c r="J538" s="212">
        <f t="shared" si="279"/>
        <v>113636.86082904</v>
      </c>
      <c r="K538" s="212">
        <f t="shared" si="279"/>
        <v>81600.28445008</v>
      </c>
      <c r="L538" s="212">
        <f t="shared" si="279"/>
        <v>124632.803967782</v>
      </c>
      <c r="M538" s="212">
        <f ca="1" t="shared" si="279"/>
        <v>220595.420557612</v>
      </c>
      <c r="N538" s="212">
        <f ca="1" t="shared" si="279"/>
        <v>356267.585005991</v>
      </c>
      <c r="O538" s="212">
        <f ca="1" t="shared" si="279"/>
        <v>540795.415382049</v>
      </c>
      <c r="P538" s="212">
        <f ca="1" t="shared" si="279"/>
        <v>771544.924504062</v>
      </c>
      <c r="Q538" s="212">
        <f ca="1" t="shared" si="279"/>
        <v>1054128.59920443</v>
      </c>
      <c r="R538" s="212">
        <f ca="1" t="shared" si="279"/>
        <v>1397647.52750754</v>
      </c>
      <c r="S538" s="212">
        <f ca="1" t="shared" si="279"/>
        <v>1809487.31034991</v>
      </c>
      <c r="T538" s="212">
        <f ca="1" t="shared" si="279"/>
        <v>2290770.75180203</v>
      </c>
      <c r="U538" s="212">
        <f ca="1" t="shared" si="279"/>
        <v>2836225.55346134</v>
      </c>
      <c r="V538" s="212"/>
    </row>
    <row r="539" spans="1:22">
      <c r="A539" s="210">
        <f>Baseline!A539</f>
        <v>12</v>
      </c>
      <c r="B539" s="213" t="s">
        <v>162</v>
      </c>
      <c r="C539" s="20" t="str">
        <f>'Data Request'!$C$6</f>
        <v>Naira</v>
      </c>
      <c r="D539" s="20" t="str">
        <f>'Data Request'!$C$7</f>
        <v>Million</v>
      </c>
      <c r="G539" s="212">
        <f t="shared" ref="G539:U539" si="280">G108</f>
        <v>6608.25492328522</v>
      </c>
      <c r="H539" s="212">
        <f t="shared" si="280"/>
        <v>8088.75772608435</v>
      </c>
      <c r="I539" s="212">
        <f t="shared" si="280"/>
        <v>10100.1301177775</v>
      </c>
      <c r="J539" s="212">
        <f t="shared" si="280"/>
        <v>9680.54453734</v>
      </c>
      <c r="K539" s="212">
        <f t="shared" si="280"/>
        <v>186.14593154</v>
      </c>
      <c r="L539" s="212">
        <f t="shared" si="280"/>
        <v>1091632.99812232</v>
      </c>
      <c r="M539" s="212">
        <f ca="1" t="shared" si="280"/>
        <v>3988607.75649662</v>
      </c>
      <c r="N539" s="212">
        <f ca="1" t="shared" si="280"/>
        <v>6904532.51487092</v>
      </c>
      <c r="O539" s="212">
        <f ca="1" t="shared" si="280"/>
        <v>9725707.27324522</v>
      </c>
      <c r="P539" s="212">
        <f ca="1" t="shared" si="280"/>
        <v>12584782.0316195</v>
      </c>
      <c r="Q539" s="212">
        <f ca="1" t="shared" si="280"/>
        <v>15936556.7899938</v>
      </c>
      <c r="R539" s="212">
        <f ca="1" t="shared" si="280"/>
        <v>19276203.5483681</v>
      </c>
      <c r="S539" s="212">
        <f ca="1" t="shared" si="280"/>
        <v>22240640.3067424</v>
      </c>
      <c r="T539" s="212">
        <f ca="1" t="shared" si="280"/>
        <v>24723747.0651167</v>
      </c>
      <c r="U539" s="212">
        <f ca="1" t="shared" si="280"/>
        <v>27081783.823491</v>
      </c>
      <c r="V539" s="212"/>
    </row>
    <row r="540" spans="1:22">
      <c r="A540" s="210">
        <f>Baseline!A540</f>
        <v>13</v>
      </c>
      <c r="B540" s="213" t="s">
        <v>163</v>
      </c>
      <c r="C540" s="20" t="str">
        <f>'Data Request'!$C$6</f>
        <v>Naira</v>
      </c>
      <c r="D540" s="20" t="str">
        <f>'Data Request'!$C$7</f>
        <v>Million</v>
      </c>
      <c r="G540" s="212">
        <f t="shared" ref="G540:U540" si="281">G109</f>
        <v>42036.63322704</v>
      </c>
      <c r="H540" s="212">
        <f t="shared" si="281"/>
        <v>71381.25844939</v>
      </c>
      <c r="I540" s="212">
        <f t="shared" si="281"/>
        <v>102359.19306966</v>
      </c>
      <c r="J540" s="212">
        <f t="shared" si="281"/>
        <v>103956.3162917</v>
      </c>
      <c r="K540" s="212">
        <f t="shared" si="281"/>
        <v>81414.13851854</v>
      </c>
      <c r="L540" s="212">
        <f t="shared" si="281"/>
        <v>-967000.194154538</v>
      </c>
      <c r="M540" s="212">
        <f ca="1" t="shared" si="281"/>
        <v>-3768012.33593901</v>
      </c>
      <c r="N540" s="212">
        <f ca="1" t="shared" si="281"/>
        <v>-6548264.92986493</v>
      </c>
      <c r="O540" s="212">
        <f ca="1" t="shared" si="281"/>
        <v>-9184911.85786317</v>
      </c>
      <c r="P540" s="212">
        <f ca="1" t="shared" si="281"/>
        <v>-11813237.1071155</v>
      </c>
      <c r="Q540" s="212">
        <f ca="1" t="shared" si="281"/>
        <v>-14882428.1907894</v>
      </c>
      <c r="R540" s="212">
        <f ca="1" t="shared" si="281"/>
        <v>-17878556.0208606</v>
      </c>
      <c r="S540" s="212">
        <f ca="1" t="shared" si="281"/>
        <v>-20431152.9963925</v>
      </c>
      <c r="T540" s="212">
        <f ca="1" t="shared" si="281"/>
        <v>-22432976.3133147</v>
      </c>
      <c r="U540" s="212">
        <f ca="1" t="shared" si="281"/>
        <v>-24245558.2700297</v>
      </c>
      <c r="V540" s="212"/>
    </row>
    <row r="541" spans="1:22">
      <c r="A541" s="210">
        <f>Baseline!A541</f>
        <v>0</v>
      </c>
      <c r="B541" s="211" t="s">
        <v>362</v>
      </c>
      <c r="C541" s="20" t="str">
        <f>'Data Request'!$C$6</f>
        <v>Naira</v>
      </c>
      <c r="D541" s="20" t="str">
        <f>'Data Request'!$C$7</f>
        <v>Million</v>
      </c>
      <c r="G541" s="212">
        <f>G544+G547</f>
        <v>11450.2869588025</v>
      </c>
      <c r="H541" s="212">
        <f t="shared" ref="H541:U543" si="282">H544+H547</f>
        <v>21487.5951818046</v>
      </c>
      <c r="I541" s="212">
        <f t="shared" si="282"/>
        <v>54451.978074057</v>
      </c>
      <c r="J541" s="212">
        <f t="shared" si="282"/>
        <v>62431.261789315</v>
      </c>
      <c r="K541" s="212">
        <f t="shared" si="282"/>
        <v>83160.09649789</v>
      </c>
      <c r="L541" s="212">
        <f t="shared" si="282"/>
        <v>42302.51557976</v>
      </c>
      <c r="M541" s="212">
        <f ca="1" t="shared" si="282"/>
        <v>80881.9340342693</v>
      </c>
      <c r="N541" s="212">
        <f ca="1" t="shared" si="282"/>
        <v>114698.40451654</v>
      </c>
      <c r="O541" s="212">
        <f ca="1" t="shared" si="282"/>
        <v>155247.000763238</v>
      </c>
      <c r="P541" s="212">
        <f ca="1" t="shared" si="282"/>
        <v>200774.963019877</v>
      </c>
      <c r="Q541" s="212">
        <f ca="1" t="shared" si="282"/>
        <v>-792668.596183608</v>
      </c>
      <c r="R541" s="212">
        <f ca="1" t="shared" si="282"/>
        <v>-2276668.13932637</v>
      </c>
      <c r="S541" s="212">
        <f ca="1" t="shared" si="282"/>
        <v>-1607092.96658641</v>
      </c>
      <c r="T541" s="212">
        <f ca="1" t="shared" si="282"/>
        <v>-812629.500594109</v>
      </c>
      <c r="U541" s="212">
        <f ca="1" t="shared" si="282"/>
        <v>-170854.655190447</v>
      </c>
      <c r="V541" s="212"/>
    </row>
    <row r="542" spans="1:22">
      <c r="A542" s="210">
        <f>Baseline!A542</f>
        <v>0</v>
      </c>
      <c r="B542" s="213" t="s">
        <v>162</v>
      </c>
      <c r="C542" s="20" t="str">
        <f>'Data Request'!$C$6</f>
        <v>Naira</v>
      </c>
      <c r="D542" s="20" t="str">
        <f>'Data Request'!$C$7</f>
        <v>Million</v>
      </c>
      <c r="G542" s="212">
        <f t="shared" ref="G542:L543" si="283">G545+G548</f>
        <v>56.2157700825</v>
      </c>
      <c r="H542" s="212">
        <f t="shared" si="283"/>
        <v>148.086217114559</v>
      </c>
      <c r="I542" s="212">
        <f t="shared" si="283"/>
        <v>173.104127566998</v>
      </c>
      <c r="J542" s="212">
        <f t="shared" si="283"/>
        <v>196.846955385</v>
      </c>
      <c r="K542" s="212">
        <f t="shared" si="283"/>
        <v>116.8498752</v>
      </c>
      <c r="L542" s="212">
        <f t="shared" si="283"/>
        <v>28390.18671244</v>
      </c>
      <c r="M542" s="212">
        <f ca="1" t="shared" si="282"/>
        <v>150933.3512796</v>
      </c>
      <c r="N542" s="212">
        <f ca="1" t="shared" si="282"/>
        <v>413020.4014817</v>
      </c>
      <c r="O542" s="212">
        <f ca="1" t="shared" si="282"/>
        <v>676480.8328089</v>
      </c>
      <c r="P542" s="212">
        <f ca="1" t="shared" si="282"/>
        <v>931339.8113063</v>
      </c>
      <c r="Q542" s="212">
        <f ca="1" t="shared" si="282"/>
        <v>1189504.7390006</v>
      </c>
      <c r="R542" s="212">
        <f ca="1" t="shared" si="282"/>
        <v>1712631.339421</v>
      </c>
      <c r="S542" s="212">
        <f ca="1" t="shared" si="282"/>
        <v>2597748.4197656</v>
      </c>
      <c r="T542" s="212">
        <f ca="1" t="shared" si="282"/>
        <v>3452927.7822123</v>
      </c>
      <c r="U542" s="212">
        <f ca="1" t="shared" si="282"/>
        <v>4245541.6267831</v>
      </c>
      <c r="V542" s="212"/>
    </row>
    <row r="543" spans="1:22">
      <c r="A543" s="210">
        <f>Baseline!A543</f>
        <v>0</v>
      </c>
      <c r="B543" s="213" t="s">
        <v>163</v>
      </c>
      <c r="C543" s="20" t="str">
        <f>'Data Request'!$C$6</f>
        <v>Naira</v>
      </c>
      <c r="D543" s="20" t="str">
        <f>'Data Request'!$C$7</f>
        <v>Million</v>
      </c>
      <c r="G543" s="212">
        <f t="shared" si="283"/>
        <v>11394.07118872</v>
      </c>
      <c r="H543" s="212">
        <f t="shared" si="283"/>
        <v>21339.50896469</v>
      </c>
      <c r="I543" s="212">
        <f t="shared" si="283"/>
        <v>54278.87394649</v>
      </c>
      <c r="J543" s="212">
        <f t="shared" si="283"/>
        <v>62234.41483393</v>
      </c>
      <c r="K543" s="212">
        <f t="shared" si="283"/>
        <v>83043.24662269</v>
      </c>
      <c r="L543" s="212">
        <f t="shared" si="283"/>
        <v>13912.32886732</v>
      </c>
      <c r="M543" s="212">
        <f ca="1" t="shared" si="282"/>
        <v>-70051.4172453306</v>
      </c>
      <c r="N543" s="212">
        <f ca="1" t="shared" si="282"/>
        <v>-298321.99696516</v>
      </c>
      <c r="O543" s="212">
        <f ca="1" t="shared" si="282"/>
        <v>-521233.832045662</v>
      </c>
      <c r="P543" s="212">
        <f ca="1" t="shared" si="282"/>
        <v>-730564.848286423</v>
      </c>
      <c r="Q543" s="212">
        <f ca="1" t="shared" si="282"/>
        <v>-1982173.33518421</v>
      </c>
      <c r="R543" s="212">
        <f ca="1" t="shared" si="282"/>
        <v>-3989299.47874737</v>
      </c>
      <c r="S543" s="212">
        <f ca="1" t="shared" si="282"/>
        <v>-4204841.38635201</v>
      </c>
      <c r="T543" s="212">
        <f ca="1" t="shared" si="282"/>
        <v>-4265557.28280641</v>
      </c>
      <c r="U543" s="212">
        <f ca="1" t="shared" si="282"/>
        <v>-4416396.28197355</v>
      </c>
      <c r="V543" s="212"/>
    </row>
    <row r="544" spans="1:22">
      <c r="A544" s="210">
        <f>Baseline!A544</f>
        <v>14</v>
      </c>
      <c r="B544" s="211" t="s">
        <v>363</v>
      </c>
      <c r="C544" s="20" t="str">
        <f>'Data Request'!$C$6</f>
        <v>Naira</v>
      </c>
      <c r="D544" s="20" t="str">
        <f>'Data Request'!$C$7</f>
        <v>Million</v>
      </c>
      <c r="G544" s="212">
        <f t="shared" ref="G544:U544" si="284">G113</f>
        <v>10619.7580545195</v>
      </c>
      <c r="H544" s="212">
        <f t="shared" si="284"/>
        <v>18155.3841208789</v>
      </c>
      <c r="I544" s="212">
        <f t="shared" si="284"/>
        <v>50041.982957544</v>
      </c>
      <c r="J544" s="212">
        <f t="shared" si="284"/>
        <v>57296.36455197</v>
      </c>
      <c r="K544" s="212">
        <f t="shared" si="284"/>
        <v>75681.25857344</v>
      </c>
      <c r="L544" s="212">
        <f t="shared" si="284"/>
        <v>16824.47547091</v>
      </c>
      <c r="M544" s="212">
        <f ca="1" t="shared" si="284"/>
        <v>26777.2963243</v>
      </c>
      <c r="N544" s="212">
        <f ca="1" t="shared" si="284"/>
        <v>23678.49687647</v>
      </c>
      <c r="O544" s="212">
        <f ca="1" t="shared" si="284"/>
        <v>23525.90404522</v>
      </c>
      <c r="P544" s="212">
        <f ca="1" t="shared" si="284"/>
        <v>25013.2058467767</v>
      </c>
      <c r="Q544" s="212">
        <f ca="1" t="shared" si="284"/>
        <v>-1016425.98277783</v>
      </c>
      <c r="R544" s="212">
        <f ca="1" t="shared" si="284"/>
        <v>-2557458.55268666</v>
      </c>
      <c r="S544" s="212">
        <f ca="1" t="shared" si="284"/>
        <v>-1949619.06618003</v>
      </c>
      <c r="T544" s="212">
        <f ca="1" t="shared" si="284"/>
        <v>-1218616.79514466</v>
      </c>
      <c r="U544" s="212">
        <f ca="1" t="shared" si="284"/>
        <v>-640753.679363083</v>
      </c>
      <c r="V544" s="212"/>
    </row>
    <row r="545" spans="1:22">
      <c r="A545" s="210">
        <f>Baseline!A545</f>
        <v>15</v>
      </c>
      <c r="B545" s="213" t="s">
        <v>162</v>
      </c>
      <c r="C545" s="20" t="str">
        <f>'Data Request'!$C$6</f>
        <v>Naira</v>
      </c>
      <c r="D545" s="20" t="str">
        <f>'Data Request'!$C$7</f>
        <v>Million</v>
      </c>
      <c r="G545" s="212">
        <f t="shared" ref="G545:U545" si="285">G114</f>
        <v>37.36373529945</v>
      </c>
      <c r="H545" s="212">
        <f t="shared" si="285"/>
        <v>96.292739578935</v>
      </c>
      <c r="I545" s="212">
        <f t="shared" si="285"/>
        <v>116.29616419401</v>
      </c>
      <c r="J545" s="212">
        <f t="shared" si="285"/>
        <v>141.36879722</v>
      </c>
      <c r="K545" s="212">
        <f t="shared" si="285"/>
        <v>88.3709716</v>
      </c>
      <c r="L545" s="212">
        <f t="shared" si="285"/>
        <v>11473.41079809</v>
      </c>
      <c r="M545" s="212">
        <f ca="1" t="shared" si="285"/>
        <v>21325.2416257</v>
      </c>
      <c r="N545" s="212">
        <f ca="1" t="shared" si="285"/>
        <v>21325.2416257</v>
      </c>
      <c r="O545" s="212">
        <f ca="1" t="shared" si="285"/>
        <v>21325.2416257</v>
      </c>
      <c r="P545" s="212">
        <f ca="1" t="shared" si="285"/>
        <v>21325.2416257</v>
      </c>
      <c r="Q545" s="212">
        <f ca="1" t="shared" si="285"/>
        <v>21325.2416257</v>
      </c>
      <c r="R545" s="212">
        <f ca="1" t="shared" si="285"/>
        <v>241903.2416257</v>
      </c>
      <c r="S545" s="212">
        <f ca="1" t="shared" si="285"/>
        <v>825563.2416257</v>
      </c>
      <c r="T545" s="212">
        <f ca="1" t="shared" si="285"/>
        <v>1413013.2416257</v>
      </c>
      <c r="U545" s="212">
        <f ca="1" t="shared" si="285"/>
        <v>1981513.2416257</v>
      </c>
      <c r="V545" s="212"/>
    </row>
    <row r="546" spans="1:22">
      <c r="A546" s="210">
        <f>Baseline!A546</f>
        <v>16</v>
      </c>
      <c r="B546" s="213" t="s">
        <v>163</v>
      </c>
      <c r="C546" s="20" t="str">
        <f>'Data Request'!$C$6</f>
        <v>Naira</v>
      </c>
      <c r="D546" s="20" t="str">
        <f>'Data Request'!$C$7</f>
        <v>Million</v>
      </c>
      <c r="G546" s="212">
        <f t="shared" ref="G546:U546" si="286">G115</f>
        <v>10582.39431922</v>
      </c>
      <c r="H546" s="212">
        <f t="shared" si="286"/>
        <v>18059.0913813</v>
      </c>
      <c r="I546" s="212">
        <f t="shared" si="286"/>
        <v>49925.68679335</v>
      </c>
      <c r="J546" s="212">
        <f t="shared" si="286"/>
        <v>57154.99575475</v>
      </c>
      <c r="K546" s="212">
        <f t="shared" si="286"/>
        <v>75592.88760184</v>
      </c>
      <c r="L546" s="212">
        <f t="shared" si="286"/>
        <v>5351.06467282</v>
      </c>
      <c r="M546" s="212">
        <f ca="1" t="shared" si="286"/>
        <v>5452.0546986</v>
      </c>
      <c r="N546" s="212">
        <f ca="1" t="shared" si="286"/>
        <v>2353.25525077</v>
      </c>
      <c r="O546" s="212">
        <f ca="1" t="shared" si="286"/>
        <v>2200.66241952</v>
      </c>
      <c r="P546" s="212">
        <f ca="1" t="shared" si="286"/>
        <v>3687.96422107667</v>
      </c>
      <c r="Q546" s="212">
        <f ca="1" t="shared" si="286"/>
        <v>-1037751.22440353</v>
      </c>
      <c r="R546" s="212">
        <f ca="1" t="shared" si="286"/>
        <v>-2799361.79431236</v>
      </c>
      <c r="S546" s="212">
        <f ca="1" t="shared" si="286"/>
        <v>-2775182.30780573</v>
      </c>
      <c r="T546" s="212">
        <f ca="1" t="shared" si="286"/>
        <v>-2631630.03677036</v>
      </c>
      <c r="U546" s="212">
        <f ca="1" t="shared" si="286"/>
        <v>-2622266.92098878</v>
      </c>
      <c r="V546" s="212"/>
    </row>
    <row r="547" spans="1:22">
      <c r="A547" s="210">
        <f>Baseline!A547</f>
        <v>17</v>
      </c>
      <c r="B547" s="211" t="s">
        <v>364</v>
      </c>
      <c r="C547" s="20" t="str">
        <f>'Data Request'!$C$6</f>
        <v>Naira</v>
      </c>
      <c r="D547" s="20" t="str">
        <f>'Data Request'!$C$7</f>
        <v>Million</v>
      </c>
      <c r="G547" s="212">
        <f t="shared" ref="G547:U547" si="287">G116</f>
        <v>830.52890428305</v>
      </c>
      <c r="H547" s="212">
        <f t="shared" si="287"/>
        <v>3332.21106092562</v>
      </c>
      <c r="I547" s="212">
        <f t="shared" si="287"/>
        <v>4409.99511651299</v>
      </c>
      <c r="J547" s="212">
        <f t="shared" si="287"/>
        <v>5134.897237345</v>
      </c>
      <c r="K547" s="212">
        <f t="shared" si="287"/>
        <v>7478.83792445</v>
      </c>
      <c r="L547" s="212">
        <f t="shared" si="287"/>
        <v>25478.04010885</v>
      </c>
      <c r="M547" s="212">
        <f ca="1" t="shared" si="287"/>
        <v>54104.6377099693</v>
      </c>
      <c r="N547" s="212">
        <f ca="1" t="shared" si="287"/>
        <v>91019.9076400698</v>
      </c>
      <c r="O547" s="212">
        <f ca="1" t="shared" si="287"/>
        <v>131721.096718018</v>
      </c>
      <c r="P547" s="212">
        <f ca="1" t="shared" si="287"/>
        <v>175761.7571731</v>
      </c>
      <c r="Q547" s="212">
        <f ca="1" t="shared" si="287"/>
        <v>223757.386594223</v>
      </c>
      <c r="R547" s="212">
        <f ca="1" t="shared" si="287"/>
        <v>280790.413360297</v>
      </c>
      <c r="S547" s="212">
        <f ca="1" t="shared" si="287"/>
        <v>342526.099593622</v>
      </c>
      <c r="T547" s="212">
        <f ca="1" t="shared" si="287"/>
        <v>405987.294550551</v>
      </c>
      <c r="U547" s="212">
        <f ca="1" t="shared" si="287"/>
        <v>469899.024172636</v>
      </c>
      <c r="V547" s="212"/>
    </row>
    <row r="548" spans="1:22">
      <c r="A548" s="210">
        <f>Baseline!A548</f>
        <v>18</v>
      </c>
      <c r="B548" s="213" t="s">
        <v>162</v>
      </c>
      <c r="C548" s="20" t="str">
        <f>'Data Request'!$C$6</f>
        <v>Naira</v>
      </c>
      <c r="D548" s="20" t="str">
        <f>'Data Request'!$C$7</f>
        <v>Million</v>
      </c>
      <c r="G548" s="212">
        <f t="shared" ref="G548:U548" si="288">G117</f>
        <v>18.85203478305</v>
      </c>
      <c r="H548" s="212">
        <f t="shared" si="288"/>
        <v>51.793477535624</v>
      </c>
      <c r="I548" s="212">
        <f t="shared" si="288"/>
        <v>56.807963372988</v>
      </c>
      <c r="J548" s="212">
        <f t="shared" si="288"/>
        <v>55.478158165</v>
      </c>
      <c r="K548" s="212">
        <f t="shared" si="288"/>
        <v>28.4789036</v>
      </c>
      <c r="L548" s="212">
        <f t="shared" si="288"/>
        <v>16916.77591435</v>
      </c>
      <c r="M548" s="212">
        <f ca="1" t="shared" si="288"/>
        <v>129608.1096539</v>
      </c>
      <c r="N548" s="212">
        <f ca="1" t="shared" si="288"/>
        <v>391695.159856</v>
      </c>
      <c r="O548" s="212">
        <f ca="1" t="shared" si="288"/>
        <v>655155.5911832</v>
      </c>
      <c r="P548" s="212">
        <f ca="1" t="shared" si="288"/>
        <v>910014.5696806</v>
      </c>
      <c r="Q548" s="212">
        <f ca="1" t="shared" si="288"/>
        <v>1168179.4973749</v>
      </c>
      <c r="R548" s="212">
        <f ca="1" t="shared" si="288"/>
        <v>1470728.0977953</v>
      </c>
      <c r="S548" s="212">
        <f ca="1" t="shared" si="288"/>
        <v>1772185.1781399</v>
      </c>
      <c r="T548" s="212">
        <f ca="1" t="shared" si="288"/>
        <v>2039914.5405866</v>
      </c>
      <c r="U548" s="212">
        <f ca="1" t="shared" si="288"/>
        <v>2264028.3851574</v>
      </c>
      <c r="V548" s="212"/>
    </row>
    <row r="549" spans="1:22">
      <c r="A549" s="210">
        <f>Baseline!A549</f>
        <v>19</v>
      </c>
      <c r="B549" s="213" t="s">
        <v>163</v>
      </c>
      <c r="C549" s="20" t="str">
        <f>'Data Request'!$C$6</f>
        <v>Naira</v>
      </c>
      <c r="D549" s="20" t="str">
        <f>'Data Request'!$C$7</f>
        <v>Million</v>
      </c>
      <c r="G549" s="212">
        <f t="shared" ref="G549:U549" si="289">G118</f>
        <v>811.6768695</v>
      </c>
      <c r="H549" s="212">
        <f t="shared" si="289"/>
        <v>3280.41758339</v>
      </c>
      <c r="I549" s="212">
        <f t="shared" si="289"/>
        <v>4353.18715314</v>
      </c>
      <c r="J549" s="212">
        <f t="shared" si="289"/>
        <v>5079.41907918</v>
      </c>
      <c r="K549" s="212">
        <f t="shared" si="289"/>
        <v>7450.35902085</v>
      </c>
      <c r="L549" s="212">
        <f t="shared" si="289"/>
        <v>8561.2641945</v>
      </c>
      <c r="M549" s="212">
        <f ca="1" t="shared" si="289"/>
        <v>-75503.4719439306</v>
      </c>
      <c r="N549" s="212">
        <f ca="1" t="shared" si="289"/>
        <v>-300675.25221593</v>
      </c>
      <c r="O549" s="212">
        <f ca="1" t="shared" si="289"/>
        <v>-523434.494465182</v>
      </c>
      <c r="P549" s="212">
        <f ca="1" t="shared" si="289"/>
        <v>-734252.8125075</v>
      </c>
      <c r="Q549" s="212">
        <f ca="1" t="shared" si="289"/>
        <v>-944422.110780677</v>
      </c>
      <c r="R549" s="212">
        <f ca="1" t="shared" si="289"/>
        <v>-1189937.684435</v>
      </c>
      <c r="S549" s="212">
        <f ca="1" t="shared" si="289"/>
        <v>-1429659.07854628</v>
      </c>
      <c r="T549" s="212">
        <f ca="1" t="shared" si="289"/>
        <v>-1633927.24603605</v>
      </c>
      <c r="U549" s="212">
        <f ca="1" t="shared" si="289"/>
        <v>-1794129.36098476</v>
      </c>
      <c r="V549" s="212"/>
    </row>
    <row r="550" spans="1:22">
      <c r="A550" s="210" t="str">
        <f>Baseline!A550</f>
        <v>A</v>
      </c>
      <c r="B550" s="214" t="s">
        <v>365</v>
      </c>
      <c r="C550" s="215" t="str">
        <f>'Data Request'!$C$6</f>
        <v>Naira</v>
      </c>
      <c r="D550" s="215" t="str">
        <f>'Data Request'!$C$7</f>
        <v>Million</v>
      </c>
      <c r="E550" s="216"/>
      <c r="F550" s="216"/>
      <c r="G550" s="217">
        <f t="shared" ref="G550:U550" si="290">G6</f>
        <v>1.58774</v>
      </c>
      <c r="H550" s="217">
        <f t="shared" si="290"/>
        <v>1.635779</v>
      </c>
      <c r="I550" s="217">
        <f t="shared" si="290"/>
        <v>1.817777</v>
      </c>
      <c r="J550" s="217">
        <f t="shared" si="290"/>
        <v>2.036732</v>
      </c>
      <c r="K550" s="217">
        <f t="shared" si="290"/>
        <v>2.2994</v>
      </c>
      <c r="L550" s="217">
        <f t="shared" si="290"/>
        <v>2.410201</v>
      </c>
      <c r="M550" s="217">
        <f t="shared" si="290"/>
        <v>2.6999137781086</v>
      </c>
      <c r="N550" s="217">
        <f t="shared" si="290"/>
        <v>3.02445082763663</v>
      </c>
      <c r="O550" s="217">
        <f t="shared" si="290"/>
        <v>3.3879981216289</v>
      </c>
      <c r="P550" s="217">
        <f t="shared" si="290"/>
        <v>3.79524479858398</v>
      </c>
      <c r="Q550" s="217">
        <f t="shared" si="290"/>
        <v>4.25144364432339</v>
      </c>
      <c r="R550" s="217">
        <f t="shared" si="290"/>
        <v>4.76247884394743</v>
      </c>
      <c r="S550" s="217">
        <f t="shared" si="290"/>
        <v>5.33494187776222</v>
      </c>
      <c r="T550" s="217">
        <f t="shared" si="290"/>
        <v>5.97621654010548</v>
      </c>
      <c r="U550" s="217">
        <f t="shared" si="290"/>
        <v>6.6945741776687</v>
      </c>
      <c r="V550" s="212"/>
    </row>
    <row r="551" spans="1:22">
      <c r="A551" s="210">
        <f>Baseline!A551</f>
        <v>0</v>
      </c>
      <c r="B551" s="211" t="s">
        <v>152</v>
      </c>
      <c r="C551" s="20" t="str">
        <f>'Data Request'!$C$6</f>
        <v>Naira</v>
      </c>
      <c r="D551" s="20" t="str">
        <f>'Data Request'!$C$7</f>
        <v>Million</v>
      </c>
      <c r="G551" s="212">
        <f t="shared" ref="G551:U551" si="291">G13</f>
        <v>59667.04942855</v>
      </c>
      <c r="H551" s="212">
        <f t="shared" si="291"/>
        <v>81291.530078</v>
      </c>
      <c r="I551" s="212">
        <f t="shared" si="291"/>
        <v>76433.49753731</v>
      </c>
      <c r="J551" s="212">
        <f t="shared" si="291"/>
        <v>107869.95199021</v>
      </c>
      <c r="K551" s="212">
        <f t="shared" si="291"/>
        <v>103201.2201011</v>
      </c>
      <c r="L551" s="212">
        <f t="shared" si="291"/>
        <v>122657.259140301</v>
      </c>
      <c r="M551" s="212">
        <f ca="1" t="shared" si="291"/>
        <v>196874.456416714</v>
      </c>
      <c r="N551" s="212">
        <f ca="1" t="shared" si="291"/>
        <v>247728.240211265</v>
      </c>
      <c r="O551" s="212">
        <f ca="1" t="shared" si="291"/>
        <v>314013.404074746</v>
      </c>
      <c r="P551" s="212">
        <f ca="1" t="shared" si="291"/>
        <v>383240.358543583</v>
      </c>
      <c r="Q551" s="212">
        <f ca="1" t="shared" si="291"/>
        <v>-580121.934355512</v>
      </c>
      <c r="R551" s="212">
        <f ca="1" t="shared" si="291"/>
        <v>-2028254.56624255</v>
      </c>
      <c r="S551" s="212">
        <f ca="1" t="shared" si="291"/>
        <v>-1313169.90925037</v>
      </c>
      <c r="T551" s="212">
        <f ca="1" t="shared" si="291"/>
        <v>-465315.689395549</v>
      </c>
      <c r="U551" s="212">
        <f ca="1" t="shared" si="291"/>
        <v>234482.485083027</v>
      </c>
      <c r="V551" s="212"/>
    </row>
    <row r="552" spans="1:22">
      <c r="A552" s="210">
        <f>Baseline!A552</f>
        <v>0</v>
      </c>
      <c r="B552" s="213" t="s">
        <v>366</v>
      </c>
      <c r="C552" s="20" t="str">
        <f>'Data Request'!$C$6</f>
        <v>Naira</v>
      </c>
      <c r="D552" s="20" t="str">
        <f>'Data Request'!$C$7</f>
        <v>Million</v>
      </c>
      <c r="G552" s="212">
        <f t="shared" ref="G552:U552" si="292">G14</f>
        <v>32826.44959462</v>
      </c>
      <c r="H552" s="212">
        <f t="shared" si="292"/>
        <v>23974.675189</v>
      </c>
      <c r="I552" s="212">
        <f t="shared" si="292"/>
        <v>31338.35611266</v>
      </c>
      <c r="J552" s="212">
        <f t="shared" si="292"/>
        <v>46996.00020615</v>
      </c>
      <c r="K552" s="212">
        <f t="shared" si="292"/>
        <v>45509.546427</v>
      </c>
      <c r="L552" s="212">
        <f t="shared" si="292"/>
        <v>29189.5577833762</v>
      </c>
      <c r="M552" s="212">
        <f t="shared" si="292"/>
        <v>36141.882855592</v>
      </c>
      <c r="N552" s="212">
        <f t="shared" si="292"/>
        <v>44750.10228114</v>
      </c>
      <c r="O552" s="212">
        <f t="shared" si="292"/>
        <v>55408.6144923312</v>
      </c>
      <c r="P552" s="212">
        <f t="shared" si="292"/>
        <v>68605.7551482666</v>
      </c>
      <c r="Q552" s="212">
        <f t="shared" si="292"/>
        <v>84946.1709625558</v>
      </c>
      <c r="R552" s="212">
        <f t="shared" si="292"/>
        <v>105178.522495748</v>
      </c>
      <c r="S552" s="212">
        <f t="shared" si="292"/>
        <v>130229.785157296</v>
      </c>
      <c r="T552" s="212">
        <f t="shared" si="292"/>
        <v>161247.719968696</v>
      </c>
      <c r="U552" s="212">
        <f t="shared" si="292"/>
        <v>199653.459949259</v>
      </c>
      <c r="V552" s="212"/>
    </row>
    <row r="553" spans="1:22">
      <c r="A553" s="210">
        <f>Baseline!A553</f>
        <v>0</v>
      </c>
      <c r="B553" s="218" t="s">
        <v>367</v>
      </c>
      <c r="C553" s="20" t="str">
        <f>'Data Request'!$C$6</f>
        <v>Naira</v>
      </c>
      <c r="D553" s="20" t="str">
        <f>'Data Request'!$C$7</f>
        <v>Million</v>
      </c>
      <c r="G553" s="212">
        <f t="shared" ref="G553:U553" si="293">G15</f>
        <v>0</v>
      </c>
      <c r="H553" s="212">
        <f t="shared" si="293"/>
        <v>0</v>
      </c>
      <c r="I553" s="212">
        <f t="shared" si="293"/>
        <v>0</v>
      </c>
      <c r="J553" s="212">
        <f t="shared" si="293"/>
        <v>0</v>
      </c>
      <c r="K553" s="212">
        <f t="shared" si="293"/>
        <v>0</v>
      </c>
      <c r="L553" s="212">
        <f t="shared" si="293"/>
        <v>0</v>
      </c>
      <c r="M553" s="212">
        <f t="shared" si="293"/>
        <v>0</v>
      </c>
      <c r="N553" s="212">
        <f t="shared" si="293"/>
        <v>0</v>
      </c>
      <c r="O553" s="212">
        <f t="shared" si="293"/>
        <v>0</v>
      </c>
      <c r="P553" s="212">
        <f t="shared" si="293"/>
        <v>0</v>
      </c>
      <c r="Q553" s="212">
        <f t="shared" si="293"/>
        <v>0</v>
      </c>
      <c r="R553" s="212">
        <f t="shared" si="293"/>
        <v>0</v>
      </c>
      <c r="S553" s="212">
        <f t="shared" si="293"/>
        <v>0</v>
      </c>
      <c r="T553" s="212">
        <f t="shared" si="293"/>
        <v>0</v>
      </c>
      <c r="U553" s="212">
        <f t="shared" si="293"/>
        <v>0</v>
      </c>
      <c r="V553" s="212"/>
    </row>
    <row r="554" spans="1:22">
      <c r="A554" s="210">
        <f>Baseline!A554</f>
        <v>0</v>
      </c>
      <c r="B554" s="218" t="s">
        <v>368</v>
      </c>
      <c r="C554" s="20" t="str">
        <f>'Data Request'!$C$6</f>
        <v>Naira</v>
      </c>
      <c r="D554" s="20" t="str">
        <f>'Data Request'!$C$7</f>
        <v>Million</v>
      </c>
      <c r="G554" s="212">
        <f t="shared" ref="G554:U554" si="294">G16</f>
        <v>0</v>
      </c>
      <c r="H554" s="212">
        <f t="shared" si="294"/>
        <v>0</v>
      </c>
      <c r="I554" s="212">
        <f t="shared" si="294"/>
        <v>0</v>
      </c>
      <c r="J554" s="212">
        <f t="shared" si="294"/>
        <v>0</v>
      </c>
      <c r="K554" s="212">
        <f t="shared" si="294"/>
        <v>0</v>
      </c>
      <c r="L554" s="212">
        <f t="shared" si="294"/>
        <v>0</v>
      </c>
      <c r="M554" s="212">
        <f t="shared" si="294"/>
        <v>0</v>
      </c>
      <c r="N554" s="212">
        <f t="shared" si="294"/>
        <v>0</v>
      </c>
      <c r="O554" s="212">
        <f t="shared" si="294"/>
        <v>0</v>
      </c>
      <c r="P554" s="212">
        <f t="shared" si="294"/>
        <v>0</v>
      </c>
      <c r="Q554" s="212">
        <f t="shared" si="294"/>
        <v>0</v>
      </c>
      <c r="R554" s="212">
        <f t="shared" si="294"/>
        <v>0</v>
      </c>
      <c r="S554" s="212">
        <f t="shared" si="294"/>
        <v>0</v>
      </c>
      <c r="T554" s="212">
        <f t="shared" si="294"/>
        <v>0</v>
      </c>
      <c r="U554" s="212">
        <f t="shared" si="294"/>
        <v>0</v>
      </c>
      <c r="V554" s="212"/>
    </row>
    <row r="555" spans="1:22">
      <c r="A555" s="210">
        <f>Baseline!A555</f>
        <v>0</v>
      </c>
      <c r="B555" s="219" t="s">
        <v>369</v>
      </c>
      <c r="C555" s="20" t="str">
        <f>'Data Request'!$C$6</f>
        <v>Naira</v>
      </c>
      <c r="D555" s="20" t="str">
        <f>'Data Request'!$C$7</f>
        <v>Million</v>
      </c>
      <c r="G555" s="212">
        <f t="shared" ref="G555:U555" si="295">G17</f>
        <v>0</v>
      </c>
      <c r="H555" s="212">
        <f t="shared" si="295"/>
        <v>0</v>
      </c>
      <c r="I555" s="212">
        <f t="shared" si="295"/>
        <v>0</v>
      </c>
      <c r="J555" s="212">
        <f t="shared" si="295"/>
        <v>0</v>
      </c>
      <c r="K555" s="212">
        <f t="shared" si="295"/>
        <v>0</v>
      </c>
      <c r="L555" s="212">
        <f t="shared" si="295"/>
        <v>0</v>
      </c>
      <c r="M555" s="212">
        <f t="shared" si="295"/>
        <v>0</v>
      </c>
      <c r="N555" s="212">
        <f t="shared" si="295"/>
        <v>0</v>
      </c>
      <c r="O555" s="212">
        <f t="shared" si="295"/>
        <v>0</v>
      </c>
      <c r="P555" s="212">
        <f t="shared" si="295"/>
        <v>0</v>
      </c>
      <c r="Q555" s="212">
        <f t="shared" si="295"/>
        <v>0</v>
      </c>
      <c r="R555" s="212">
        <f t="shared" si="295"/>
        <v>0</v>
      </c>
      <c r="S555" s="212">
        <f t="shared" si="295"/>
        <v>0</v>
      </c>
      <c r="T555" s="212">
        <f t="shared" si="295"/>
        <v>0</v>
      </c>
      <c r="U555" s="212">
        <f t="shared" si="295"/>
        <v>0</v>
      </c>
      <c r="V555" s="212"/>
    </row>
    <row r="556" spans="1:22">
      <c r="A556" s="210">
        <f>Baseline!A556</f>
        <v>0</v>
      </c>
      <c r="B556" s="219" t="s">
        <v>370</v>
      </c>
      <c r="C556" s="20" t="str">
        <f>'Data Request'!$C$6</f>
        <v>Naira</v>
      </c>
      <c r="D556" s="20" t="str">
        <f>'Data Request'!$C$7</f>
        <v>Million</v>
      </c>
      <c r="G556" s="212">
        <f t="shared" ref="G556:U556" si="296">G18</f>
        <v>4424.49278956</v>
      </c>
      <c r="H556" s="212">
        <f t="shared" si="296"/>
        <v>19409.246875</v>
      </c>
      <c r="I556" s="212">
        <f t="shared" si="296"/>
        <v>18069.17347683</v>
      </c>
      <c r="J556" s="212">
        <f t="shared" si="296"/>
        <v>16026.94724276</v>
      </c>
      <c r="K556" s="212">
        <f t="shared" si="296"/>
        <v>3231.488448</v>
      </c>
      <c r="L556" s="212">
        <f t="shared" si="296"/>
        <v>1771.55523766505</v>
      </c>
      <c r="M556" s="212">
        <f t="shared" si="296"/>
        <v>974.584139965638</v>
      </c>
      <c r="N556" s="212">
        <f t="shared" si="296"/>
        <v>536.14712410799</v>
      </c>
      <c r="O556" s="212">
        <f t="shared" si="296"/>
        <v>294.950150429703</v>
      </c>
      <c r="P556" s="212">
        <f t="shared" si="296"/>
        <v>162.260669369891</v>
      </c>
      <c r="Q556" s="212">
        <f t="shared" si="296"/>
        <v>89.2643207199862</v>
      </c>
      <c r="R556" s="212">
        <f t="shared" si="296"/>
        <v>49.1069030131778</v>
      </c>
      <c r="S556" s="212">
        <f t="shared" si="296"/>
        <v>27.0151377851209</v>
      </c>
      <c r="T556" s="212">
        <f t="shared" si="296"/>
        <v>14.8618142209705</v>
      </c>
      <c r="U556" s="212">
        <f t="shared" si="296"/>
        <v>8.17591691352735</v>
      </c>
      <c r="V556" s="212"/>
    </row>
    <row r="557" spans="1:22">
      <c r="A557" s="210">
        <f>Baseline!A557</f>
        <v>0</v>
      </c>
      <c r="B557" s="219" t="s">
        <v>371</v>
      </c>
      <c r="C557" s="20" t="str">
        <f>'Data Request'!$C$6</f>
        <v>Naira</v>
      </c>
      <c r="D557" s="20" t="str">
        <f>'Data Request'!$C$7</f>
        <v>Million</v>
      </c>
      <c r="G557" s="212">
        <f t="shared" ref="G557:U557" si="297">G19</f>
        <v>8044.1295677</v>
      </c>
      <c r="H557" s="212">
        <f t="shared" si="297"/>
        <v>7694.488524</v>
      </c>
      <c r="I557" s="212">
        <f t="shared" si="297"/>
        <v>10014.00242719</v>
      </c>
      <c r="J557" s="212">
        <f t="shared" si="297"/>
        <v>11259.13871752</v>
      </c>
      <c r="K557" s="212">
        <f t="shared" si="297"/>
        <v>12086.864902</v>
      </c>
      <c r="L557" s="212">
        <f t="shared" si="297"/>
        <v>11800.3634352115</v>
      </c>
      <c r="M557" s="212">
        <f t="shared" si="297"/>
        <v>13717.4489853445</v>
      </c>
      <c r="N557" s="212">
        <f t="shared" si="297"/>
        <v>15945.9840113099</v>
      </c>
      <c r="O557" s="212">
        <f t="shared" si="297"/>
        <v>18536.5665555318</v>
      </c>
      <c r="P557" s="212">
        <f t="shared" si="297"/>
        <v>21548.0148120026</v>
      </c>
      <c r="Q557" s="212">
        <f t="shared" si="297"/>
        <v>25048.7025710657</v>
      </c>
      <c r="R557" s="212">
        <f t="shared" si="297"/>
        <v>29118.1116203904</v>
      </c>
      <c r="S557" s="212">
        <f t="shared" si="297"/>
        <v>33848.6363488102</v>
      </c>
      <c r="T557" s="212">
        <f t="shared" si="297"/>
        <v>39347.6815258749</v>
      </c>
      <c r="U557" s="212">
        <f t="shared" si="297"/>
        <v>45740.100886401</v>
      </c>
      <c r="V557" s="212"/>
    </row>
    <row r="558" spans="1:22">
      <c r="A558" s="210">
        <f>Baseline!A558</f>
        <v>3</v>
      </c>
      <c r="B558" s="220" t="s">
        <v>372</v>
      </c>
      <c r="C558" s="215" t="str">
        <f>'Data Request'!$C$6</f>
        <v>Naira</v>
      </c>
      <c r="D558" s="215" t="str">
        <f>'Data Request'!$C$7</f>
        <v>Million</v>
      </c>
      <c r="E558" s="216"/>
      <c r="F558" s="216"/>
      <c r="G558" s="217">
        <f t="shared" ref="G558:U558" si="298">G20</f>
        <v>7201.76141292</v>
      </c>
      <c r="H558" s="217">
        <f t="shared" si="298"/>
        <v>10213.11949</v>
      </c>
      <c r="I558" s="217">
        <f t="shared" si="298"/>
        <v>10493.18173685</v>
      </c>
      <c r="J558" s="217">
        <f t="shared" si="298"/>
        <v>11463.18880975</v>
      </c>
      <c r="K558" s="217">
        <f t="shared" si="298"/>
        <v>17199.206405</v>
      </c>
      <c r="L558" s="217">
        <f t="shared" si="298"/>
        <v>17032.1132800668</v>
      </c>
      <c r="M558" s="217">
        <f t="shared" si="298"/>
        <v>20263.6901174412</v>
      </c>
      <c r="N558" s="217">
        <f t="shared" si="298"/>
        <v>24108.4080656181</v>
      </c>
      <c r="O558" s="217">
        <f t="shared" si="298"/>
        <v>28682.6010509361</v>
      </c>
      <c r="P558" s="217">
        <f t="shared" si="298"/>
        <v>34124.6755409134</v>
      </c>
      <c r="Q558" s="217">
        <f t="shared" si="298"/>
        <v>40599.2984633662</v>
      </c>
      <c r="R558" s="217">
        <f t="shared" si="298"/>
        <v>48302.3797176116</v>
      </c>
      <c r="S558" s="217">
        <f t="shared" si="298"/>
        <v>57467.0000391648</v>
      </c>
      <c r="T558" s="217">
        <f t="shared" si="298"/>
        <v>68370.4635839559</v>
      </c>
      <c r="U558" s="217">
        <f t="shared" si="298"/>
        <v>81342.6886299836</v>
      </c>
      <c r="V558" s="212"/>
    </row>
    <row r="559" spans="1:22">
      <c r="A559" s="210">
        <f>Baseline!A559</f>
        <v>0</v>
      </c>
      <c r="B559" s="219" t="s">
        <v>373</v>
      </c>
      <c r="C559" s="20" t="str">
        <f>'Data Request'!$C$6</f>
        <v>Naira</v>
      </c>
      <c r="D559" s="20" t="str">
        <f>'Data Request'!$C$7</f>
        <v>Million</v>
      </c>
      <c r="G559" s="212">
        <f t="shared" ref="G559:U559" si="299">G21</f>
        <v>0</v>
      </c>
      <c r="H559" s="212">
        <f t="shared" si="299"/>
        <v>0</v>
      </c>
      <c r="I559" s="212">
        <f t="shared" si="299"/>
        <v>0</v>
      </c>
      <c r="J559" s="212">
        <f t="shared" si="299"/>
        <v>0</v>
      </c>
      <c r="K559" s="212">
        <f t="shared" si="299"/>
        <v>0</v>
      </c>
      <c r="L559" s="212">
        <f t="shared" si="299"/>
        <v>62863.6694039819</v>
      </c>
      <c r="M559" s="212">
        <f ca="1" t="shared" si="299"/>
        <v>125776.85031837</v>
      </c>
      <c r="N559" s="212">
        <f ca="1" t="shared" si="299"/>
        <v>162387.598729089</v>
      </c>
      <c r="O559" s="212">
        <f ca="1" t="shared" si="299"/>
        <v>211090.671825517</v>
      </c>
      <c r="P559" s="212">
        <f ca="1" t="shared" si="299"/>
        <v>258799.652373031</v>
      </c>
      <c r="Q559" s="212">
        <f ca="1" t="shared" si="299"/>
        <v>-730805.37067322</v>
      </c>
      <c r="R559" s="212">
        <f ca="1" t="shared" si="299"/>
        <v>-2210902.68697931</v>
      </c>
      <c r="S559" s="212">
        <f ca="1" t="shared" si="299"/>
        <v>-1534742.34593343</v>
      </c>
      <c r="T559" s="212">
        <f ca="1" t="shared" si="299"/>
        <v>-734296.416288296</v>
      </c>
      <c r="U559" s="212">
        <f ca="1" t="shared" si="299"/>
        <v>-92261.9402995308</v>
      </c>
      <c r="V559" s="212"/>
    </row>
    <row r="560" spans="1:22">
      <c r="A560" s="210">
        <f>Baseline!A560</f>
        <v>4</v>
      </c>
      <c r="B560" s="221" t="str">
        <f>B22</f>
        <v>Grants</v>
      </c>
      <c r="C560" s="20" t="str">
        <f>'Data Request'!$C$6</f>
        <v>Naira</v>
      </c>
      <c r="D560" s="20" t="str">
        <f>'Data Request'!$C$7</f>
        <v>Million</v>
      </c>
      <c r="G560" s="212">
        <f t="shared" ref="G560:U560" si="300">G22</f>
        <v>0</v>
      </c>
      <c r="H560" s="212">
        <f t="shared" si="300"/>
        <v>0</v>
      </c>
      <c r="I560" s="212">
        <f t="shared" si="300"/>
        <v>100</v>
      </c>
      <c r="J560" s="212">
        <f t="shared" si="300"/>
        <v>36.69124193</v>
      </c>
      <c r="K560" s="212">
        <f t="shared" si="300"/>
        <v>2977.389612</v>
      </c>
      <c r="L560" s="212">
        <f t="shared" si="300"/>
        <v>3036.93740424</v>
      </c>
      <c r="M560" s="212">
        <f t="shared" si="300"/>
        <v>3036.93740424</v>
      </c>
      <c r="N560" s="212">
        <f t="shared" si="300"/>
        <v>3036.93740424</v>
      </c>
      <c r="O560" s="212">
        <f t="shared" si="300"/>
        <v>3036.93740424</v>
      </c>
      <c r="P560" s="212">
        <f t="shared" si="300"/>
        <v>3036.93740424</v>
      </c>
      <c r="Q560" s="212">
        <f t="shared" si="300"/>
        <v>3036.93740424</v>
      </c>
      <c r="R560" s="212">
        <f t="shared" si="300"/>
        <v>3036.93740424</v>
      </c>
      <c r="S560" s="212">
        <f t="shared" si="300"/>
        <v>3036.93740424</v>
      </c>
      <c r="T560" s="212">
        <f t="shared" si="300"/>
        <v>3036.93740424</v>
      </c>
      <c r="U560" s="212">
        <f t="shared" si="300"/>
        <v>3036.93740424</v>
      </c>
      <c r="V560" s="212"/>
    </row>
    <row r="561" spans="1:22">
      <c r="A561" s="210">
        <f>Baseline!A561</f>
        <v>0</v>
      </c>
      <c r="B561" s="221" t="str">
        <f>B23</f>
        <v>Sales of Government Assets and Privatization Proceeds</v>
      </c>
      <c r="C561" s="20" t="str">
        <f>'Data Request'!$C$6</f>
        <v>Naira</v>
      </c>
      <c r="D561" s="20" t="str">
        <f>'Data Request'!$C$7</f>
        <v>Million</v>
      </c>
      <c r="G561" s="212">
        <f t="shared" ref="G561:U561" si="301">G23</f>
        <v>0</v>
      </c>
      <c r="H561" s="212">
        <f t="shared" si="301"/>
        <v>0</v>
      </c>
      <c r="I561" s="212">
        <f t="shared" si="301"/>
        <v>0</v>
      </c>
      <c r="J561" s="212">
        <f t="shared" si="301"/>
        <v>0</v>
      </c>
      <c r="K561" s="212">
        <f t="shared" si="301"/>
        <v>0</v>
      </c>
      <c r="L561" s="212">
        <f t="shared" si="301"/>
        <v>0</v>
      </c>
      <c r="M561" s="212">
        <f t="shared" si="301"/>
        <v>0</v>
      </c>
      <c r="N561" s="212">
        <f t="shared" si="301"/>
        <v>0</v>
      </c>
      <c r="O561" s="212">
        <f t="shared" si="301"/>
        <v>0</v>
      </c>
      <c r="P561" s="212">
        <f t="shared" si="301"/>
        <v>0</v>
      </c>
      <c r="Q561" s="212">
        <f t="shared" si="301"/>
        <v>0</v>
      </c>
      <c r="R561" s="212">
        <f t="shared" si="301"/>
        <v>0</v>
      </c>
      <c r="S561" s="212">
        <f t="shared" si="301"/>
        <v>0</v>
      </c>
      <c r="T561" s="212">
        <f t="shared" si="301"/>
        <v>0</v>
      </c>
      <c r="U561" s="212">
        <f t="shared" si="301"/>
        <v>0</v>
      </c>
      <c r="V561" s="212"/>
    </row>
    <row r="562" spans="1:22">
      <c r="A562" s="210">
        <f>Baseline!A562</f>
        <v>0</v>
      </c>
      <c r="B562" s="221" t="str">
        <f>B24</f>
        <v>Other Non-Debt Creating Capital Receipts</v>
      </c>
      <c r="C562" s="20" t="str">
        <f>'Data Request'!$C$6</f>
        <v>Naira</v>
      </c>
      <c r="D562" s="20" t="str">
        <f>'Data Request'!$C$7</f>
        <v>Million</v>
      </c>
      <c r="G562" s="212">
        <f t="shared" ref="G562:U562" si="302">G24</f>
        <v>0</v>
      </c>
      <c r="H562" s="212">
        <f t="shared" si="302"/>
        <v>0</v>
      </c>
      <c r="I562" s="212">
        <f t="shared" si="302"/>
        <v>0</v>
      </c>
      <c r="J562" s="212">
        <f t="shared" si="302"/>
        <v>0</v>
      </c>
      <c r="K562" s="212">
        <f t="shared" si="302"/>
        <v>0</v>
      </c>
      <c r="L562" s="212">
        <f t="shared" si="302"/>
        <v>0</v>
      </c>
      <c r="M562" s="212">
        <f t="shared" si="302"/>
        <v>0</v>
      </c>
      <c r="N562" s="212">
        <f t="shared" si="302"/>
        <v>0</v>
      </c>
      <c r="O562" s="212">
        <f t="shared" si="302"/>
        <v>0</v>
      </c>
      <c r="P562" s="212">
        <f t="shared" si="302"/>
        <v>0</v>
      </c>
      <c r="Q562" s="212">
        <f t="shared" si="302"/>
        <v>0</v>
      </c>
      <c r="R562" s="212">
        <f t="shared" si="302"/>
        <v>0</v>
      </c>
      <c r="S562" s="212">
        <f t="shared" si="302"/>
        <v>0</v>
      </c>
      <c r="T562" s="212">
        <f t="shared" si="302"/>
        <v>0</v>
      </c>
      <c r="U562" s="212">
        <f t="shared" si="302"/>
        <v>0</v>
      </c>
      <c r="V562" s="212"/>
    </row>
    <row r="563" spans="1:22">
      <c r="A563" s="210">
        <f>Baseline!A563</f>
        <v>0</v>
      </c>
      <c r="B563" s="221" t="s">
        <v>374</v>
      </c>
      <c r="C563" s="20" t="str">
        <f>'Data Request'!$C$6</f>
        <v>Naira</v>
      </c>
      <c r="D563" s="20" t="str">
        <f>'Data Request'!$C$7</f>
        <v>Million</v>
      </c>
      <c r="G563" s="212">
        <f t="shared" ref="G563:U563" si="303">G25</f>
        <v>0</v>
      </c>
      <c r="H563" s="212">
        <f t="shared" si="303"/>
        <v>0</v>
      </c>
      <c r="I563" s="212">
        <f t="shared" si="303"/>
        <v>0</v>
      </c>
      <c r="J563" s="212">
        <f t="shared" si="303"/>
        <v>0</v>
      </c>
      <c r="K563" s="212">
        <f t="shared" si="303"/>
        <v>0</v>
      </c>
      <c r="L563" s="212">
        <f t="shared" si="303"/>
        <v>59826.7319997419</v>
      </c>
      <c r="M563" s="212">
        <f ca="1" t="shared" si="303"/>
        <v>122739.91291413</v>
      </c>
      <c r="N563" s="212">
        <f ca="1" t="shared" si="303"/>
        <v>159350.661324849</v>
      </c>
      <c r="O563" s="212">
        <f ca="1" t="shared" si="303"/>
        <v>208053.734421277</v>
      </c>
      <c r="P563" s="212">
        <f ca="1" t="shared" si="303"/>
        <v>255762.714968791</v>
      </c>
      <c r="Q563" s="212">
        <f ca="1" t="shared" si="303"/>
        <v>-733842.30807746</v>
      </c>
      <c r="R563" s="212">
        <f ca="1" t="shared" si="303"/>
        <v>-2213939.62438355</v>
      </c>
      <c r="S563" s="212">
        <f ca="1" t="shared" si="303"/>
        <v>-1537779.28333767</v>
      </c>
      <c r="T563" s="212">
        <f ca="1" t="shared" si="303"/>
        <v>-737333.353692536</v>
      </c>
      <c r="U563" s="212">
        <f ca="1" t="shared" si="303"/>
        <v>-95298.8777037708</v>
      </c>
      <c r="V563" s="212"/>
    </row>
    <row r="564" spans="1:22">
      <c r="A564" s="210">
        <f>Baseline!A564</f>
        <v>1</v>
      </c>
      <c r="B564" s="214" t="s">
        <v>375</v>
      </c>
      <c r="C564" s="215" t="str">
        <f>'Data Request'!$C$6</f>
        <v>Naira</v>
      </c>
      <c r="D564" s="215" t="str">
        <f>'Data Request'!$C$7</f>
        <v>Million</v>
      </c>
      <c r="E564" s="216"/>
      <c r="F564" s="216"/>
      <c r="G564" s="217">
        <f>G552+G555+G556+G557+G558+G560</f>
        <v>52496.8333648</v>
      </c>
      <c r="H564" s="217">
        <f t="shared" ref="H564:U564" si="304">H552+H555+H556+H557+H558+H560</f>
        <v>61291.530078</v>
      </c>
      <c r="I564" s="217">
        <f t="shared" si="304"/>
        <v>70014.71375353</v>
      </c>
      <c r="J564" s="217">
        <f t="shared" si="304"/>
        <v>85781.96621811</v>
      </c>
      <c r="K564" s="217">
        <f t="shared" si="304"/>
        <v>81004.495794</v>
      </c>
      <c r="L564" s="217">
        <f t="shared" si="304"/>
        <v>62830.5271405595</v>
      </c>
      <c r="M564" s="217">
        <f t="shared" si="304"/>
        <v>74134.5435025832</v>
      </c>
      <c r="N564" s="217">
        <f t="shared" si="304"/>
        <v>88377.578886416</v>
      </c>
      <c r="O564" s="217">
        <f t="shared" si="304"/>
        <v>105959.669653469</v>
      </c>
      <c r="P564" s="217">
        <f t="shared" si="304"/>
        <v>127477.643574793</v>
      </c>
      <c r="Q564" s="217">
        <f t="shared" si="304"/>
        <v>153720.373721948</v>
      </c>
      <c r="R564" s="217">
        <f t="shared" si="304"/>
        <v>185685.058141003</v>
      </c>
      <c r="S564" s="217">
        <f t="shared" si="304"/>
        <v>224609.374087297</v>
      </c>
      <c r="T564" s="217">
        <f t="shared" si="304"/>
        <v>272017.664296988</v>
      </c>
      <c r="U564" s="217">
        <f t="shared" si="304"/>
        <v>329781.362786798</v>
      </c>
      <c r="V564" s="212"/>
    </row>
    <row r="565" spans="1:22">
      <c r="A565" s="210">
        <f>Baseline!A565</f>
        <v>2</v>
      </c>
      <c r="B565" s="214" t="s">
        <v>376</v>
      </c>
      <c r="C565" s="215" t="str">
        <f>'Data Request'!$C$6</f>
        <v>Naira</v>
      </c>
      <c r="D565" s="215" t="str">
        <f>'Data Request'!$C$7</f>
        <v>Million</v>
      </c>
      <c r="E565" s="216"/>
      <c r="F565" s="216"/>
      <c r="G565" s="217">
        <f>G552+G555+G556+G557</f>
        <v>45295.07195188</v>
      </c>
      <c r="H565" s="217">
        <f t="shared" ref="H565:U565" si="305">H552+H555+H556+H557</f>
        <v>51078.410588</v>
      </c>
      <c r="I565" s="217">
        <f t="shared" si="305"/>
        <v>59421.53201668</v>
      </c>
      <c r="J565" s="217">
        <f t="shared" si="305"/>
        <v>74282.08616643</v>
      </c>
      <c r="K565" s="217">
        <f t="shared" si="305"/>
        <v>60827.899777</v>
      </c>
      <c r="L565" s="217">
        <f t="shared" si="305"/>
        <v>42761.4764562528</v>
      </c>
      <c r="M565" s="217">
        <f t="shared" si="305"/>
        <v>50833.9159809021</v>
      </c>
      <c r="N565" s="217">
        <f t="shared" si="305"/>
        <v>61232.2334165579</v>
      </c>
      <c r="O565" s="217">
        <f t="shared" si="305"/>
        <v>74240.1311982928</v>
      </c>
      <c r="P565" s="217">
        <f t="shared" si="305"/>
        <v>90316.0306296391</v>
      </c>
      <c r="Q565" s="217">
        <f t="shared" si="305"/>
        <v>110084.137854341</v>
      </c>
      <c r="R565" s="217">
        <f t="shared" si="305"/>
        <v>134345.741019152</v>
      </c>
      <c r="S565" s="217">
        <f t="shared" si="305"/>
        <v>164105.436643892</v>
      </c>
      <c r="T565" s="217">
        <f t="shared" si="305"/>
        <v>200610.263308792</v>
      </c>
      <c r="U565" s="217">
        <f t="shared" si="305"/>
        <v>245401.736752574</v>
      </c>
      <c r="V565" s="212"/>
    </row>
    <row r="566" spans="1:22">
      <c r="A566" s="210">
        <f>Baseline!A566</f>
        <v>5</v>
      </c>
      <c r="B566" s="211" t="s">
        <v>155</v>
      </c>
      <c r="C566" s="20" t="str">
        <f>'Data Request'!$C$6</f>
        <v>Naira</v>
      </c>
      <c r="D566" s="20" t="str">
        <f>'Data Request'!$C$7</f>
        <v>Million</v>
      </c>
      <c r="G566" s="212">
        <f t="shared" ref="G566:U566" si="306">G30</f>
        <v>38244.17165711</v>
      </c>
      <c r="H566" s="212">
        <f t="shared" si="306"/>
        <v>78333.509732</v>
      </c>
      <c r="I566" s="212">
        <f t="shared" si="306"/>
        <v>104223.90715275</v>
      </c>
      <c r="J566" s="212">
        <f t="shared" si="306"/>
        <v>72210.64198858</v>
      </c>
      <c r="K566" s="212">
        <f t="shared" si="306"/>
        <v>125225.922828</v>
      </c>
      <c r="L566" s="212">
        <f t="shared" si="306"/>
        <v>140027.941911301</v>
      </c>
      <c r="M566" s="212">
        <f ca="1" t="shared" si="306"/>
        <v>194924.176416714</v>
      </c>
      <c r="N566" s="212">
        <f ca="1" t="shared" si="306"/>
        <v>247907.560211265</v>
      </c>
      <c r="O566" s="212">
        <f ca="1" t="shared" si="306"/>
        <v>310994.134074746</v>
      </c>
      <c r="P566" s="212">
        <f ca="1" t="shared" si="306"/>
        <v>383051.408543583</v>
      </c>
      <c r="Q566" s="212">
        <f ca="1" t="shared" si="306"/>
        <v>-579132.314355512</v>
      </c>
      <c r="R566" s="212">
        <f ca="1" t="shared" si="306"/>
        <v>-2026259.78624255</v>
      </c>
      <c r="S566" s="212">
        <f ca="1" t="shared" si="306"/>
        <v>-1313147.65925037</v>
      </c>
      <c r="T566" s="212">
        <f ca="1" t="shared" si="306"/>
        <v>-467224.539395548</v>
      </c>
      <c r="U566" s="212">
        <f ca="1" t="shared" si="306"/>
        <v>235436.905083027</v>
      </c>
      <c r="V566" s="212"/>
    </row>
    <row r="567" spans="1:22">
      <c r="A567" s="210">
        <f>Baseline!A567</f>
        <v>6</v>
      </c>
      <c r="B567" s="213" t="s">
        <v>156</v>
      </c>
      <c r="C567" s="20" t="str">
        <f>'Data Request'!$C$6</f>
        <v>Naira</v>
      </c>
      <c r="D567" s="20" t="str">
        <f>'Data Request'!$C$7</f>
        <v>Million</v>
      </c>
      <c r="G567" s="212">
        <f t="shared" ref="G567:U567" si="307">G31</f>
        <v>27224.63740445</v>
      </c>
      <c r="H567" s="212">
        <f t="shared" si="307"/>
        <v>40271.87503</v>
      </c>
      <c r="I567" s="212">
        <f t="shared" si="307"/>
        <v>53015.62177984</v>
      </c>
      <c r="J567" s="212">
        <f t="shared" si="307"/>
        <v>30473.85485228</v>
      </c>
      <c r="K567" s="212">
        <f t="shared" si="307"/>
        <v>59347.638975</v>
      </c>
      <c r="L567" s="212">
        <f t="shared" si="307"/>
        <v>38198.3997545678</v>
      </c>
      <c r="M567" s="212">
        <f t="shared" si="307"/>
        <v>43468.9384628284</v>
      </c>
      <c r="N567" s="212">
        <f t="shared" si="307"/>
        <v>49466.6955481351</v>
      </c>
      <c r="O567" s="212">
        <f t="shared" si="307"/>
        <v>56292.0111459439</v>
      </c>
      <c r="P567" s="212">
        <f t="shared" si="307"/>
        <v>64059.0701226765</v>
      </c>
      <c r="Q567" s="212">
        <f t="shared" si="307"/>
        <v>72897.8123439752</v>
      </c>
      <c r="R567" s="212">
        <f t="shared" si="307"/>
        <v>82956.1065179476</v>
      </c>
      <c r="S567" s="212">
        <f t="shared" si="307"/>
        <v>94402.2239809481</v>
      </c>
      <c r="T567" s="212">
        <f t="shared" si="307"/>
        <v>107427.653811369</v>
      </c>
      <c r="U567" s="212">
        <f t="shared" si="307"/>
        <v>122250.306367193</v>
      </c>
      <c r="V567" s="212"/>
    </row>
    <row r="568" spans="1:22">
      <c r="A568" s="210">
        <f>Baseline!A568</f>
        <v>7</v>
      </c>
      <c r="B568" s="213" t="s">
        <v>157</v>
      </c>
      <c r="C568" s="20" t="str">
        <f>'Data Request'!$C$6</f>
        <v>Naira</v>
      </c>
      <c r="D568" s="20" t="str">
        <f>'Data Request'!$C$7</f>
        <v>Million</v>
      </c>
      <c r="G568" s="212">
        <f t="shared" ref="G568:U568" si="308">G32</f>
        <v>11017.94651266</v>
      </c>
      <c r="H568" s="212">
        <f t="shared" si="308"/>
        <v>19737.962449</v>
      </c>
      <c r="I568" s="212">
        <f t="shared" si="308"/>
        <v>27320.68478619</v>
      </c>
      <c r="J568" s="212">
        <f t="shared" si="308"/>
        <v>25045.0828298</v>
      </c>
      <c r="K568" s="212">
        <f t="shared" si="308"/>
        <v>29826.174501</v>
      </c>
      <c r="L568" s="212">
        <f t="shared" si="308"/>
        <v>27320.4543859247</v>
      </c>
      <c r="M568" s="212">
        <f t="shared" si="308"/>
        <v>31351.1154121182</v>
      </c>
      <c r="N568" s="212">
        <f t="shared" si="308"/>
        <v>35976.4308345595</v>
      </c>
      <c r="O568" s="212">
        <f t="shared" si="308"/>
        <v>41284.1316355065</v>
      </c>
      <c r="P568" s="212">
        <f t="shared" si="308"/>
        <v>47374.8919879116</v>
      </c>
      <c r="Q568" s="212">
        <f t="shared" si="308"/>
        <v>54364.2387995876</v>
      </c>
      <c r="R568" s="212">
        <f t="shared" si="308"/>
        <v>62384.7429776246</v>
      </c>
      <c r="S568" s="212">
        <f t="shared" si="308"/>
        <v>71588.5339760116</v>
      </c>
      <c r="T568" s="212">
        <f t="shared" si="308"/>
        <v>82150.1853213165</v>
      </c>
      <c r="U568" s="212">
        <f t="shared" si="308"/>
        <v>94270.0258478269</v>
      </c>
      <c r="V568" s="212"/>
    </row>
    <row r="569" spans="1:22">
      <c r="A569" s="210">
        <f>Baseline!A569</f>
        <v>0</v>
      </c>
      <c r="B569" s="213" t="s">
        <v>377</v>
      </c>
      <c r="C569" s="20" t="str">
        <f>'Data Request'!$C$6</f>
        <v>Naira</v>
      </c>
      <c r="D569" s="20" t="str">
        <f>'Data Request'!$C$7</f>
        <v>Million</v>
      </c>
      <c r="G569" s="212">
        <f t="shared" ref="G569:U569" si="309">G33</f>
        <v>0</v>
      </c>
      <c r="H569" s="212">
        <f t="shared" si="309"/>
        <v>0</v>
      </c>
      <c r="I569" s="212">
        <f t="shared" si="309"/>
        <v>0</v>
      </c>
      <c r="J569" s="212">
        <f t="shared" si="309"/>
        <v>0</v>
      </c>
      <c r="K569" s="212">
        <f t="shared" si="309"/>
        <v>1995.309979</v>
      </c>
      <c r="L569" s="212">
        <f t="shared" si="309"/>
        <v>25478.04010885</v>
      </c>
      <c r="M569" s="212">
        <f ca="1" t="shared" si="309"/>
        <v>54104.6377099693</v>
      </c>
      <c r="N569" s="212">
        <f ca="1" t="shared" si="309"/>
        <v>91019.9076400698</v>
      </c>
      <c r="O569" s="212">
        <f ca="1" t="shared" si="309"/>
        <v>131721.096718018</v>
      </c>
      <c r="P569" s="212">
        <f ca="1" t="shared" si="309"/>
        <v>175761.7571731</v>
      </c>
      <c r="Q569" s="212">
        <f ca="1" t="shared" si="309"/>
        <v>223757.386594223</v>
      </c>
      <c r="R569" s="212">
        <f ca="1" t="shared" si="309"/>
        <v>280790.413360297</v>
      </c>
      <c r="S569" s="212">
        <f ca="1" t="shared" si="309"/>
        <v>342526.099593622</v>
      </c>
      <c r="T569" s="212">
        <f ca="1" t="shared" si="309"/>
        <v>405987.294550551</v>
      </c>
      <c r="U569" s="212">
        <f ca="1" t="shared" si="309"/>
        <v>469899.024172636</v>
      </c>
      <c r="V569" s="212"/>
    </row>
    <row r="570" spans="1:22">
      <c r="A570" s="210">
        <f>Baseline!A570</f>
        <v>9</v>
      </c>
      <c r="B570" s="213" t="s">
        <v>378</v>
      </c>
      <c r="C570" s="20" t="str">
        <f>'Data Request'!$C$6</f>
        <v>Naira</v>
      </c>
      <c r="D570" s="20" t="str">
        <f>'Data Request'!$C$7</f>
        <v>Million</v>
      </c>
      <c r="G570" s="212">
        <f t="shared" ref="G570:U570" si="310">G36</f>
        <v>0</v>
      </c>
      <c r="H570" s="212">
        <f t="shared" si="310"/>
        <v>0</v>
      </c>
      <c r="I570" s="212">
        <f t="shared" si="310"/>
        <v>0</v>
      </c>
      <c r="J570" s="212">
        <f t="shared" si="310"/>
        <v>0</v>
      </c>
      <c r="K570" s="212">
        <f t="shared" si="310"/>
        <v>0</v>
      </c>
      <c r="L570" s="212">
        <f t="shared" si="310"/>
        <v>0</v>
      </c>
      <c r="M570" s="212">
        <f t="shared" si="310"/>
        <v>0</v>
      </c>
      <c r="N570" s="212">
        <f t="shared" si="310"/>
        <v>0</v>
      </c>
      <c r="O570" s="212">
        <f t="shared" si="310"/>
        <v>0</v>
      </c>
      <c r="P570" s="212">
        <f t="shared" si="310"/>
        <v>0</v>
      </c>
      <c r="Q570" s="212">
        <f t="shared" si="310"/>
        <v>0</v>
      </c>
      <c r="R570" s="212">
        <f t="shared" si="310"/>
        <v>0</v>
      </c>
      <c r="S570" s="212">
        <f t="shared" si="310"/>
        <v>0</v>
      </c>
      <c r="T570" s="212">
        <f t="shared" si="310"/>
        <v>0</v>
      </c>
      <c r="U570" s="212">
        <f t="shared" si="310"/>
        <v>0</v>
      </c>
      <c r="V570" s="212"/>
    </row>
    <row r="571" spans="1:22">
      <c r="A571" s="210">
        <f>Baseline!A571</f>
        <v>10</v>
      </c>
      <c r="B571" s="213" t="s">
        <v>160</v>
      </c>
      <c r="C571" s="20" t="str">
        <f>'Data Request'!$C$6</f>
        <v>Naira</v>
      </c>
      <c r="D571" s="20" t="str">
        <f>'Data Request'!$C$7</f>
        <v>Million</v>
      </c>
      <c r="G571" s="212">
        <f t="shared" ref="G571:U571" si="311">G37</f>
        <v>0</v>
      </c>
      <c r="H571" s="212">
        <f t="shared" si="311"/>
        <v>15828.823277</v>
      </c>
      <c r="I571" s="212">
        <f t="shared" si="311"/>
        <v>19888.11981084</v>
      </c>
      <c r="J571" s="212">
        <f t="shared" si="311"/>
        <v>16169.14040033</v>
      </c>
      <c r="K571" s="212">
        <f t="shared" si="311"/>
        <v>28589.764955</v>
      </c>
      <c r="L571" s="212">
        <f t="shared" si="311"/>
        <v>32206.5721910489</v>
      </c>
      <c r="M571" s="212">
        <f t="shared" si="311"/>
        <v>39222.1885074977</v>
      </c>
      <c r="N571" s="212">
        <f t="shared" si="311"/>
        <v>47766.0293120309</v>
      </c>
      <c r="O571" s="212">
        <f t="shared" si="311"/>
        <v>58170.9905300579</v>
      </c>
      <c r="P571" s="212">
        <f t="shared" si="311"/>
        <v>70842.4834131187</v>
      </c>
      <c r="Q571" s="212">
        <f t="shared" si="311"/>
        <v>86274.2306845329</v>
      </c>
      <c r="R571" s="212">
        <f t="shared" si="311"/>
        <v>105067.503588245</v>
      </c>
      <c r="S571" s="212">
        <f t="shared" si="311"/>
        <v>127954.549379075</v>
      </c>
      <c r="T571" s="212">
        <f t="shared" si="311"/>
        <v>155827.122065875</v>
      </c>
      <c r="U571" s="212">
        <f t="shared" si="311"/>
        <v>189771.228058454</v>
      </c>
      <c r="V571" s="212"/>
    </row>
    <row r="572" spans="1:22">
      <c r="A572" s="210">
        <f>Baseline!A572</f>
        <v>0</v>
      </c>
      <c r="B572" s="213" t="s">
        <v>233</v>
      </c>
      <c r="C572" s="20" t="str">
        <f>'Data Request'!$C$6</f>
        <v>Naira</v>
      </c>
      <c r="D572" s="20" t="str">
        <f>'Data Request'!$C$7</f>
        <v>Million</v>
      </c>
      <c r="G572" s="212">
        <f t="shared" ref="G572:U572" si="312">G38</f>
        <v>0</v>
      </c>
      <c r="H572" s="212">
        <f t="shared" si="312"/>
        <v>2493.213197</v>
      </c>
      <c r="I572" s="212">
        <f t="shared" si="312"/>
        <v>3997.66299888</v>
      </c>
      <c r="J572" s="212">
        <f t="shared" si="312"/>
        <v>520.52717417</v>
      </c>
      <c r="K572" s="212">
        <f t="shared" si="312"/>
        <v>5464.735018</v>
      </c>
      <c r="L572" s="212">
        <f t="shared" si="312"/>
        <v>16824.47547091</v>
      </c>
      <c r="M572" s="212">
        <f ca="1" t="shared" si="312"/>
        <v>26777.2963243</v>
      </c>
      <c r="N572" s="212">
        <f ca="1" t="shared" si="312"/>
        <v>23678.49687647</v>
      </c>
      <c r="O572" s="212">
        <f ca="1" t="shared" si="312"/>
        <v>23525.90404522</v>
      </c>
      <c r="P572" s="212">
        <f ca="1" t="shared" si="312"/>
        <v>25013.2058467767</v>
      </c>
      <c r="Q572" s="212">
        <f ca="1" t="shared" si="312"/>
        <v>-1016425.98277783</v>
      </c>
      <c r="R572" s="212">
        <f ca="1" t="shared" si="312"/>
        <v>-2557458.55268666</v>
      </c>
      <c r="S572" s="212">
        <f ca="1" t="shared" si="312"/>
        <v>-1949619.06618003</v>
      </c>
      <c r="T572" s="212">
        <f ca="1" t="shared" si="312"/>
        <v>-1218616.79514466</v>
      </c>
      <c r="U572" s="212">
        <f ca="1" t="shared" si="312"/>
        <v>-640753.679363083</v>
      </c>
      <c r="V572" s="212"/>
    </row>
    <row r="573" spans="1:22">
      <c r="A573" s="210">
        <f>Baseline!A573</f>
        <v>0</v>
      </c>
      <c r="B573" s="214" t="s">
        <v>379</v>
      </c>
      <c r="C573" s="215" t="str">
        <f>'Data Request'!$C$6</f>
        <v>Naira</v>
      </c>
      <c r="D573" s="215" t="str">
        <f>'Data Request'!$C$7</f>
        <v>Million</v>
      </c>
      <c r="E573" s="216"/>
      <c r="F573" s="216"/>
      <c r="G573" s="217">
        <f>G566</f>
        <v>38244.17165711</v>
      </c>
      <c r="H573" s="217">
        <f t="shared" ref="H573:U573" si="313">H566</f>
        <v>78333.509732</v>
      </c>
      <c r="I573" s="217">
        <f t="shared" si="313"/>
        <v>104223.90715275</v>
      </c>
      <c r="J573" s="217">
        <f t="shared" si="313"/>
        <v>72210.64198858</v>
      </c>
      <c r="K573" s="217">
        <f t="shared" si="313"/>
        <v>125225.922828</v>
      </c>
      <c r="L573" s="217">
        <f t="shared" si="313"/>
        <v>140027.941911301</v>
      </c>
      <c r="M573" s="217">
        <f ca="1" t="shared" si="313"/>
        <v>194924.176416714</v>
      </c>
      <c r="N573" s="217">
        <f ca="1" t="shared" si="313"/>
        <v>247907.560211265</v>
      </c>
      <c r="O573" s="217">
        <f ca="1" t="shared" si="313"/>
        <v>310994.134074746</v>
      </c>
      <c r="P573" s="217">
        <f ca="1" t="shared" si="313"/>
        <v>383051.408543583</v>
      </c>
      <c r="Q573" s="217">
        <f ca="1" t="shared" si="313"/>
        <v>-579132.314355512</v>
      </c>
      <c r="R573" s="217">
        <f ca="1" t="shared" si="313"/>
        <v>-2026259.78624255</v>
      </c>
      <c r="S573" s="217">
        <f ca="1" t="shared" si="313"/>
        <v>-1313147.65925037</v>
      </c>
      <c r="T573" s="217">
        <f ca="1" t="shared" si="313"/>
        <v>-467224.539395548</v>
      </c>
      <c r="U573" s="217">
        <f ca="1" t="shared" si="313"/>
        <v>235436.905083027</v>
      </c>
      <c r="V573" s="212"/>
    </row>
    <row r="574" spans="1:22">
      <c r="A574" s="210">
        <f>Baseline!A574</f>
        <v>0</v>
      </c>
      <c r="B574" s="214" t="s">
        <v>380</v>
      </c>
      <c r="C574" s="215" t="str">
        <f>'Data Request'!$C$6</f>
        <v>Naira</v>
      </c>
      <c r="D574" s="215" t="str">
        <f>'Data Request'!$C$7</f>
        <v>Million</v>
      </c>
      <c r="E574" s="216"/>
      <c r="F574" s="216"/>
      <c r="G574" s="217">
        <f>G566-G569</f>
        <v>38244.17165711</v>
      </c>
      <c r="H574" s="217">
        <f t="shared" ref="H574:U574" si="314">H566-H569</f>
        <v>78333.509732</v>
      </c>
      <c r="I574" s="217">
        <f t="shared" si="314"/>
        <v>104223.90715275</v>
      </c>
      <c r="J574" s="217">
        <f t="shared" si="314"/>
        <v>72210.64198858</v>
      </c>
      <c r="K574" s="217">
        <f t="shared" si="314"/>
        <v>123230.612849</v>
      </c>
      <c r="L574" s="217">
        <f t="shared" si="314"/>
        <v>114549.901802451</v>
      </c>
      <c r="M574" s="217">
        <f ca="1" t="shared" si="314"/>
        <v>140819.538706744</v>
      </c>
      <c r="N574" s="217">
        <f ca="1" t="shared" si="314"/>
        <v>156887.652571196</v>
      </c>
      <c r="O574" s="217">
        <f ca="1" t="shared" si="314"/>
        <v>179273.037356728</v>
      </c>
      <c r="P574" s="217">
        <f ca="1" t="shared" si="314"/>
        <v>207289.651370483</v>
      </c>
      <c r="Q574" s="217">
        <f ca="1" t="shared" si="314"/>
        <v>-802889.700949736</v>
      </c>
      <c r="R574" s="217">
        <f ca="1" t="shared" si="314"/>
        <v>-2307050.19960285</v>
      </c>
      <c r="S574" s="217">
        <f ca="1" t="shared" si="314"/>
        <v>-1655673.758844</v>
      </c>
      <c r="T574" s="217">
        <f ca="1" t="shared" si="314"/>
        <v>-873211.833946099</v>
      </c>
      <c r="U574" s="217">
        <f ca="1" t="shared" si="314"/>
        <v>-234462.119089609</v>
      </c>
      <c r="V574" s="212"/>
    </row>
    <row r="575" spans="1:22">
      <c r="A575" s="210">
        <f>Baseline!A575</f>
        <v>0</v>
      </c>
      <c r="B575" s="211" t="s">
        <v>381</v>
      </c>
      <c r="C575" s="20" t="str">
        <f>'Data Request'!$C$6</f>
        <v>Naira</v>
      </c>
      <c r="D575" s="20" t="str">
        <f>'Data Request'!$C$7</f>
        <v>Million</v>
      </c>
      <c r="G575" s="222"/>
      <c r="H575" s="222"/>
      <c r="I575" s="222"/>
      <c r="J575" s="222"/>
      <c r="K575" s="222"/>
      <c r="L575" s="212">
        <f t="shared" ref="L575:U575" si="315">L49</f>
        <v>59826.7319997419</v>
      </c>
      <c r="M575" s="212">
        <f ca="1" t="shared" si="315"/>
        <v>122739.91291413</v>
      </c>
      <c r="N575" s="212">
        <f ca="1" t="shared" si="315"/>
        <v>159350.661324849</v>
      </c>
      <c r="O575" s="212">
        <f ca="1" t="shared" si="315"/>
        <v>208053.734421277</v>
      </c>
      <c r="P575" s="212">
        <f ca="1" t="shared" si="315"/>
        <v>255762.714968791</v>
      </c>
      <c r="Q575" s="212">
        <f ca="1" t="shared" si="315"/>
        <v>-733842.30807746</v>
      </c>
      <c r="R575" s="212">
        <f ca="1" t="shared" si="315"/>
        <v>-2213939.62438355</v>
      </c>
      <c r="S575" s="212">
        <f ca="1" t="shared" si="315"/>
        <v>-1537779.28333767</v>
      </c>
      <c r="T575" s="212">
        <f ca="1" t="shared" si="315"/>
        <v>-737333.353692536</v>
      </c>
      <c r="U575" s="212">
        <f ca="1" t="shared" si="315"/>
        <v>-95298.8777037708</v>
      </c>
      <c r="V575" s="212"/>
    </row>
    <row r="576" spans="1:22">
      <c r="A576" s="210">
        <f>Baseline!A576</f>
        <v>0</v>
      </c>
      <c r="B576" s="214" t="s">
        <v>382</v>
      </c>
      <c r="C576" s="215" t="str">
        <f>'Data Request'!$C$6</f>
        <v>Naira</v>
      </c>
      <c r="D576" s="215" t="str">
        <f>'Data Request'!$C$7</f>
        <v>Million</v>
      </c>
      <c r="E576" s="216"/>
      <c r="F576" s="216"/>
      <c r="G576" s="217">
        <f>G564-G573</f>
        <v>14252.66170769</v>
      </c>
      <c r="H576" s="217">
        <f t="shared" ref="H576:U576" si="316">H564-H573</f>
        <v>-17041.979654</v>
      </c>
      <c r="I576" s="217">
        <f t="shared" si="316"/>
        <v>-34209.19339922</v>
      </c>
      <c r="J576" s="217">
        <f t="shared" si="316"/>
        <v>13571.32422953</v>
      </c>
      <c r="K576" s="217">
        <f t="shared" si="316"/>
        <v>-44221.427034</v>
      </c>
      <c r="L576" s="217">
        <f t="shared" si="316"/>
        <v>-77197.4147707419</v>
      </c>
      <c r="M576" s="217">
        <f ca="1" t="shared" si="316"/>
        <v>-120789.63291413</v>
      </c>
      <c r="N576" s="217">
        <f ca="1" t="shared" si="316"/>
        <v>-159529.981324849</v>
      </c>
      <c r="O576" s="217">
        <f ca="1" t="shared" si="316"/>
        <v>-205034.464421277</v>
      </c>
      <c r="P576" s="217">
        <f ca="1" t="shared" si="316"/>
        <v>-255573.764968791</v>
      </c>
      <c r="Q576" s="217">
        <f ca="1" t="shared" si="316"/>
        <v>732852.68807746</v>
      </c>
      <c r="R576" s="217">
        <f ca="1" t="shared" si="316"/>
        <v>2211944.84438355</v>
      </c>
      <c r="S576" s="217">
        <f ca="1" t="shared" si="316"/>
        <v>1537757.03333767</v>
      </c>
      <c r="T576" s="217">
        <f ca="1" t="shared" si="316"/>
        <v>739242.203692536</v>
      </c>
      <c r="U576" s="217">
        <f ca="1" t="shared" si="316"/>
        <v>94344.4577037709</v>
      </c>
      <c r="V576" s="212"/>
    </row>
    <row r="577" spans="1:22">
      <c r="A577" s="210">
        <f>Baseline!A577</f>
        <v>0</v>
      </c>
      <c r="B577" s="214" t="s">
        <v>383</v>
      </c>
      <c r="C577" s="215" t="str">
        <f>'Data Request'!$C$6</f>
        <v>Naira</v>
      </c>
      <c r="D577" s="215" t="str">
        <f>'Data Request'!$C$7</f>
        <v>Million</v>
      </c>
      <c r="E577" s="216"/>
      <c r="F577" s="216"/>
      <c r="G577" s="217">
        <f>G564-G574</f>
        <v>14252.66170769</v>
      </c>
      <c r="H577" s="217">
        <f t="shared" ref="H577:U577" si="317">H564-H574</f>
        <v>-17041.979654</v>
      </c>
      <c r="I577" s="217">
        <f t="shared" si="317"/>
        <v>-34209.19339922</v>
      </c>
      <c r="J577" s="217">
        <f t="shared" si="317"/>
        <v>13571.32422953</v>
      </c>
      <c r="K577" s="217">
        <f t="shared" si="317"/>
        <v>-42226.117055</v>
      </c>
      <c r="L577" s="217">
        <f t="shared" si="317"/>
        <v>-51719.3746618919</v>
      </c>
      <c r="M577" s="217">
        <f ca="1" t="shared" si="317"/>
        <v>-66684.9952041611</v>
      </c>
      <c r="N577" s="217">
        <f ca="1" t="shared" si="317"/>
        <v>-68510.0736847795</v>
      </c>
      <c r="O577" s="217">
        <f ca="1" t="shared" si="317"/>
        <v>-73313.3677032595</v>
      </c>
      <c r="P577" s="217">
        <f ca="1" t="shared" si="317"/>
        <v>-79812.0077956908</v>
      </c>
      <c r="Q577" s="217">
        <f ca="1" t="shared" si="317"/>
        <v>956610.074671683</v>
      </c>
      <c r="R577" s="217">
        <f ca="1" t="shared" si="317"/>
        <v>2492735.25774385</v>
      </c>
      <c r="S577" s="217">
        <f ca="1" t="shared" si="317"/>
        <v>1880283.13293129</v>
      </c>
      <c r="T577" s="217">
        <f ca="1" t="shared" si="317"/>
        <v>1145229.49824309</v>
      </c>
      <c r="U577" s="217">
        <f ca="1" t="shared" si="317"/>
        <v>564243.481876407</v>
      </c>
      <c r="V577" s="212"/>
    </row>
    <row r="578" spans="1:22">
      <c r="A578" s="210">
        <f>Baseline!A578</f>
        <v>0</v>
      </c>
      <c r="B578" s="211"/>
      <c r="C578" s="20"/>
      <c r="D578" s="20"/>
      <c r="G578" s="212"/>
      <c r="H578" s="212"/>
      <c r="I578" s="212"/>
      <c r="J578" s="212"/>
      <c r="K578" s="212"/>
      <c r="L578" s="212"/>
      <c r="M578" s="212"/>
      <c r="N578" s="212"/>
      <c r="O578" s="212"/>
      <c r="P578" s="212"/>
      <c r="Q578" s="212"/>
      <c r="R578" s="212"/>
      <c r="S578" s="212"/>
      <c r="T578" s="212"/>
      <c r="U578" s="212"/>
      <c r="V578" s="212"/>
    </row>
    <row r="579" spans="1:22">
      <c r="A579" s="210">
        <f>Baseline!A579</f>
        <v>0</v>
      </c>
      <c r="B579" s="211"/>
      <c r="C579" s="20"/>
      <c r="D579" s="20"/>
      <c r="G579" s="212"/>
      <c r="H579" s="212"/>
      <c r="I579" s="212"/>
      <c r="J579" s="212"/>
      <c r="K579" s="212"/>
      <c r="L579" s="212"/>
      <c r="M579" s="212"/>
      <c r="N579" s="212"/>
      <c r="O579" s="212"/>
      <c r="P579" s="212"/>
      <c r="Q579" s="212"/>
      <c r="R579" s="212"/>
      <c r="S579" s="212"/>
      <c r="T579" s="212"/>
      <c r="U579" s="212"/>
      <c r="V579" s="212"/>
    </row>
    <row r="580" spans="1:22">
      <c r="A580" s="210">
        <f>Baseline!A580</f>
        <v>0</v>
      </c>
      <c r="B580" s="224" t="s">
        <v>384</v>
      </c>
      <c r="G580" s="212"/>
      <c r="H580" s="212"/>
      <c r="I580" s="212"/>
      <c r="J580" s="212"/>
      <c r="K580" s="212"/>
      <c r="L580" s="212"/>
      <c r="M580" s="212"/>
      <c r="N580" s="212"/>
      <c r="O580" s="212"/>
      <c r="P580" s="212"/>
      <c r="Q580" s="212"/>
      <c r="R580" s="212"/>
      <c r="S580" s="212"/>
      <c r="T580" s="212"/>
      <c r="U580" s="212"/>
      <c r="V580" s="212"/>
    </row>
    <row r="581" spans="1:22">
      <c r="A581" s="210">
        <f>Baseline!A581</f>
        <v>0</v>
      </c>
      <c r="B581" s="211"/>
      <c r="G581" s="212"/>
      <c r="H581" s="212"/>
      <c r="I581" s="212"/>
      <c r="J581" s="212"/>
      <c r="K581" s="212"/>
      <c r="L581" s="212"/>
      <c r="M581" s="212"/>
      <c r="N581" s="212"/>
      <c r="O581" s="212"/>
      <c r="P581" s="212"/>
      <c r="Q581" s="212"/>
      <c r="R581" s="212"/>
      <c r="S581" s="212"/>
      <c r="T581" s="212"/>
      <c r="U581" s="212"/>
      <c r="V581" s="212"/>
    </row>
    <row r="582" spans="1:22">
      <c r="A582" s="210">
        <f>Baseline!A582</f>
        <v>0</v>
      </c>
      <c r="B582" s="225" t="s">
        <v>385</v>
      </c>
      <c r="C582" s="226"/>
      <c r="G582" s="227">
        <f>SUM(G583:G584)</f>
        <v>3063781.73695474</v>
      </c>
      <c r="H582" s="227">
        <f t="shared" ref="H582:U582" si="318">SUM(H583:H584)</f>
        <v>4858236.7285235</v>
      </c>
      <c r="I582" s="227">
        <f t="shared" si="318"/>
        <v>6186640.23075644</v>
      </c>
      <c r="J582" s="227">
        <f t="shared" si="318"/>
        <v>5579372.28997433</v>
      </c>
      <c r="K582" s="227">
        <f t="shared" si="318"/>
        <v>3548764.21893016</v>
      </c>
      <c r="L582" s="227">
        <f t="shared" si="318"/>
        <v>5171054.36300881</v>
      </c>
      <c r="M582" s="227">
        <f ca="1" t="shared" si="318"/>
        <v>8170461.67719281</v>
      </c>
      <c r="N582" s="227">
        <f ca="1" t="shared" si="318"/>
        <v>11779579.3454638</v>
      </c>
      <c r="O582" s="227">
        <f ca="1" t="shared" si="318"/>
        <v>15962093.1289667</v>
      </c>
      <c r="P582" s="227">
        <f ca="1" t="shared" si="318"/>
        <v>20329253.1957867</v>
      </c>
      <c r="Q582" s="227">
        <f ca="1" t="shared" si="318"/>
        <v>24794603.6074576</v>
      </c>
      <c r="R582" s="227">
        <f ca="1" t="shared" si="318"/>
        <v>29347060.0774173</v>
      </c>
      <c r="S582" s="227">
        <f ca="1" t="shared" si="318"/>
        <v>33917657.4330161</v>
      </c>
      <c r="T582" s="227">
        <f ca="1" t="shared" si="318"/>
        <v>38331454.9670183</v>
      </c>
      <c r="U582" s="227">
        <f ca="1" t="shared" si="318"/>
        <v>42366033.7191009</v>
      </c>
      <c r="V582" s="227"/>
    </row>
    <row r="583" spans="1:22">
      <c r="A583" s="210">
        <f>Baseline!A583</f>
        <v>0</v>
      </c>
      <c r="B583" s="228" t="s">
        <v>386</v>
      </c>
      <c r="C583" s="229"/>
      <c r="G583" s="230">
        <f t="shared" ref="G583:U583" si="319">G539/G$550*100</f>
        <v>416205.104317157</v>
      </c>
      <c r="H583" s="230">
        <f t="shared" si="319"/>
        <v>494489.642310138</v>
      </c>
      <c r="I583" s="230">
        <f t="shared" si="319"/>
        <v>555630.867690455</v>
      </c>
      <c r="J583" s="230">
        <f t="shared" si="319"/>
        <v>475297.905533963</v>
      </c>
      <c r="K583" s="230">
        <f t="shared" si="319"/>
        <v>8095.41321823084</v>
      </c>
      <c r="L583" s="230">
        <f t="shared" si="319"/>
        <v>45292197.5437866</v>
      </c>
      <c r="M583" s="230">
        <f ca="1" t="shared" si="319"/>
        <v>147730930.848125</v>
      </c>
      <c r="N583" s="230">
        <f ca="1" t="shared" si="319"/>
        <v>228290453.651259</v>
      </c>
      <c r="O583" s="230">
        <f ca="1" t="shared" si="319"/>
        <v>287063537.938718</v>
      </c>
      <c r="P583" s="230">
        <f ca="1" t="shared" si="319"/>
        <v>331593420.174502</v>
      </c>
      <c r="Q583" s="230">
        <f ca="1" t="shared" si="319"/>
        <v>374850477.231954</v>
      </c>
      <c r="R583" s="230">
        <f ca="1" t="shared" si="319"/>
        <v>404751478.799029</v>
      </c>
      <c r="S583" s="230">
        <f ca="1" t="shared" si="319"/>
        <v>416886271.984493</v>
      </c>
      <c r="T583" s="230">
        <f ca="1" t="shared" si="319"/>
        <v>413702329.880442</v>
      </c>
      <c r="U583" s="230">
        <f ca="1" t="shared" si="319"/>
        <v>404533329.600389</v>
      </c>
      <c r="V583" s="230"/>
    </row>
    <row r="584" spans="1:22">
      <c r="A584" s="210">
        <f>Baseline!A584</f>
        <v>0</v>
      </c>
      <c r="B584" s="228" t="s">
        <v>387</v>
      </c>
      <c r="C584" s="229"/>
      <c r="G584" s="230">
        <f t="shared" ref="G584:U584" si="320">G540/G$550*100</f>
        <v>2647576.63263759</v>
      </c>
      <c r="H584" s="230">
        <f t="shared" si="320"/>
        <v>4363747.08621336</v>
      </c>
      <c r="I584" s="230">
        <f t="shared" si="320"/>
        <v>5631009.36306599</v>
      </c>
      <c r="J584" s="230">
        <f t="shared" si="320"/>
        <v>5104074.38444037</v>
      </c>
      <c r="K584" s="230">
        <f t="shared" si="320"/>
        <v>3540668.80571192</v>
      </c>
      <c r="L584" s="230">
        <f t="shared" si="320"/>
        <v>-40121143.1807778</v>
      </c>
      <c r="M584" s="230">
        <f ca="1" t="shared" si="320"/>
        <v>-139560469.170933</v>
      </c>
      <c r="N584" s="230">
        <f ca="1" t="shared" si="320"/>
        <v>-216510874.305795</v>
      </c>
      <c r="O584" s="230">
        <f ca="1" t="shared" si="320"/>
        <v>-271101444.809751</v>
      </c>
      <c r="P584" s="230">
        <f ca="1" t="shared" si="320"/>
        <v>-311264166.978715</v>
      </c>
      <c r="Q584" s="230">
        <f ca="1" t="shared" si="320"/>
        <v>-350055873.624497</v>
      </c>
      <c r="R584" s="230">
        <f ca="1" t="shared" si="320"/>
        <v>-375404418.721611</v>
      </c>
      <c r="S584" s="230">
        <f ca="1" t="shared" si="320"/>
        <v>-382968614.551477</v>
      </c>
      <c r="T584" s="230">
        <f ca="1" t="shared" si="320"/>
        <v>-375370874.913424</v>
      </c>
      <c r="U584" s="230">
        <f ca="1" t="shared" si="320"/>
        <v>-362167295.881288</v>
      </c>
      <c r="V584" s="230"/>
    </row>
    <row r="585" spans="1:22">
      <c r="A585" s="210">
        <f>Baseline!A585</f>
        <v>0</v>
      </c>
      <c r="B585" s="225" t="s">
        <v>388</v>
      </c>
      <c r="C585" s="226"/>
      <c r="G585" s="227">
        <f>SUM(G586:G587)</f>
        <v>92.6625189224126</v>
      </c>
      <c r="H585" s="227">
        <f t="shared" ref="H585:U585" si="321">SUM(H586:H587)</f>
        <v>129.659050890621</v>
      </c>
      <c r="I585" s="227">
        <f t="shared" si="321"/>
        <v>160.622413716242</v>
      </c>
      <c r="J585" s="227">
        <f t="shared" si="321"/>
        <v>132.471737171547</v>
      </c>
      <c r="K585" s="227">
        <f t="shared" si="321"/>
        <v>100.735500727756</v>
      </c>
      <c r="L585" s="227">
        <f t="shared" si="321"/>
        <v>198.363454263185</v>
      </c>
      <c r="M585" s="227">
        <f ca="1" t="shared" si="321"/>
        <v>297.560907689309</v>
      </c>
      <c r="N585" s="227">
        <f ca="1" t="shared" si="321"/>
        <v>403.119874401484</v>
      </c>
      <c r="O585" s="227">
        <f ca="1" t="shared" si="321"/>
        <v>510.378540392463</v>
      </c>
      <c r="P585" s="227">
        <f ca="1" t="shared" si="321"/>
        <v>605.239399527643</v>
      </c>
      <c r="Q585" s="227">
        <f ca="1" t="shared" si="321"/>
        <v>685.744233949863</v>
      </c>
      <c r="R585" s="227">
        <f ca="1" t="shared" si="321"/>
        <v>752.69789691221</v>
      </c>
      <c r="S585" s="227">
        <f ca="1" t="shared" si="321"/>
        <v>805.615223185934</v>
      </c>
      <c r="T585" s="227">
        <f ca="1" t="shared" si="321"/>
        <v>842.140438828626</v>
      </c>
      <c r="U585" s="227">
        <f ca="1" t="shared" si="321"/>
        <v>860.032092018177</v>
      </c>
      <c r="V585" s="227"/>
    </row>
    <row r="586" spans="1:22">
      <c r="A586" s="210">
        <f>Baseline!A586</f>
        <v>0</v>
      </c>
      <c r="B586" s="228" t="s">
        <v>389</v>
      </c>
      <c r="C586" s="229"/>
      <c r="G586" s="230">
        <f>G539/G$564*100</f>
        <v>12.5879114981365</v>
      </c>
      <c r="H586" s="230">
        <f t="shared" ref="H586:U586" si="322">H539/H$564*100</f>
        <v>13.1971868148675</v>
      </c>
      <c r="I586" s="230">
        <f t="shared" si="322"/>
        <v>14.4257250744931</v>
      </c>
      <c r="J586" s="230">
        <f t="shared" si="322"/>
        <v>11.2850578788625</v>
      </c>
      <c r="K586" s="230">
        <f t="shared" si="322"/>
        <v>0.229797037455034</v>
      </c>
      <c r="L586" s="230">
        <f t="shared" si="322"/>
        <v>1737.42454154523</v>
      </c>
      <c r="M586" s="230">
        <f ca="1" t="shared" si="322"/>
        <v>5380.22839023435</v>
      </c>
      <c r="N586" s="230">
        <f ca="1" t="shared" si="322"/>
        <v>7812.53865728175</v>
      </c>
      <c r="O586" s="230">
        <f ca="1" t="shared" si="322"/>
        <v>9178.68780173837</v>
      </c>
      <c r="P586" s="230">
        <f ca="1" t="shared" si="322"/>
        <v>9872.1483067232</v>
      </c>
      <c r="Q586" s="230">
        <f ca="1" t="shared" si="322"/>
        <v>10367.2378645268</v>
      </c>
      <c r="R586" s="230">
        <f ca="1" t="shared" si="322"/>
        <v>10381.1279923937</v>
      </c>
      <c r="S586" s="230">
        <f ca="1" t="shared" si="322"/>
        <v>9901.91989854278</v>
      </c>
      <c r="T586" s="230">
        <f ca="1" t="shared" si="322"/>
        <v>9089.02262984048</v>
      </c>
      <c r="U586" s="230">
        <f ca="1" t="shared" si="322"/>
        <v>8212.04194034437</v>
      </c>
      <c r="V586" s="230"/>
    </row>
    <row r="587" spans="1:22">
      <c r="A587" s="210">
        <f>Baseline!A587</f>
        <v>0</v>
      </c>
      <c r="B587" s="228" t="s">
        <v>390</v>
      </c>
      <c r="C587" s="229"/>
      <c r="G587" s="230">
        <f t="shared" ref="G587:U587" si="323">G540/G$564*100</f>
        <v>80.0746074242761</v>
      </c>
      <c r="H587" s="230">
        <f t="shared" si="323"/>
        <v>116.461864075754</v>
      </c>
      <c r="I587" s="230">
        <f t="shared" si="323"/>
        <v>146.196688641749</v>
      </c>
      <c r="J587" s="230">
        <f t="shared" si="323"/>
        <v>121.186679292685</v>
      </c>
      <c r="K587" s="230">
        <f t="shared" si="323"/>
        <v>100.505703690301</v>
      </c>
      <c r="L587" s="230">
        <f t="shared" si="323"/>
        <v>-1539.06108728205</v>
      </c>
      <c r="M587" s="230">
        <f ca="1" t="shared" si="323"/>
        <v>-5082.66748254504</v>
      </c>
      <c r="N587" s="230">
        <f ca="1" t="shared" si="323"/>
        <v>-7409.41878288026</v>
      </c>
      <c r="O587" s="230">
        <f ca="1" t="shared" si="323"/>
        <v>-8668.30926134591</v>
      </c>
      <c r="P587" s="230">
        <f ca="1" t="shared" si="323"/>
        <v>-9266.90890719556</v>
      </c>
      <c r="Q587" s="230">
        <f ca="1" t="shared" si="323"/>
        <v>-9681.49363057691</v>
      </c>
      <c r="R587" s="230">
        <f ca="1" t="shared" si="323"/>
        <v>-9628.43009548144</v>
      </c>
      <c r="S587" s="230">
        <f ca="1" t="shared" si="323"/>
        <v>-9096.30467535685</v>
      </c>
      <c r="T587" s="230">
        <f ca="1" t="shared" si="323"/>
        <v>-8246.88219101186</v>
      </c>
      <c r="U587" s="230">
        <f ca="1" t="shared" si="323"/>
        <v>-7352.00984832619</v>
      </c>
      <c r="V587" s="230"/>
    </row>
    <row r="588" spans="1:22">
      <c r="A588" s="210">
        <f>Baseline!A588</f>
        <v>0</v>
      </c>
      <c r="B588" s="231" t="s">
        <v>391</v>
      </c>
      <c r="C588" s="231"/>
      <c r="G588" s="232">
        <f>SUM(G589:G590)</f>
        <v>21.8113859920551</v>
      </c>
      <c r="H588" s="232">
        <f t="shared" ref="H588:U588" si="324">SUM(H589:H590)</f>
        <v>35.0580172406519</v>
      </c>
      <c r="I588" s="232">
        <f t="shared" si="324"/>
        <v>77.7721926647335</v>
      </c>
      <c r="J588" s="232">
        <f t="shared" si="324"/>
        <v>72.7790053571128</v>
      </c>
      <c r="K588" s="232">
        <f t="shared" si="324"/>
        <v>102.661087736873</v>
      </c>
      <c r="L588" s="232">
        <f t="shared" si="324"/>
        <v>67.3279654094325</v>
      </c>
      <c r="M588" s="232">
        <f ca="1" t="shared" si="324"/>
        <v>109.101547285377</v>
      </c>
      <c r="N588" s="232">
        <f ca="1" t="shared" si="324"/>
        <v>129.782243371876</v>
      </c>
      <c r="O588" s="232">
        <f ca="1" t="shared" si="324"/>
        <v>146.515180040631</v>
      </c>
      <c r="P588" s="232">
        <f ca="1" t="shared" si="324"/>
        <v>157.49817567194</v>
      </c>
      <c r="Q588" s="232">
        <f ca="1" t="shared" si="324"/>
        <v>-515.656172952976</v>
      </c>
      <c r="R588" s="232">
        <f ca="1" t="shared" si="324"/>
        <v>-1226.09119016864</v>
      </c>
      <c r="S588" s="232">
        <f ca="1" t="shared" si="324"/>
        <v>-715.505741074634</v>
      </c>
      <c r="T588" s="232">
        <f ca="1" t="shared" si="324"/>
        <v>-298.741444859582</v>
      </c>
      <c r="U588" s="232">
        <f ca="1" t="shared" si="324"/>
        <v>-51.8084629606265</v>
      </c>
      <c r="V588" s="232"/>
    </row>
    <row r="589" spans="1:22">
      <c r="A589" s="210">
        <f>Baseline!A589</f>
        <v>0</v>
      </c>
      <c r="B589" s="228" t="s">
        <v>392</v>
      </c>
      <c r="C589" s="229"/>
      <c r="G589" s="230">
        <f>G542/G$564*100</f>
        <v>0.107084116277752</v>
      </c>
      <c r="H589" s="230">
        <f t="shared" ref="H589:U589" si="325">H542/H$564*100</f>
        <v>0.241609594223057</v>
      </c>
      <c r="I589" s="230">
        <f t="shared" si="325"/>
        <v>0.247239641907799</v>
      </c>
      <c r="J589" s="230">
        <f t="shared" si="325"/>
        <v>0.229473587588905</v>
      </c>
      <c r="K589" s="230">
        <f t="shared" si="325"/>
        <v>0.144251098725628</v>
      </c>
      <c r="L589" s="230">
        <f t="shared" si="325"/>
        <v>45.1853390453461</v>
      </c>
      <c r="M589" s="230">
        <f ca="1" t="shared" si="325"/>
        <v>203.593822998776</v>
      </c>
      <c r="N589" s="230">
        <f ca="1" t="shared" si="325"/>
        <v>467.336180381813</v>
      </c>
      <c r="O589" s="230">
        <f ca="1" t="shared" si="325"/>
        <v>638.432372450072</v>
      </c>
      <c r="P589" s="230">
        <f ca="1" t="shared" si="325"/>
        <v>730.590702172709</v>
      </c>
      <c r="Q589" s="230">
        <f ca="1" t="shared" si="325"/>
        <v>773.810725409892</v>
      </c>
      <c r="R589" s="230">
        <f ca="1" t="shared" si="325"/>
        <v>922.331261635755</v>
      </c>
      <c r="S589" s="230">
        <f ca="1" t="shared" si="325"/>
        <v>1156.56277941274</v>
      </c>
      <c r="T589" s="230">
        <f ca="1" t="shared" si="325"/>
        <v>1269.37630728364</v>
      </c>
      <c r="U589" s="230">
        <f ca="1" t="shared" si="325"/>
        <v>1287.3807030532</v>
      </c>
      <c r="V589" s="230"/>
    </row>
    <row r="590" spans="1:22">
      <c r="A590" s="210">
        <f>Baseline!A590</f>
        <v>0</v>
      </c>
      <c r="B590" s="228" t="s">
        <v>393</v>
      </c>
      <c r="C590" s="229"/>
      <c r="G590" s="230">
        <f t="shared" ref="G590:U590" si="326">G543/G$564*100</f>
        <v>21.7043018757774</v>
      </c>
      <c r="H590" s="230">
        <f t="shared" si="326"/>
        <v>34.8164076464288</v>
      </c>
      <c r="I590" s="230">
        <f t="shared" si="326"/>
        <v>77.5249530228257</v>
      </c>
      <c r="J590" s="230">
        <f t="shared" si="326"/>
        <v>72.5495317695239</v>
      </c>
      <c r="K590" s="230">
        <f t="shared" si="326"/>
        <v>102.516836638147</v>
      </c>
      <c r="L590" s="230">
        <f t="shared" si="326"/>
        <v>22.1426263640864</v>
      </c>
      <c r="M590" s="230">
        <f ca="1" t="shared" si="326"/>
        <v>-94.4922757133989</v>
      </c>
      <c r="N590" s="230">
        <f ca="1" t="shared" si="326"/>
        <v>-337.553937009937</v>
      </c>
      <c r="O590" s="230">
        <f ca="1" t="shared" si="326"/>
        <v>-491.917192409441</v>
      </c>
      <c r="P590" s="230">
        <f ca="1" t="shared" si="326"/>
        <v>-573.092526500769</v>
      </c>
      <c r="Q590" s="230">
        <f ca="1" t="shared" si="326"/>
        <v>-1289.46689836287</v>
      </c>
      <c r="R590" s="230">
        <f ca="1" t="shared" si="326"/>
        <v>-2148.4224518044</v>
      </c>
      <c r="S590" s="230">
        <f ca="1" t="shared" si="326"/>
        <v>-1872.06852048738</v>
      </c>
      <c r="T590" s="230">
        <f ca="1" t="shared" si="326"/>
        <v>-1568.11775214322</v>
      </c>
      <c r="U590" s="230">
        <f ca="1" t="shared" si="326"/>
        <v>-1339.18916601383</v>
      </c>
      <c r="V590" s="230"/>
    </row>
    <row r="591" spans="1:22">
      <c r="A591" s="210">
        <f>Baseline!A591</f>
        <v>0</v>
      </c>
      <c r="B591" s="231" t="s">
        <v>394</v>
      </c>
      <c r="C591" s="231"/>
      <c r="D591" s="233"/>
      <c r="E591" s="234"/>
      <c r="F591" s="234"/>
      <c r="G591" s="227">
        <f t="shared" ref="G591:U591" si="327">G541/G$565*100</f>
        <v>25.2793217128939</v>
      </c>
      <c r="H591" s="227">
        <f t="shared" si="327"/>
        <v>42.0678618117626</v>
      </c>
      <c r="I591" s="227">
        <f t="shared" si="327"/>
        <v>91.6367791708433</v>
      </c>
      <c r="J591" s="227">
        <f t="shared" si="327"/>
        <v>84.0461879994013</v>
      </c>
      <c r="K591" s="227">
        <f t="shared" si="327"/>
        <v>136.713739587856</v>
      </c>
      <c r="L591" s="227">
        <f t="shared" si="327"/>
        <v>98.9266954405508</v>
      </c>
      <c r="M591" s="227">
        <f ca="1" t="shared" si="327"/>
        <v>159.110177670861</v>
      </c>
      <c r="N591" s="227">
        <f ca="1" t="shared" si="327"/>
        <v>187.317035679976</v>
      </c>
      <c r="O591" s="227">
        <f ca="1" t="shared" si="327"/>
        <v>209.114663804376</v>
      </c>
      <c r="P591" s="227">
        <f ca="1" t="shared" si="327"/>
        <v>222.302687153291</v>
      </c>
      <c r="Q591" s="227">
        <f ca="1" t="shared" si="327"/>
        <v>-720.057050573837</v>
      </c>
      <c r="R591" s="227">
        <f ca="1" t="shared" si="327"/>
        <v>-1694.63365347906</v>
      </c>
      <c r="S591" s="227">
        <f ca="1" t="shared" si="327"/>
        <v>-979.305134219164</v>
      </c>
      <c r="T591" s="227">
        <f ca="1" t="shared" si="327"/>
        <v>-405.078726876132</v>
      </c>
      <c r="U591" s="227">
        <f ca="1" t="shared" si="327"/>
        <v>-69.6224311414352</v>
      </c>
      <c r="V591" s="230"/>
    </row>
    <row r="592" spans="1:22">
      <c r="A592" s="210">
        <f>Baseline!A592</f>
        <v>0</v>
      </c>
      <c r="B592" s="228" t="s">
        <v>395</v>
      </c>
      <c r="C592" s="229"/>
      <c r="G592" s="230">
        <f t="shared" ref="G592:U592" si="328">G542/G$565*100</f>
        <v>0.124110124258599</v>
      </c>
      <c r="H592" s="230">
        <f t="shared" si="328"/>
        <v>0.289919391402029</v>
      </c>
      <c r="I592" s="230">
        <f t="shared" si="328"/>
        <v>0.291315490685105</v>
      </c>
      <c r="J592" s="230">
        <f t="shared" si="328"/>
        <v>0.264999228675352</v>
      </c>
      <c r="K592" s="230">
        <f t="shared" si="328"/>
        <v>0.19209914468259</v>
      </c>
      <c r="L592" s="230">
        <f t="shared" si="328"/>
        <v>66.3919702152582</v>
      </c>
      <c r="M592" s="230">
        <f ca="1" t="shared" si="328"/>
        <v>296.914664879063</v>
      </c>
      <c r="N592" s="230">
        <f ca="1" t="shared" si="328"/>
        <v>674.514677052454</v>
      </c>
      <c r="O592" s="230">
        <f ca="1" t="shared" si="328"/>
        <v>911.206408030239</v>
      </c>
      <c r="P592" s="230">
        <f ca="1" t="shared" si="328"/>
        <v>1031.20100032459</v>
      </c>
      <c r="Q592" s="230">
        <f ca="1" t="shared" si="328"/>
        <v>1080.54144964509</v>
      </c>
      <c r="R592" s="230">
        <f ca="1" t="shared" si="328"/>
        <v>1274.79392084104</v>
      </c>
      <c r="S592" s="230">
        <f ca="1" t="shared" si="328"/>
        <v>1582.97523402756</v>
      </c>
      <c r="T592" s="230">
        <f ca="1" t="shared" si="328"/>
        <v>1721.21192867253</v>
      </c>
      <c r="U592" s="230">
        <f ca="1" t="shared" si="328"/>
        <v>1730.03731879195</v>
      </c>
      <c r="V592" s="230"/>
    </row>
    <row r="593" spans="1:22">
      <c r="A593" s="210">
        <f>Baseline!A593</f>
        <v>0</v>
      </c>
      <c r="B593" s="228" t="s">
        <v>396</v>
      </c>
      <c r="C593" s="229"/>
      <c r="G593" s="230">
        <f t="shared" ref="G593:U593" si="329">G543/G$565*100</f>
        <v>25.1552115886353</v>
      </c>
      <c r="H593" s="230">
        <f t="shared" si="329"/>
        <v>41.7779424203606</v>
      </c>
      <c r="I593" s="230">
        <f t="shared" si="329"/>
        <v>91.3454636801582</v>
      </c>
      <c r="J593" s="230">
        <f t="shared" si="329"/>
        <v>83.7811887707259</v>
      </c>
      <c r="K593" s="230">
        <f t="shared" si="329"/>
        <v>136.521640443174</v>
      </c>
      <c r="L593" s="230">
        <f t="shared" si="329"/>
        <v>32.5347252252925</v>
      </c>
      <c r="M593" s="230">
        <f ca="1" t="shared" si="329"/>
        <v>-137.804487208203</v>
      </c>
      <c r="N593" s="230">
        <f ca="1" t="shared" si="329"/>
        <v>-487.197641372478</v>
      </c>
      <c r="O593" s="230">
        <f ca="1" t="shared" si="329"/>
        <v>-702.091744225862</v>
      </c>
      <c r="P593" s="230">
        <f ca="1" t="shared" si="329"/>
        <v>-808.898313171298</v>
      </c>
      <c r="Q593" s="230">
        <f ca="1" t="shared" si="329"/>
        <v>-1800.59850021893</v>
      </c>
      <c r="R593" s="230">
        <f ca="1" t="shared" si="329"/>
        <v>-2969.4275743201</v>
      </c>
      <c r="S593" s="230">
        <f ca="1" t="shared" si="329"/>
        <v>-2562.28036824673</v>
      </c>
      <c r="T593" s="230">
        <f ca="1" t="shared" si="329"/>
        <v>-2126.29065554866</v>
      </c>
      <c r="U593" s="230">
        <f ca="1" t="shared" si="329"/>
        <v>-1799.65974993338</v>
      </c>
      <c r="V593" s="230"/>
    </row>
    <row r="594" spans="1:22">
      <c r="A594" s="210">
        <f>Baseline!A594</f>
        <v>0</v>
      </c>
      <c r="B594" s="231" t="s">
        <v>397</v>
      </c>
      <c r="C594" s="231"/>
      <c r="D594" s="233"/>
      <c r="E594" s="234"/>
      <c r="F594" s="234"/>
      <c r="G594" s="227">
        <f t="shared" ref="G594:U594" si="330">G541/G$558*100</f>
        <v>158.992867193026</v>
      </c>
      <c r="H594" s="227">
        <f t="shared" si="330"/>
        <v>210.392086402629</v>
      </c>
      <c r="I594" s="227">
        <f t="shared" si="330"/>
        <v>518.927237129919</v>
      </c>
      <c r="J594" s="227">
        <f t="shared" si="330"/>
        <v>544.623863616502</v>
      </c>
      <c r="K594" s="227">
        <f t="shared" si="330"/>
        <v>483.511241970527</v>
      </c>
      <c r="L594" s="227">
        <f t="shared" si="330"/>
        <v>248.36915351701</v>
      </c>
      <c r="M594" s="227">
        <f ca="1" t="shared" si="330"/>
        <v>399.147112719876</v>
      </c>
      <c r="N594" s="227">
        <f ca="1" t="shared" si="330"/>
        <v>475.761005058295</v>
      </c>
      <c r="O594" s="227">
        <f ca="1" t="shared" si="330"/>
        <v>541.258446148388</v>
      </c>
      <c r="P594" s="227">
        <f ca="1" t="shared" si="330"/>
        <v>588.357134060248</v>
      </c>
      <c r="Q594" s="227">
        <f ca="1" t="shared" si="330"/>
        <v>-1952.4194411853</v>
      </c>
      <c r="R594" s="227">
        <f ca="1" t="shared" si="330"/>
        <v>-4713.36640686518</v>
      </c>
      <c r="S594" s="227">
        <f ca="1" t="shared" si="330"/>
        <v>-2796.54926390997</v>
      </c>
      <c r="T594" s="227">
        <f ca="1" t="shared" si="330"/>
        <v>-1188.56807164432</v>
      </c>
      <c r="U594" s="227">
        <f ca="1" t="shared" si="330"/>
        <v>-210.043038984906</v>
      </c>
      <c r="V594" s="230"/>
    </row>
    <row r="595" spans="1:22">
      <c r="A595" s="210">
        <f>Baseline!A595</f>
        <v>0</v>
      </c>
      <c r="B595" s="228" t="s">
        <v>398</v>
      </c>
      <c r="C595" s="229"/>
      <c r="G595" s="230">
        <f t="shared" ref="G595:U595" si="331">G542/G$558*100</f>
        <v>0.780583621968489</v>
      </c>
      <c r="H595" s="230">
        <f t="shared" si="331"/>
        <v>1.44996068301712</v>
      </c>
      <c r="I595" s="230">
        <f t="shared" si="331"/>
        <v>1.64968197357233</v>
      </c>
      <c r="J595" s="230">
        <f t="shared" si="331"/>
        <v>1.71720939654743</v>
      </c>
      <c r="K595" s="230">
        <f t="shared" si="331"/>
        <v>0.679391086126104</v>
      </c>
      <c r="L595" s="230">
        <f t="shared" si="331"/>
        <v>166.686225282837</v>
      </c>
      <c r="M595" s="230">
        <f ca="1" t="shared" si="331"/>
        <v>744.846325643769</v>
      </c>
      <c r="N595" s="230">
        <f ca="1" t="shared" si="331"/>
        <v>1713.17990120934</v>
      </c>
      <c r="O595" s="230">
        <f ca="1" t="shared" si="331"/>
        <v>2358.50588169312</v>
      </c>
      <c r="P595" s="230">
        <f ca="1" t="shared" si="331"/>
        <v>2729.22686162885</v>
      </c>
      <c r="Q595" s="230">
        <f ca="1" t="shared" si="331"/>
        <v>2929.86525388836</v>
      </c>
      <c r="R595" s="230">
        <f ca="1" t="shared" si="331"/>
        <v>3545.64588625549</v>
      </c>
      <c r="S595" s="230">
        <f ca="1" t="shared" si="331"/>
        <v>4520.41766230217</v>
      </c>
      <c r="T595" s="230">
        <f ca="1" t="shared" si="331"/>
        <v>5050.3208567136</v>
      </c>
      <c r="U595" s="230">
        <f ca="1" t="shared" si="331"/>
        <v>5219.32788095494</v>
      </c>
      <c r="V595" s="230"/>
    </row>
    <row r="596" spans="1:22">
      <c r="A596" s="210">
        <f>Baseline!A596</f>
        <v>0</v>
      </c>
      <c r="B596" s="228" t="s">
        <v>399</v>
      </c>
      <c r="C596" s="229"/>
      <c r="G596" s="230">
        <f t="shared" ref="G596:U596" si="332">G543/G$558*100</f>
        <v>158.212283571058</v>
      </c>
      <c r="H596" s="230">
        <f t="shared" si="332"/>
        <v>208.942125719612</v>
      </c>
      <c r="I596" s="230">
        <f t="shared" si="332"/>
        <v>517.277555156347</v>
      </c>
      <c r="J596" s="230">
        <f t="shared" si="332"/>
        <v>542.906654219955</v>
      </c>
      <c r="K596" s="230">
        <f t="shared" si="332"/>
        <v>482.831850884401</v>
      </c>
      <c r="L596" s="230">
        <f t="shared" si="332"/>
        <v>81.6829282341731</v>
      </c>
      <c r="M596" s="230">
        <f ca="1" t="shared" si="332"/>
        <v>-345.699212923892</v>
      </c>
      <c r="N596" s="230">
        <f ca="1" t="shared" si="332"/>
        <v>-1237.41889615104</v>
      </c>
      <c r="O596" s="230">
        <f ca="1" t="shared" si="332"/>
        <v>-1817.24743554473</v>
      </c>
      <c r="P596" s="230">
        <f ca="1" t="shared" si="332"/>
        <v>-2140.8697275686</v>
      </c>
      <c r="Q596" s="230">
        <f ca="1" t="shared" si="332"/>
        <v>-4882.28469507367</v>
      </c>
      <c r="R596" s="230">
        <f ca="1" t="shared" si="332"/>
        <v>-8259.01229312067</v>
      </c>
      <c r="S596" s="230">
        <f ca="1" t="shared" si="332"/>
        <v>-7316.96692621214</v>
      </c>
      <c r="T596" s="230">
        <f ca="1" t="shared" si="332"/>
        <v>-6238.88892835792</v>
      </c>
      <c r="U596" s="230">
        <f ca="1" t="shared" si="332"/>
        <v>-5429.37091993985</v>
      </c>
      <c r="V596" s="230"/>
    </row>
    <row r="597" spans="1:22">
      <c r="A597" s="210">
        <f>Baseline!A597</f>
        <v>0</v>
      </c>
      <c r="B597" s="231" t="s">
        <v>392</v>
      </c>
      <c r="C597" s="231"/>
      <c r="G597" s="232">
        <f>G589</f>
        <v>0.107084116277752</v>
      </c>
      <c r="H597" s="232">
        <f t="shared" ref="H597:U597" si="333">H589</f>
        <v>0.241609594223057</v>
      </c>
      <c r="I597" s="232">
        <f t="shared" si="333"/>
        <v>0.247239641907799</v>
      </c>
      <c r="J597" s="232">
        <f t="shared" si="333"/>
        <v>0.229473587588905</v>
      </c>
      <c r="K597" s="232">
        <f t="shared" si="333"/>
        <v>0.144251098725628</v>
      </c>
      <c r="L597" s="232">
        <f t="shared" si="333"/>
        <v>45.1853390453461</v>
      </c>
      <c r="M597" s="232">
        <f ca="1" t="shared" si="333"/>
        <v>203.593822998776</v>
      </c>
      <c r="N597" s="232">
        <f ca="1" t="shared" si="333"/>
        <v>467.336180381813</v>
      </c>
      <c r="O597" s="232">
        <f ca="1" t="shared" si="333"/>
        <v>638.432372450072</v>
      </c>
      <c r="P597" s="232">
        <f ca="1" t="shared" si="333"/>
        <v>730.590702172709</v>
      </c>
      <c r="Q597" s="232">
        <f ca="1" t="shared" si="333"/>
        <v>773.810725409892</v>
      </c>
      <c r="R597" s="232">
        <f ca="1" t="shared" si="333"/>
        <v>922.331261635755</v>
      </c>
      <c r="S597" s="232">
        <f ca="1" t="shared" si="333"/>
        <v>1156.56277941274</v>
      </c>
      <c r="T597" s="232">
        <f ca="1" t="shared" si="333"/>
        <v>1269.37630728364</v>
      </c>
      <c r="U597" s="232">
        <f ca="1" t="shared" si="333"/>
        <v>1287.3807030532</v>
      </c>
      <c r="V597" s="232"/>
    </row>
    <row r="598" spans="1:22">
      <c r="A598" s="210">
        <f>Baseline!A598</f>
        <v>0</v>
      </c>
      <c r="B598" s="228" t="s">
        <v>395</v>
      </c>
      <c r="C598" s="229"/>
      <c r="G598" s="230">
        <f>G542/G$565*100</f>
        <v>0.124110124258599</v>
      </c>
      <c r="H598" s="230">
        <f t="shared" ref="H598:U598" si="334">H542/H$565*100</f>
        <v>0.289919391402029</v>
      </c>
      <c r="I598" s="230">
        <f t="shared" si="334"/>
        <v>0.291315490685105</v>
      </c>
      <c r="J598" s="230">
        <f t="shared" si="334"/>
        <v>0.264999228675352</v>
      </c>
      <c r="K598" s="230">
        <f t="shared" si="334"/>
        <v>0.19209914468259</v>
      </c>
      <c r="L598" s="230">
        <f t="shared" si="334"/>
        <v>66.3919702152582</v>
      </c>
      <c r="M598" s="230">
        <f ca="1" t="shared" si="334"/>
        <v>296.914664879063</v>
      </c>
      <c r="N598" s="230">
        <f ca="1" t="shared" si="334"/>
        <v>674.514677052454</v>
      </c>
      <c r="O598" s="230">
        <f ca="1" t="shared" si="334"/>
        <v>911.206408030239</v>
      </c>
      <c r="P598" s="230">
        <f ca="1" t="shared" si="334"/>
        <v>1031.20100032459</v>
      </c>
      <c r="Q598" s="230">
        <f ca="1" t="shared" si="334"/>
        <v>1080.54144964509</v>
      </c>
      <c r="R598" s="230">
        <f ca="1" t="shared" si="334"/>
        <v>1274.79392084104</v>
      </c>
      <c r="S598" s="230">
        <f ca="1" t="shared" si="334"/>
        <v>1582.97523402756</v>
      </c>
      <c r="T598" s="230">
        <f ca="1" t="shared" si="334"/>
        <v>1721.21192867253</v>
      </c>
      <c r="U598" s="230">
        <f ca="1" t="shared" si="334"/>
        <v>1730.03731879195</v>
      </c>
      <c r="V598" s="230"/>
    </row>
    <row r="599" spans="1:22">
      <c r="A599" s="210">
        <f>Baseline!A599</f>
        <v>0</v>
      </c>
      <c r="B599" s="228" t="s">
        <v>398</v>
      </c>
      <c r="C599" s="229"/>
      <c r="G599" s="230">
        <f>G542/G$558*100</f>
        <v>0.780583621968489</v>
      </c>
      <c r="H599" s="230">
        <f t="shared" ref="H599:U599" si="335">H542/H$558*100</f>
        <v>1.44996068301712</v>
      </c>
      <c r="I599" s="230">
        <f t="shared" si="335"/>
        <v>1.64968197357233</v>
      </c>
      <c r="J599" s="230">
        <f t="shared" si="335"/>
        <v>1.71720939654743</v>
      </c>
      <c r="K599" s="230">
        <f t="shared" si="335"/>
        <v>0.679391086126104</v>
      </c>
      <c r="L599" s="230">
        <f t="shared" si="335"/>
        <v>166.686225282837</v>
      </c>
      <c r="M599" s="230">
        <f ca="1" t="shared" si="335"/>
        <v>744.846325643769</v>
      </c>
      <c r="N599" s="230">
        <f ca="1" t="shared" si="335"/>
        <v>1713.17990120934</v>
      </c>
      <c r="O599" s="230">
        <f ca="1" t="shared" si="335"/>
        <v>2358.50588169312</v>
      </c>
      <c r="P599" s="230">
        <f ca="1" t="shared" si="335"/>
        <v>2729.22686162885</v>
      </c>
      <c r="Q599" s="230">
        <f ca="1" t="shared" si="335"/>
        <v>2929.86525388836</v>
      </c>
      <c r="R599" s="230">
        <f ca="1" t="shared" si="335"/>
        <v>3545.64588625549</v>
      </c>
      <c r="S599" s="230">
        <f ca="1" t="shared" si="335"/>
        <v>4520.41766230217</v>
      </c>
      <c r="T599" s="230">
        <f ca="1" t="shared" si="335"/>
        <v>5050.3208567136</v>
      </c>
      <c r="U599" s="230">
        <f ca="1" t="shared" si="335"/>
        <v>5219.32788095494</v>
      </c>
      <c r="V599" s="230"/>
    </row>
    <row r="600" spans="1:22">
      <c r="A600" s="210">
        <f>Baseline!A600</f>
        <v>0</v>
      </c>
      <c r="B600" s="228" t="s">
        <v>400</v>
      </c>
      <c r="C600" s="229"/>
      <c r="G600" s="230" t="e">
        <f>G542/G$560*100</f>
        <v>#DIV/0!</v>
      </c>
      <c r="H600" s="230" t="e">
        <f t="shared" ref="H600:U600" si="336">H542/H$560*100</f>
        <v>#DIV/0!</v>
      </c>
      <c r="I600" s="230">
        <f t="shared" si="336"/>
        <v>173.104127566998</v>
      </c>
      <c r="J600" s="230">
        <f t="shared" si="336"/>
        <v>536.495754928511</v>
      </c>
      <c r="K600" s="230">
        <f t="shared" si="336"/>
        <v>3.92457455782915</v>
      </c>
      <c r="L600" s="230">
        <f t="shared" si="336"/>
        <v>934.829498718124</v>
      </c>
      <c r="M600" s="230">
        <f ca="1" t="shared" si="336"/>
        <v>4969.91973126859</v>
      </c>
      <c r="N600" s="230">
        <f ca="1" t="shared" si="336"/>
        <v>13599.8984011019</v>
      </c>
      <c r="O600" s="230">
        <f ca="1" t="shared" si="336"/>
        <v>22275.0996403296</v>
      </c>
      <c r="P600" s="230">
        <f ca="1" t="shared" si="336"/>
        <v>30667.0730192205</v>
      </c>
      <c r="Q600" s="230">
        <f ca="1" t="shared" si="336"/>
        <v>39167.9043940741</v>
      </c>
      <c r="R600" s="230">
        <f ca="1" t="shared" si="336"/>
        <v>56393.3697490742</v>
      </c>
      <c r="S600" s="230">
        <f ca="1" t="shared" si="336"/>
        <v>85538.4248664056</v>
      </c>
      <c r="T600" s="230">
        <f ca="1" t="shared" si="336"/>
        <v>113697.693518198</v>
      </c>
      <c r="U600" s="230">
        <f ca="1" t="shared" si="336"/>
        <v>139796.810459633</v>
      </c>
      <c r="V600" s="230"/>
    </row>
    <row r="601" spans="1:22">
      <c r="A601" s="210">
        <f>Baseline!A601</f>
        <v>0</v>
      </c>
      <c r="B601" s="231" t="s">
        <v>393</v>
      </c>
      <c r="C601" s="231"/>
      <c r="G601" s="232">
        <f>G590</f>
        <v>21.7043018757774</v>
      </c>
      <c r="H601" s="232">
        <f t="shared" ref="H601:U601" si="337">H590</f>
        <v>34.8164076464288</v>
      </c>
      <c r="I601" s="232">
        <f t="shared" si="337"/>
        <v>77.5249530228257</v>
      </c>
      <c r="J601" s="232">
        <f t="shared" si="337"/>
        <v>72.5495317695239</v>
      </c>
      <c r="K601" s="232">
        <f t="shared" si="337"/>
        <v>102.516836638147</v>
      </c>
      <c r="L601" s="232">
        <f t="shared" si="337"/>
        <v>22.1426263640864</v>
      </c>
      <c r="M601" s="232">
        <f ca="1" t="shared" si="337"/>
        <v>-94.4922757133989</v>
      </c>
      <c r="N601" s="232">
        <f ca="1" t="shared" si="337"/>
        <v>-337.553937009937</v>
      </c>
      <c r="O601" s="232">
        <f ca="1" t="shared" si="337"/>
        <v>-491.917192409441</v>
      </c>
      <c r="P601" s="232">
        <f ca="1" t="shared" si="337"/>
        <v>-573.092526500769</v>
      </c>
      <c r="Q601" s="232">
        <f ca="1" t="shared" si="337"/>
        <v>-1289.46689836287</v>
      </c>
      <c r="R601" s="232">
        <f ca="1" t="shared" si="337"/>
        <v>-2148.4224518044</v>
      </c>
      <c r="S601" s="232">
        <f ca="1" t="shared" si="337"/>
        <v>-1872.06852048738</v>
      </c>
      <c r="T601" s="232">
        <f ca="1" t="shared" si="337"/>
        <v>-1568.11775214322</v>
      </c>
      <c r="U601" s="232">
        <f ca="1" t="shared" si="337"/>
        <v>-1339.18916601383</v>
      </c>
      <c r="V601" s="232"/>
    </row>
    <row r="602" spans="1:22">
      <c r="A602" s="210">
        <f>Baseline!A602</f>
        <v>0</v>
      </c>
      <c r="B602" s="228" t="s">
        <v>396</v>
      </c>
      <c r="C602" s="229"/>
      <c r="G602" s="230">
        <f>G543/G$565*100</f>
        <v>25.1552115886353</v>
      </c>
      <c r="H602" s="230">
        <f t="shared" ref="H602:U602" si="338">H543/H$565*100</f>
        <v>41.7779424203606</v>
      </c>
      <c r="I602" s="230">
        <f t="shared" si="338"/>
        <v>91.3454636801582</v>
      </c>
      <c r="J602" s="230">
        <f t="shared" si="338"/>
        <v>83.7811887707259</v>
      </c>
      <c r="K602" s="230">
        <f t="shared" si="338"/>
        <v>136.521640443174</v>
      </c>
      <c r="L602" s="230">
        <f t="shared" si="338"/>
        <v>32.5347252252925</v>
      </c>
      <c r="M602" s="230">
        <f ca="1" t="shared" si="338"/>
        <v>-137.804487208203</v>
      </c>
      <c r="N602" s="230">
        <f ca="1" t="shared" si="338"/>
        <v>-487.197641372478</v>
      </c>
      <c r="O602" s="230">
        <f ca="1" t="shared" si="338"/>
        <v>-702.091744225862</v>
      </c>
      <c r="P602" s="230">
        <f ca="1" t="shared" si="338"/>
        <v>-808.898313171298</v>
      </c>
      <c r="Q602" s="230">
        <f ca="1" t="shared" si="338"/>
        <v>-1800.59850021893</v>
      </c>
      <c r="R602" s="230">
        <f ca="1" t="shared" si="338"/>
        <v>-2969.4275743201</v>
      </c>
      <c r="S602" s="230">
        <f ca="1" t="shared" si="338"/>
        <v>-2562.28036824673</v>
      </c>
      <c r="T602" s="230">
        <f ca="1" t="shared" si="338"/>
        <v>-2126.29065554866</v>
      </c>
      <c r="U602" s="230">
        <f ca="1" t="shared" si="338"/>
        <v>-1799.65974993338</v>
      </c>
      <c r="V602" s="230"/>
    </row>
    <row r="603" spans="1:22">
      <c r="A603" s="210">
        <f>Baseline!A603</f>
        <v>0</v>
      </c>
      <c r="B603" s="228" t="s">
        <v>399</v>
      </c>
      <c r="C603" s="229"/>
      <c r="G603" s="230">
        <f>G543/G$558*100</f>
        <v>158.212283571058</v>
      </c>
      <c r="H603" s="230">
        <f t="shared" ref="H603:U603" si="339">H543/H$558*100</f>
        <v>208.942125719612</v>
      </c>
      <c r="I603" s="230">
        <f t="shared" si="339"/>
        <v>517.277555156347</v>
      </c>
      <c r="J603" s="230">
        <f t="shared" si="339"/>
        <v>542.906654219955</v>
      </c>
      <c r="K603" s="230">
        <f t="shared" si="339"/>
        <v>482.831850884401</v>
      </c>
      <c r="L603" s="230">
        <f t="shared" si="339"/>
        <v>81.6829282341731</v>
      </c>
      <c r="M603" s="230">
        <f ca="1" t="shared" si="339"/>
        <v>-345.699212923892</v>
      </c>
      <c r="N603" s="230">
        <f ca="1" t="shared" si="339"/>
        <v>-1237.41889615104</v>
      </c>
      <c r="O603" s="230">
        <f ca="1" t="shared" si="339"/>
        <v>-1817.24743554473</v>
      </c>
      <c r="P603" s="230">
        <f ca="1" t="shared" si="339"/>
        <v>-2140.8697275686</v>
      </c>
      <c r="Q603" s="230">
        <f ca="1" t="shared" si="339"/>
        <v>-4882.28469507367</v>
      </c>
      <c r="R603" s="230">
        <f ca="1" t="shared" si="339"/>
        <v>-8259.01229312067</v>
      </c>
      <c r="S603" s="230">
        <f ca="1" t="shared" si="339"/>
        <v>-7316.96692621214</v>
      </c>
      <c r="T603" s="230">
        <f ca="1" t="shared" si="339"/>
        <v>-6238.88892835792</v>
      </c>
      <c r="U603" s="230">
        <f ca="1" t="shared" si="339"/>
        <v>-5429.37091993985</v>
      </c>
      <c r="V603" s="230"/>
    </row>
    <row r="604" spans="1:22">
      <c r="A604" s="210">
        <f>Baseline!A604</f>
        <v>0</v>
      </c>
      <c r="B604" s="228" t="s">
        <v>401</v>
      </c>
      <c r="C604" s="229"/>
      <c r="G604" s="230" t="e">
        <f>G543/G$560*100</f>
        <v>#DIV/0!</v>
      </c>
      <c r="H604" s="230" t="e">
        <f t="shared" ref="H604:U604" si="340">H543/H$560*100</f>
        <v>#DIV/0!</v>
      </c>
      <c r="I604" s="230">
        <f t="shared" si="340"/>
        <v>54278.87394649</v>
      </c>
      <c r="J604" s="230">
        <f t="shared" si="340"/>
        <v>169616.539425571</v>
      </c>
      <c r="K604" s="230">
        <f t="shared" si="340"/>
        <v>2789.12931945468</v>
      </c>
      <c r="L604" s="230">
        <f t="shared" si="340"/>
        <v>458.10390585912</v>
      </c>
      <c r="M604" s="230">
        <f ca="1" t="shared" si="340"/>
        <v>-2306.64672730919</v>
      </c>
      <c r="N604" s="230">
        <f ca="1" t="shared" si="340"/>
        <v>-9823.11971753715</v>
      </c>
      <c r="O604" s="230">
        <f ca="1" t="shared" si="340"/>
        <v>-17163.1404492547</v>
      </c>
      <c r="P604" s="230">
        <f ca="1" t="shared" si="340"/>
        <v>-24055.9732072992</v>
      </c>
      <c r="Q604" s="230">
        <f ca="1" t="shared" si="340"/>
        <v>-65268.8241916613</v>
      </c>
      <c r="R604" s="230">
        <f ca="1" t="shared" si="340"/>
        <v>-131359.292199363</v>
      </c>
      <c r="S604" s="230">
        <f ca="1" t="shared" si="340"/>
        <v>-138456.636626143</v>
      </c>
      <c r="T604" s="230">
        <f ca="1" t="shared" si="340"/>
        <v>-140455.884169726</v>
      </c>
      <c r="U604" s="230">
        <f ca="1" t="shared" si="340"/>
        <v>-145422.697083174</v>
      </c>
      <c r="V604" s="230"/>
    </row>
    <row r="605" spans="1:22">
      <c r="A605" s="210">
        <f>Baseline!A605</f>
        <v>0</v>
      </c>
      <c r="B605" s="225" t="s">
        <v>402</v>
      </c>
      <c r="C605" s="226"/>
      <c r="G605" s="232">
        <f>SUM(G606:G607)</f>
        <v>1.58205524228807</v>
      </c>
      <c r="H605" s="232">
        <f t="shared" ref="H605:U605" si="341">SUM(H606:H607)</f>
        <v>5.43665830610695</v>
      </c>
      <c r="I605" s="232">
        <f t="shared" si="341"/>
        <v>6.29866906553002</v>
      </c>
      <c r="J605" s="232">
        <f t="shared" si="341"/>
        <v>5.9859868731488</v>
      </c>
      <c r="K605" s="232">
        <f t="shared" si="341"/>
        <v>9.23262079609655</v>
      </c>
      <c r="L605" s="232">
        <f t="shared" si="341"/>
        <v>40.5504159655585</v>
      </c>
      <c r="M605" s="232">
        <f ca="1" t="shared" si="341"/>
        <v>72.9816832393175</v>
      </c>
      <c r="N605" s="232">
        <f ca="1" t="shared" si="341"/>
        <v>102.98981799111</v>
      </c>
      <c r="O605" s="232">
        <f ca="1" t="shared" si="341"/>
        <v>124.312483371078</v>
      </c>
      <c r="P605" s="232">
        <f ca="1" t="shared" si="341"/>
        <v>137.87653446071</v>
      </c>
      <c r="Q605" s="232">
        <f ca="1" t="shared" si="341"/>
        <v>145.561307962313</v>
      </c>
      <c r="R605" s="232">
        <f ca="1" t="shared" si="341"/>
        <v>151.218636637458</v>
      </c>
      <c r="S605" s="232">
        <f ca="1" t="shared" si="341"/>
        <v>152.498577134406</v>
      </c>
      <c r="T605" s="232">
        <f ca="1" t="shared" si="341"/>
        <v>149.250342105466</v>
      </c>
      <c r="U605" s="232">
        <f ca="1" t="shared" si="341"/>
        <v>142.48804729345</v>
      </c>
      <c r="V605" s="232"/>
    </row>
    <row r="606" spans="1:22">
      <c r="A606" s="210">
        <f>Baseline!A606</f>
        <v>0</v>
      </c>
      <c r="B606" s="228" t="s">
        <v>403</v>
      </c>
      <c r="C606" s="229"/>
      <c r="G606" s="230">
        <f t="shared" ref="G606:U606" si="342">G548/G$564*100</f>
        <v>0.035910803708954</v>
      </c>
      <c r="H606" s="230">
        <f t="shared" si="342"/>
        <v>0.0845034827319718</v>
      </c>
      <c r="I606" s="230">
        <f t="shared" si="342"/>
        <v>0.0811371786407166</v>
      </c>
      <c r="J606" s="230">
        <f t="shared" si="342"/>
        <v>0.0646734513218556</v>
      </c>
      <c r="K606" s="230">
        <f t="shared" si="342"/>
        <v>0.0351571888953223</v>
      </c>
      <c r="L606" s="230">
        <f t="shared" si="342"/>
        <v>26.9244532621939</v>
      </c>
      <c r="M606" s="230">
        <f ca="1" t="shared" si="342"/>
        <v>174.828229230795</v>
      </c>
      <c r="N606" s="230">
        <f ca="1" t="shared" si="342"/>
        <v>443.206483806726</v>
      </c>
      <c r="O606" s="230">
        <f ca="1" t="shared" si="342"/>
        <v>618.306562606155</v>
      </c>
      <c r="P606" s="230">
        <f ca="1" t="shared" si="342"/>
        <v>713.862089195808</v>
      </c>
      <c r="Q606" s="230">
        <f ca="1" t="shared" si="342"/>
        <v>759.937976398577</v>
      </c>
      <c r="R606" s="230">
        <f ca="1" t="shared" si="342"/>
        <v>792.055167238322</v>
      </c>
      <c r="S606" s="230">
        <f ca="1" t="shared" si="342"/>
        <v>789.007665125821</v>
      </c>
      <c r="T606" s="230">
        <f ca="1" t="shared" si="342"/>
        <v>749.919879599963</v>
      </c>
      <c r="U606" s="230">
        <f ca="1" t="shared" si="342"/>
        <v>686.524055218089</v>
      </c>
      <c r="V606" s="230"/>
    </row>
    <row r="607" spans="1:22">
      <c r="A607" s="210">
        <f>Baseline!A607</f>
        <v>0</v>
      </c>
      <c r="B607" s="228" t="s">
        <v>404</v>
      </c>
      <c r="C607" s="229"/>
      <c r="G607" s="230">
        <f t="shared" ref="G607:U607" si="343">G549/G$564*100</f>
        <v>1.54614443857911</v>
      </c>
      <c r="H607" s="230">
        <f t="shared" si="343"/>
        <v>5.35215482337497</v>
      </c>
      <c r="I607" s="230">
        <f t="shared" si="343"/>
        <v>6.2175318868893</v>
      </c>
      <c r="J607" s="230">
        <f t="shared" si="343"/>
        <v>5.92131342182694</v>
      </c>
      <c r="K607" s="230">
        <f t="shared" si="343"/>
        <v>9.19746360720123</v>
      </c>
      <c r="L607" s="230">
        <f t="shared" si="343"/>
        <v>13.6259627033646</v>
      </c>
      <c r="M607" s="230">
        <f ca="1" t="shared" si="343"/>
        <v>-101.846545991478</v>
      </c>
      <c r="N607" s="230">
        <f ca="1" t="shared" si="343"/>
        <v>-340.216665815616</v>
      </c>
      <c r="O607" s="230">
        <f ca="1" t="shared" si="343"/>
        <v>-493.994079235077</v>
      </c>
      <c r="P607" s="230">
        <f ca="1" t="shared" si="343"/>
        <v>-575.985554735098</v>
      </c>
      <c r="Q607" s="230">
        <f ca="1" t="shared" si="343"/>
        <v>-614.376668436264</v>
      </c>
      <c r="R607" s="230">
        <f ca="1" t="shared" si="343"/>
        <v>-640.836530600864</v>
      </c>
      <c r="S607" s="230">
        <f ca="1" t="shared" si="343"/>
        <v>-636.509087991415</v>
      </c>
      <c r="T607" s="230">
        <f ca="1" t="shared" si="343"/>
        <v>-600.669537494497</v>
      </c>
      <c r="U607" s="230">
        <f ca="1" t="shared" si="343"/>
        <v>-544.036007924639</v>
      </c>
      <c r="V607" s="230"/>
    </row>
    <row r="608" spans="1:22">
      <c r="A608" s="210">
        <f>Baseline!A608</f>
        <v>0</v>
      </c>
      <c r="B608" s="225" t="s">
        <v>405</v>
      </c>
      <c r="C608" s="226"/>
      <c r="G608" s="232">
        <f>SUM(G609:G610)</f>
        <v>107.395542283284</v>
      </c>
      <c r="H608" s="232">
        <f t="shared" ref="H608:U608" si="344">SUM(H609:H610)</f>
        <v>155.584356013898</v>
      </c>
      <c r="I608" s="232">
        <f t="shared" si="344"/>
        <v>189.256855841195</v>
      </c>
      <c r="J608" s="232">
        <f t="shared" si="344"/>
        <v>152.980168831601</v>
      </c>
      <c r="K608" s="232">
        <f t="shared" si="344"/>
        <v>134.149435948361</v>
      </c>
      <c r="L608" s="232">
        <f t="shared" si="344"/>
        <v>291.460478674744</v>
      </c>
      <c r="M608" s="232">
        <f ca="1" t="shared" si="344"/>
        <v>433.953230438686</v>
      </c>
      <c r="N608" s="232">
        <f ca="1" t="shared" si="344"/>
        <v>581.83013280331</v>
      </c>
      <c r="O608" s="232">
        <f ca="1" t="shared" si="344"/>
        <v>728.440813146737</v>
      </c>
      <c r="P608" s="232">
        <f ca="1" t="shared" si="344"/>
        <v>854.27240228034</v>
      </c>
      <c r="Q608" s="232">
        <f ca="1" t="shared" si="344"/>
        <v>957.566294064285</v>
      </c>
      <c r="R608" s="232">
        <f ca="1" t="shared" si="344"/>
        <v>1040.33631204453</v>
      </c>
      <c r="S608" s="232">
        <f ca="1" t="shared" si="344"/>
        <v>1102.63702858089</v>
      </c>
      <c r="T608" s="232">
        <f ca="1" t="shared" si="344"/>
        <v>1141.90107426156</v>
      </c>
      <c r="U608" s="232">
        <f ca="1" t="shared" si="344"/>
        <v>1155.74795475916</v>
      </c>
      <c r="V608" s="232"/>
    </row>
    <row r="609" spans="1:22">
      <c r="A609" s="210">
        <f>Baseline!A609</f>
        <v>0</v>
      </c>
      <c r="B609" s="228" t="s">
        <v>406</v>
      </c>
      <c r="C609" s="229"/>
      <c r="G609" s="230">
        <f t="shared" ref="G609:U609" si="345">G539/G$565*100</f>
        <v>14.589346342811</v>
      </c>
      <c r="H609" s="230">
        <f t="shared" si="345"/>
        <v>15.8359620688445</v>
      </c>
      <c r="I609" s="230">
        <f t="shared" si="345"/>
        <v>16.9974246287395</v>
      </c>
      <c r="J609" s="230">
        <f t="shared" si="345"/>
        <v>13.0321387523374</v>
      </c>
      <c r="K609" s="230">
        <f t="shared" si="345"/>
        <v>0.306020645497257</v>
      </c>
      <c r="L609" s="230">
        <f t="shared" si="345"/>
        <v>2552.84215744776</v>
      </c>
      <c r="M609" s="230">
        <f ca="1" t="shared" si="345"/>
        <v>7846.35155394109</v>
      </c>
      <c r="N609" s="230">
        <f ca="1" t="shared" si="345"/>
        <v>11275.9769317901</v>
      </c>
      <c r="O609" s="230">
        <f ca="1" t="shared" si="345"/>
        <v>13100.336861297</v>
      </c>
      <c r="P609" s="230">
        <f ca="1" t="shared" si="345"/>
        <v>13934.1620129722</v>
      </c>
      <c r="Q609" s="230">
        <f ca="1" t="shared" si="345"/>
        <v>14476.7058184898</v>
      </c>
      <c r="R609" s="230">
        <f ca="1" t="shared" si="345"/>
        <v>14348.2059067434</v>
      </c>
      <c r="S609" s="230">
        <f ca="1" t="shared" si="345"/>
        <v>13552.6529538473</v>
      </c>
      <c r="T609" s="230">
        <f ca="1" t="shared" si="345"/>
        <v>12324.2682888365</v>
      </c>
      <c r="U609" s="230">
        <f ca="1" t="shared" si="345"/>
        <v>11035.693627057</v>
      </c>
      <c r="V609" s="230"/>
    </row>
    <row r="610" spans="1:22">
      <c r="A610" s="210">
        <f>Baseline!A610</f>
        <v>0</v>
      </c>
      <c r="B610" s="228" t="s">
        <v>407</v>
      </c>
      <c r="C610" s="229"/>
      <c r="G610" s="230">
        <f t="shared" ref="G610:U610" si="346">G540/G$565*100</f>
        <v>92.8061959404731</v>
      </c>
      <c r="H610" s="230">
        <f t="shared" si="346"/>
        <v>139.748393945053</v>
      </c>
      <c r="I610" s="230">
        <f t="shared" si="346"/>
        <v>172.259431212455</v>
      </c>
      <c r="J610" s="230">
        <f t="shared" si="346"/>
        <v>139.948030079264</v>
      </c>
      <c r="K610" s="230">
        <f t="shared" si="346"/>
        <v>133.843415302864</v>
      </c>
      <c r="L610" s="230">
        <f t="shared" si="346"/>
        <v>-2261.38167877302</v>
      </c>
      <c r="M610" s="230">
        <f ca="1" t="shared" si="346"/>
        <v>-7412.39832350241</v>
      </c>
      <c r="N610" s="230">
        <f ca="1" t="shared" si="346"/>
        <v>-10694.1467989868</v>
      </c>
      <c r="O610" s="230">
        <f ca="1" t="shared" si="346"/>
        <v>-12371.8960481503</v>
      </c>
      <c r="P610" s="230">
        <f ca="1" t="shared" si="346"/>
        <v>-13079.8896106919</v>
      </c>
      <c r="Q610" s="230">
        <f ca="1" t="shared" si="346"/>
        <v>-13519.1395244255</v>
      </c>
      <c r="R610" s="230">
        <f ca="1" t="shared" si="346"/>
        <v>-13307.8695946989</v>
      </c>
      <c r="S610" s="230">
        <f ca="1" t="shared" si="346"/>
        <v>-12450.0159252664</v>
      </c>
      <c r="T610" s="230">
        <f ca="1" t="shared" si="346"/>
        <v>-11182.3672145749</v>
      </c>
      <c r="U610" s="230">
        <f ca="1" t="shared" si="346"/>
        <v>-9879.94567229784</v>
      </c>
      <c r="V610" s="230"/>
    </row>
    <row r="611" spans="1:22">
      <c r="A611" s="210">
        <f>Baseline!A611</f>
        <v>0</v>
      </c>
      <c r="B611" s="225" t="s">
        <v>408</v>
      </c>
      <c r="C611" s="226"/>
      <c r="G611" s="232">
        <f>SUM(G612:G613)</f>
        <v>675.4582019762</v>
      </c>
      <c r="H611" s="232">
        <f t="shared" ref="H611:U611" si="347">SUM(H612:H613)</f>
        <v>778.116972520355</v>
      </c>
      <c r="I611" s="232">
        <f t="shared" si="347"/>
        <v>1071.73711470661</v>
      </c>
      <c r="J611" s="232">
        <f t="shared" si="347"/>
        <v>991.319803895983</v>
      </c>
      <c r="K611" s="232">
        <f t="shared" si="347"/>
        <v>474.442148832855</v>
      </c>
      <c r="L611" s="232">
        <f t="shared" si="347"/>
        <v>731.751849687636</v>
      </c>
      <c r="M611" s="232">
        <f ca="1" t="shared" si="347"/>
        <v>1088.62413153339</v>
      </c>
      <c r="N611" s="232">
        <f ca="1" t="shared" si="347"/>
        <v>1477.77316542969</v>
      </c>
      <c r="O611" s="232">
        <f ca="1" t="shared" si="347"/>
        <v>1885.44760784309</v>
      </c>
      <c r="P611" s="232">
        <f ca="1" t="shared" si="347"/>
        <v>2260.95900480878</v>
      </c>
      <c r="Q611" s="232">
        <f ca="1" t="shared" si="347"/>
        <v>2596.42072425365</v>
      </c>
      <c r="R611" s="232">
        <f ca="1" t="shared" si="347"/>
        <v>2893.53761797774</v>
      </c>
      <c r="S611" s="232">
        <f ca="1" t="shared" si="347"/>
        <v>3148.74155448641</v>
      </c>
      <c r="T611" s="232">
        <f ca="1" t="shared" si="347"/>
        <v>3350.5268674814</v>
      </c>
      <c r="U611" s="232">
        <f ca="1" t="shared" si="347"/>
        <v>3486.76150399077</v>
      </c>
      <c r="V611" s="232"/>
    </row>
    <row r="612" spans="1:22">
      <c r="A612" s="210">
        <f>Baseline!A612</f>
        <v>0</v>
      </c>
      <c r="B612" s="228" t="s">
        <v>409</v>
      </c>
      <c r="C612" s="229"/>
      <c r="G612" s="230">
        <f t="shared" ref="G612:U612" si="348">G539/G$558*100</f>
        <v>91.7588704261985</v>
      </c>
      <c r="H612" s="230">
        <f t="shared" si="348"/>
        <v>79.1996777674473</v>
      </c>
      <c r="I612" s="230">
        <f t="shared" si="348"/>
        <v>96.2542188925199</v>
      </c>
      <c r="J612" s="230">
        <f t="shared" si="348"/>
        <v>84.4489670195978</v>
      </c>
      <c r="K612" s="230">
        <f t="shared" si="348"/>
        <v>1.08229372423768</v>
      </c>
      <c r="L612" s="230">
        <f t="shared" si="348"/>
        <v>6409.26337308885</v>
      </c>
      <c r="M612" s="230">
        <f ca="1" t="shared" si="348"/>
        <v>19683.5212805766</v>
      </c>
      <c r="N612" s="230">
        <f ca="1" t="shared" si="348"/>
        <v>28639.5206853899</v>
      </c>
      <c r="O612" s="230">
        <f ca="1" t="shared" si="348"/>
        <v>33908.03803314</v>
      </c>
      <c r="P612" s="230">
        <f ca="1" t="shared" si="348"/>
        <v>36878.8327863546</v>
      </c>
      <c r="Q612" s="230">
        <f ca="1" t="shared" si="348"/>
        <v>39253.2811973925</v>
      </c>
      <c r="R612" s="230">
        <f ca="1" t="shared" si="348"/>
        <v>39907.3579005049</v>
      </c>
      <c r="S612" s="230">
        <f ca="1" t="shared" si="348"/>
        <v>38701.5857650217</v>
      </c>
      <c r="T612" s="230">
        <f ca="1" t="shared" si="348"/>
        <v>36161.4442393784</v>
      </c>
      <c r="U612" s="230">
        <f ca="1" t="shared" si="348"/>
        <v>33293.4456428927</v>
      </c>
      <c r="V612" s="230"/>
    </row>
    <row r="613" spans="1:22">
      <c r="A613" s="210">
        <f>Baseline!A613</f>
        <v>0</v>
      </c>
      <c r="B613" s="228" t="s">
        <v>410</v>
      </c>
      <c r="C613" s="229"/>
      <c r="G613" s="230">
        <f t="shared" ref="G613:U613" si="349">G540/G$558*100</f>
        <v>583.699331550002</v>
      </c>
      <c r="H613" s="230">
        <f t="shared" si="349"/>
        <v>698.917294752908</v>
      </c>
      <c r="I613" s="230">
        <f t="shared" si="349"/>
        <v>975.482895814094</v>
      </c>
      <c r="J613" s="230">
        <f t="shared" si="349"/>
        <v>906.870836876386</v>
      </c>
      <c r="K613" s="230">
        <f t="shared" si="349"/>
        <v>473.359855108617</v>
      </c>
      <c r="L613" s="230">
        <f t="shared" si="349"/>
        <v>-5677.51152340121</v>
      </c>
      <c r="M613" s="230">
        <f ca="1" t="shared" si="349"/>
        <v>-18594.8971490432</v>
      </c>
      <c r="N613" s="230">
        <f ca="1" t="shared" si="349"/>
        <v>-27161.7475199603</v>
      </c>
      <c r="O613" s="230">
        <f ca="1" t="shared" si="349"/>
        <v>-32022.5904252969</v>
      </c>
      <c r="P613" s="230">
        <f ca="1" t="shared" si="349"/>
        <v>-34617.8737815458</v>
      </c>
      <c r="Q613" s="230">
        <f ca="1" t="shared" si="349"/>
        <v>-36656.8604731389</v>
      </c>
      <c r="R613" s="230">
        <f ca="1" t="shared" si="349"/>
        <v>-37013.8202825271</v>
      </c>
      <c r="S613" s="230">
        <f ca="1" t="shared" si="349"/>
        <v>-35552.8442105353</v>
      </c>
      <c r="T613" s="230">
        <f ca="1" t="shared" si="349"/>
        <v>-32810.917371897</v>
      </c>
      <c r="U613" s="230">
        <f ca="1" t="shared" si="349"/>
        <v>-29806.6841389019</v>
      </c>
      <c r="V613" s="230"/>
    </row>
    <row r="614" spans="1:22">
      <c r="A614" s="210">
        <f>Baseline!A614</f>
        <v>0</v>
      </c>
      <c r="B614" s="225" t="s">
        <v>180</v>
      </c>
      <c r="C614" s="226"/>
      <c r="G614" s="232">
        <f>G567/G564*100</f>
        <v>51.8595802060407</v>
      </c>
      <c r="H614" s="232">
        <f t="shared" ref="H614:U614" si="350">H567/H564*100</f>
        <v>65.7054489890361</v>
      </c>
      <c r="I614" s="232">
        <f t="shared" si="350"/>
        <v>75.7206863209764</v>
      </c>
      <c r="J614" s="232">
        <f t="shared" si="350"/>
        <v>35.5247800858247</v>
      </c>
      <c r="K614" s="232">
        <f t="shared" si="350"/>
        <v>73.2646236400571</v>
      </c>
      <c r="L614" s="232">
        <f t="shared" si="350"/>
        <v>60.7959243587331</v>
      </c>
      <c r="M614" s="232">
        <f t="shared" si="350"/>
        <v>58.6352008241795</v>
      </c>
      <c r="N614" s="232">
        <f t="shared" si="350"/>
        <v>55.9719967116437</v>
      </c>
      <c r="O614" s="232">
        <f t="shared" si="350"/>
        <v>53.1258839613616</v>
      </c>
      <c r="P614" s="232">
        <f t="shared" si="350"/>
        <v>50.2512192148361</v>
      </c>
      <c r="Q614" s="232">
        <f t="shared" si="350"/>
        <v>47.4223491518659</v>
      </c>
      <c r="R614" s="232">
        <f t="shared" si="350"/>
        <v>44.6757037687725</v>
      </c>
      <c r="S614" s="232">
        <f t="shared" si="350"/>
        <v>42.029512064914</v>
      </c>
      <c r="T614" s="232">
        <f t="shared" si="350"/>
        <v>39.4928962017995</v>
      </c>
      <c r="U614" s="232">
        <f t="shared" si="350"/>
        <v>37.0701077023043</v>
      </c>
      <c r="V614" s="232"/>
    </row>
    <row r="615" spans="1:22">
      <c r="A615" s="210">
        <f>Baseline!A615</f>
        <v>0</v>
      </c>
      <c r="B615" s="231" t="s">
        <v>411</v>
      </c>
      <c r="C615" s="235"/>
      <c r="G615" s="230">
        <f t="shared" ref="G615:U615" si="351">G565/G$564*100</f>
        <v>86.2815317585443</v>
      </c>
      <c r="H615" s="230">
        <f t="shared" si="351"/>
        <v>83.3368175390585</v>
      </c>
      <c r="I615" s="230">
        <f t="shared" si="351"/>
        <v>84.8700634924528</v>
      </c>
      <c r="J615" s="230">
        <f t="shared" si="351"/>
        <v>86.5940586831033</v>
      </c>
      <c r="K615" s="230">
        <f t="shared" si="351"/>
        <v>75.0920046853813</v>
      </c>
      <c r="L615" s="230">
        <f t="shared" si="351"/>
        <v>68.0584397463197</v>
      </c>
      <c r="M615" s="230">
        <f t="shared" si="351"/>
        <v>68.5698104813052</v>
      </c>
      <c r="N615" s="230">
        <f t="shared" si="351"/>
        <v>69.2848052504972</v>
      </c>
      <c r="O615" s="230">
        <f t="shared" si="351"/>
        <v>70.0645174160019</v>
      </c>
      <c r="P615" s="230">
        <f t="shared" si="351"/>
        <v>70.8485253546828</v>
      </c>
      <c r="Q615" s="230">
        <f t="shared" si="351"/>
        <v>71.6132384985374</v>
      </c>
      <c r="R615" s="230">
        <f t="shared" si="351"/>
        <v>72.3514010034851</v>
      </c>
      <c r="S615" s="230">
        <f t="shared" si="351"/>
        <v>73.0625946983453</v>
      </c>
      <c r="T615" s="230">
        <f t="shared" si="351"/>
        <v>73.7489838489924</v>
      </c>
      <c r="U615" s="230">
        <f t="shared" si="351"/>
        <v>74.4134643264317</v>
      </c>
      <c r="V615" s="230"/>
    </row>
    <row r="616" spans="1:22">
      <c r="A616" s="210">
        <f>Baseline!A616</f>
        <v>0</v>
      </c>
      <c r="B616" s="231" t="s">
        <v>412</v>
      </c>
      <c r="C616" s="235"/>
      <c r="G616" s="230">
        <f t="shared" ref="G616:U616" si="352">G558/G$564*100</f>
        <v>13.7184682414557</v>
      </c>
      <c r="H616" s="230">
        <f t="shared" si="352"/>
        <v>16.6631824609415</v>
      </c>
      <c r="I616" s="230">
        <f t="shared" si="352"/>
        <v>14.987109386448</v>
      </c>
      <c r="J616" s="230">
        <f t="shared" si="352"/>
        <v>13.3631686415343</v>
      </c>
      <c r="K616" s="230">
        <f t="shared" si="352"/>
        <v>21.232409678518</v>
      </c>
      <c r="L616" s="230">
        <f t="shared" si="352"/>
        <v>27.1080222547932</v>
      </c>
      <c r="M616" s="230">
        <f t="shared" si="352"/>
        <v>27.3336681660892</v>
      </c>
      <c r="N616" s="230">
        <f t="shared" si="352"/>
        <v>27.2788736344572</v>
      </c>
      <c r="O616" s="230">
        <f t="shared" si="352"/>
        <v>27.0693568078683</v>
      </c>
      <c r="P616" s="230">
        <f t="shared" si="352"/>
        <v>26.7691452273293</v>
      </c>
      <c r="Q616" s="230">
        <f t="shared" si="352"/>
        <v>26.4111369757681</v>
      </c>
      <c r="R616" s="230">
        <f t="shared" si="352"/>
        <v>26.0130676109288</v>
      </c>
      <c r="S616" s="230">
        <f t="shared" si="352"/>
        <v>25.5853079474901</v>
      </c>
      <c r="T616" s="230">
        <f t="shared" si="352"/>
        <v>25.1345675512122</v>
      </c>
      <c r="U616" s="230">
        <f t="shared" si="352"/>
        <v>24.6656414851956</v>
      </c>
      <c r="V616" s="230"/>
    </row>
    <row r="617" spans="1:22">
      <c r="A617" s="210">
        <f>Baseline!A617</f>
        <v>0</v>
      </c>
      <c r="B617" s="236"/>
      <c r="C617" s="235"/>
      <c r="G617" s="237"/>
      <c r="H617" s="237"/>
      <c r="I617" s="237"/>
      <c r="J617" s="237"/>
      <c r="K617" s="237"/>
      <c r="L617" s="254"/>
      <c r="M617" s="237"/>
      <c r="N617" s="237"/>
      <c r="O617" s="237"/>
      <c r="P617" s="237"/>
      <c r="Q617" s="237"/>
      <c r="R617" s="237"/>
      <c r="S617" s="237"/>
      <c r="T617" s="237"/>
      <c r="U617" s="237"/>
      <c r="V617" s="237"/>
    </row>
    <row r="618" spans="1:22">
      <c r="A618" s="210">
        <f>Baseline!A618</f>
        <v>24</v>
      </c>
      <c r="B618" s="236" t="s">
        <v>185</v>
      </c>
      <c r="C618" s="235"/>
      <c r="G618" s="230">
        <f t="shared" ref="G618:U618" si="353">G575/G$550*100</f>
        <v>0</v>
      </c>
      <c r="H618" s="230">
        <f t="shared" si="353"/>
        <v>0</v>
      </c>
      <c r="I618" s="230">
        <f t="shared" si="353"/>
        <v>0</v>
      </c>
      <c r="J618" s="230">
        <f t="shared" si="353"/>
        <v>0</v>
      </c>
      <c r="K618" s="230">
        <f t="shared" si="353"/>
        <v>0</v>
      </c>
      <c r="L618" s="230">
        <f t="shared" si="353"/>
        <v>2482229.98827658</v>
      </c>
      <c r="M618" s="230">
        <f ca="1" t="shared" si="353"/>
        <v>4546067.87480876</v>
      </c>
      <c r="N618" s="230">
        <f ca="1" t="shared" si="353"/>
        <v>5268746.96949096</v>
      </c>
      <c r="O618" s="230">
        <f ca="1" t="shared" si="353"/>
        <v>6140904.65673718</v>
      </c>
      <c r="P618" s="230">
        <f ca="1" t="shared" si="353"/>
        <v>6739030.77514833</v>
      </c>
      <c r="Q618" s="230">
        <f ca="1" t="shared" si="353"/>
        <v>-17261014.5981189</v>
      </c>
      <c r="R618" s="230">
        <f ca="1" t="shared" si="353"/>
        <v>-46487127.7527504</v>
      </c>
      <c r="S618" s="230">
        <f ca="1" t="shared" si="353"/>
        <v>-28824667.9827504</v>
      </c>
      <c r="T618" s="230">
        <f ca="1" t="shared" si="353"/>
        <v>-12337795.1375156</v>
      </c>
      <c r="U618" s="230">
        <f ca="1" t="shared" si="353"/>
        <v>-1423524.11332841</v>
      </c>
      <c r="V618" s="230"/>
    </row>
    <row r="619" spans="1:22">
      <c r="A619" s="210">
        <f>Baseline!A619</f>
        <v>25</v>
      </c>
      <c r="B619" s="236" t="s">
        <v>186</v>
      </c>
      <c r="C619" s="235"/>
      <c r="G619" s="230">
        <f t="shared" ref="G619:U619" si="354">G576/G$550*100</f>
        <v>897669.751199188</v>
      </c>
      <c r="H619" s="230">
        <f t="shared" si="354"/>
        <v>-1041826.53365766</v>
      </c>
      <c r="I619" s="230">
        <f t="shared" si="354"/>
        <v>-1881924.64747986</v>
      </c>
      <c r="J619" s="230">
        <f t="shared" si="354"/>
        <v>666328.423647786</v>
      </c>
      <c r="K619" s="230">
        <f t="shared" si="354"/>
        <v>-1923172.43776637</v>
      </c>
      <c r="L619" s="230">
        <f t="shared" si="354"/>
        <v>-3202945.09755584</v>
      </c>
      <c r="M619" s="230">
        <f ca="1" t="shared" si="354"/>
        <v>-4473832.97546445</v>
      </c>
      <c r="N619" s="230">
        <f ca="1" t="shared" si="354"/>
        <v>-5274675.97975495</v>
      </c>
      <c r="O619" s="230">
        <f ca="1" t="shared" si="354"/>
        <v>-6051788.01937174</v>
      </c>
      <c r="P619" s="230">
        <f ca="1" t="shared" si="354"/>
        <v>-6734052.1766645</v>
      </c>
      <c r="Q619" s="230">
        <f ca="1" t="shared" si="354"/>
        <v>17237737.328495</v>
      </c>
      <c r="R619" s="230">
        <f ca="1" t="shared" si="354"/>
        <v>46445242.4223297</v>
      </c>
      <c r="S619" s="230">
        <f ca="1" t="shared" si="354"/>
        <v>28824250.9210371</v>
      </c>
      <c r="T619" s="230">
        <f ca="1" t="shared" si="354"/>
        <v>12369735.9145472</v>
      </c>
      <c r="U619" s="230">
        <f ca="1" t="shared" si="354"/>
        <v>1409267.49334526</v>
      </c>
      <c r="V619" s="230"/>
    </row>
    <row r="620" spans="1:22">
      <c r="A620" s="210">
        <f>Baseline!A620</f>
        <v>26</v>
      </c>
      <c r="B620" s="236" t="s">
        <v>187</v>
      </c>
      <c r="C620" s="235"/>
      <c r="G620" s="230">
        <f t="shared" ref="G620:U620" si="355">G577/G$550*100</f>
        <v>897669.751199188</v>
      </c>
      <c r="H620" s="230">
        <f t="shared" si="355"/>
        <v>-1041826.53365766</v>
      </c>
      <c r="I620" s="230">
        <f t="shared" si="355"/>
        <v>-1881924.64747986</v>
      </c>
      <c r="J620" s="230">
        <f t="shared" si="355"/>
        <v>666328.423647786</v>
      </c>
      <c r="K620" s="230">
        <f t="shared" si="355"/>
        <v>-1836397.19296338</v>
      </c>
      <c r="L620" s="230">
        <f t="shared" si="355"/>
        <v>-2145853.17414987</v>
      </c>
      <c r="M620" s="230">
        <f ca="1" t="shared" si="355"/>
        <v>-2469893.51085414</v>
      </c>
      <c r="N620" s="230">
        <f ca="1" t="shared" si="355"/>
        <v>-2265207.06036126</v>
      </c>
      <c r="O620" s="230">
        <f ca="1" t="shared" si="355"/>
        <v>-2163914.05990543</v>
      </c>
      <c r="P620" s="230">
        <f ca="1" t="shared" si="355"/>
        <v>-2102947.55757175</v>
      </c>
      <c r="Q620" s="230">
        <f ca="1" t="shared" si="355"/>
        <v>22500829.2406502</v>
      </c>
      <c r="R620" s="230">
        <f ca="1" t="shared" si="355"/>
        <v>52341130.3109899</v>
      </c>
      <c r="S620" s="230">
        <f ca="1" t="shared" si="355"/>
        <v>35244678.8739897</v>
      </c>
      <c r="T620" s="230">
        <f ca="1" t="shared" si="355"/>
        <v>19163119.1834771</v>
      </c>
      <c r="U620" s="230">
        <f ca="1" t="shared" si="355"/>
        <v>8428370.00385434</v>
      </c>
      <c r="V620" s="230"/>
    </row>
    <row r="621" spans="1:22">
      <c r="A621" s="210">
        <f>Baseline!A621</f>
        <v>27</v>
      </c>
      <c r="B621" s="236" t="s">
        <v>188</v>
      </c>
      <c r="C621" s="235"/>
      <c r="G621" s="230">
        <f t="shared" ref="G621:U621" si="356">G564/G$550*100</f>
        <v>3306387.27781627</v>
      </c>
      <c r="H621" s="230">
        <f t="shared" si="356"/>
        <v>3746932.2003767</v>
      </c>
      <c r="I621" s="230">
        <f t="shared" si="356"/>
        <v>3851666.83006386</v>
      </c>
      <c r="J621" s="230">
        <f t="shared" si="356"/>
        <v>4211745.39498127</v>
      </c>
      <c r="K621" s="230">
        <f t="shared" si="356"/>
        <v>3522853.6050274</v>
      </c>
      <c r="L621" s="230">
        <f t="shared" si="356"/>
        <v>2606858.39648061</v>
      </c>
      <c r="M621" s="230">
        <f t="shared" si="356"/>
        <v>2745811.51826699</v>
      </c>
      <c r="N621" s="230">
        <f t="shared" si="356"/>
        <v>2922103.34778284</v>
      </c>
      <c r="O621" s="230">
        <f t="shared" si="356"/>
        <v>3127500.8382391</v>
      </c>
      <c r="P621" s="230">
        <f t="shared" si="356"/>
        <v>3358878.02605921</v>
      </c>
      <c r="Q621" s="230">
        <f t="shared" si="356"/>
        <v>3615721.77787651</v>
      </c>
      <c r="R621" s="230">
        <f t="shared" si="356"/>
        <v>3898916.17843065</v>
      </c>
      <c r="S621" s="230">
        <f t="shared" si="356"/>
        <v>4210155.97233668</v>
      </c>
      <c r="T621" s="230">
        <f t="shared" si="356"/>
        <v>4551670.14902352</v>
      </c>
      <c r="U621" s="230">
        <f t="shared" si="356"/>
        <v>4926099.16679779</v>
      </c>
      <c r="V621" s="230"/>
    </row>
    <row r="622" spans="1:22">
      <c r="A622" s="210">
        <f>Baseline!A622</f>
        <v>28</v>
      </c>
      <c r="B622" s="236" t="s">
        <v>189</v>
      </c>
      <c r="C622" s="235"/>
      <c r="G622" s="230">
        <f t="shared" ref="G622:U622" si="357">G573/G$550*100</f>
        <v>2408717.52661708</v>
      </c>
      <c r="H622" s="230">
        <f t="shared" si="357"/>
        <v>4788758.73403437</v>
      </c>
      <c r="I622" s="230">
        <f t="shared" si="357"/>
        <v>5733591.47754372</v>
      </c>
      <c r="J622" s="230">
        <f t="shared" si="357"/>
        <v>3545416.97133349</v>
      </c>
      <c r="K622" s="230">
        <f t="shared" si="357"/>
        <v>5446026.04279377</v>
      </c>
      <c r="L622" s="230">
        <f t="shared" si="357"/>
        <v>5809803.49403645</v>
      </c>
      <c r="M622" s="230">
        <f ca="1" t="shared" si="357"/>
        <v>7219644.49373143</v>
      </c>
      <c r="N622" s="230">
        <f ca="1" t="shared" si="357"/>
        <v>8196779.3275378</v>
      </c>
      <c r="O622" s="230">
        <f ca="1" t="shared" si="357"/>
        <v>9179288.85761084</v>
      </c>
      <c r="P622" s="230">
        <f ca="1" t="shared" si="357"/>
        <v>10092930.2027237</v>
      </c>
      <c r="Q622" s="230">
        <f ca="1" t="shared" si="357"/>
        <v>-13622015.5506185</v>
      </c>
      <c r="R622" s="230">
        <f ca="1" t="shared" si="357"/>
        <v>-42546326.2438991</v>
      </c>
      <c r="S622" s="230">
        <f ca="1" t="shared" si="357"/>
        <v>-24614094.9487004</v>
      </c>
      <c r="T622" s="230">
        <f ca="1" t="shared" si="357"/>
        <v>-7818065.76552365</v>
      </c>
      <c r="U622" s="230">
        <f ca="1" t="shared" si="357"/>
        <v>3516831.67345252</v>
      </c>
      <c r="V622" s="230"/>
    </row>
    <row r="623" spans="1:22">
      <c r="A623" s="210">
        <f>Baseline!A623</f>
        <v>0</v>
      </c>
      <c r="B623" s="236"/>
      <c r="C623" s="235"/>
      <c r="G623" s="237"/>
      <c r="H623" s="237"/>
      <c r="I623" s="237"/>
      <c r="J623" s="237"/>
      <c r="K623" s="237"/>
      <c r="L623" s="254"/>
      <c r="M623" s="237"/>
      <c r="N623" s="237"/>
      <c r="O623" s="237"/>
      <c r="P623" s="237"/>
      <c r="Q623" s="237"/>
      <c r="R623" s="237"/>
      <c r="S623" s="237"/>
      <c r="T623" s="237"/>
      <c r="U623" s="237"/>
      <c r="V623" s="237"/>
    </row>
    <row r="624" spans="1:22">
      <c r="A624" s="210">
        <f>Baseline!A624</f>
        <v>0</v>
      </c>
      <c r="B624" s="236" t="s">
        <v>413</v>
      </c>
      <c r="C624" s="235"/>
      <c r="G624" s="237"/>
      <c r="H624" s="237">
        <f t="shared" ref="H624:U624" si="358">(H564/G564-1)*100</f>
        <v>16.752813740375</v>
      </c>
      <c r="I624" s="237">
        <f t="shared" si="358"/>
        <v>14.2322824449461</v>
      </c>
      <c r="J624" s="237">
        <f t="shared" si="358"/>
        <v>22.5199127715994</v>
      </c>
      <c r="K624" s="237">
        <f t="shared" si="358"/>
        <v>-5.5693179286224</v>
      </c>
      <c r="L624" s="237">
        <f t="shared" si="358"/>
        <v>-22.4357530718519</v>
      </c>
      <c r="M624" s="237">
        <f t="shared" si="358"/>
        <v>17.9912804753894</v>
      </c>
      <c r="N624" s="237">
        <f t="shared" si="358"/>
        <v>19.2124139583276</v>
      </c>
      <c r="O624" s="237">
        <f t="shared" si="358"/>
        <v>19.8942887874871</v>
      </c>
      <c r="P624" s="237">
        <f t="shared" si="358"/>
        <v>20.3077019697175</v>
      </c>
      <c r="Q624" s="237">
        <f t="shared" si="358"/>
        <v>20.5861431159561</v>
      </c>
      <c r="R624" s="237">
        <f t="shared" si="358"/>
        <v>20.7940454769346</v>
      </c>
      <c r="S624" s="237">
        <f t="shared" si="358"/>
        <v>20.9625461175963</v>
      </c>
      <c r="T624" s="237">
        <f t="shared" si="358"/>
        <v>21.1069953791267</v>
      </c>
      <c r="U624" s="237">
        <f t="shared" si="358"/>
        <v>21.2352747896342</v>
      </c>
      <c r="V624" s="237"/>
    </row>
    <row r="625" spans="1:22">
      <c r="A625" s="210">
        <f>Baseline!A625</f>
        <v>0</v>
      </c>
      <c r="B625" s="236" t="s">
        <v>414</v>
      </c>
      <c r="C625" s="235"/>
      <c r="G625" s="237"/>
      <c r="H625" s="237">
        <f t="shared" ref="H625:U625" si="359">(H565/G565-1)*100</f>
        <v>12.7681409630258</v>
      </c>
      <c r="I625" s="237">
        <f t="shared" si="359"/>
        <v>16.3339487909596</v>
      </c>
      <c r="J625" s="237">
        <f t="shared" si="359"/>
        <v>25.0087024777122</v>
      </c>
      <c r="K625" s="237">
        <f t="shared" si="359"/>
        <v>-18.112289360433</v>
      </c>
      <c r="L625" s="237">
        <f t="shared" si="359"/>
        <v>-29.700882961569</v>
      </c>
      <c r="M625" s="237">
        <f t="shared" si="359"/>
        <v>18.8778316223665</v>
      </c>
      <c r="N625" s="237">
        <f t="shared" si="359"/>
        <v>20.4554719718276</v>
      </c>
      <c r="O625" s="237">
        <f t="shared" si="359"/>
        <v>21.2435461781105</v>
      </c>
      <c r="P625" s="237">
        <f t="shared" si="359"/>
        <v>21.6539210961362</v>
      </c>
      <c r="Q625" s="237">
        <f t="shared" si="359"/>
        <v>21.8877059663593</v>
      </c>
      <c r="R625" s="237">
        <f t="shared" si="359"/>
        <v>22.0391453643504</v>
      </c>
      <c r="S625" s="237">
        <f t="shared" si="359"/>
        <v>22.1515735437401</v>
      </c>
      <c r="T625" s="237">
        <f t="shared" si="359"/>
        <v>22.2447393647995</v>
      </c>
      <c r="U625" s="237">
        <f t="shared" si="359"/>
        <v>22.3276081218419</v>
      </c>
      <c r="V625" s="237"/>
    </row>
    <row r="626" spans="1:22">
      <c r="A626" s="210">
        <f>Baseline!A626</f>
        <v>0</v>
      </c>
      <c r="B626" s="236" t="s">
        <v>415</v>
      </c>
      <c r="C626" s="235"/>
      <c r="G626" s="237"/>
      <c r="H626" s="237">
        <f t="shared" ref="H626:U626" si="360">(H558/G558-1)*100</f>
        <v>41.814188285627</v>
      </c>
      <c r="I626" s="237">
        <f t="shared" si="360"/>
        <v>2.74218124172756</v>
      </c>
      <c r="J626" s="237">
        <f t="shared" si="360"/>
        <v>9.24416537544113</v>
      </c>
      <c r="K626" s="237">
        <f t="shared" si="360"/>
        <v>50.0385860378679</v>
      </c>
      <c r="L626" s="237">
        <f t="shared" si="360"/>
        <v>-0.971516481624812</v>
      </c>
      <c r="M626" s="237">
        <f t="shared" si="360"/>
        <v>18.9734343838379</v>
      </c>
      <c r="N626" s="237">
        <f t="shared" si="360"/>
        <v>18.9734343838379</v>
      </c>
      <c r="O626" s="237">
        <f t="shared" si="360"/>
        <v>18.9734343838379</v>
      </c>
      <c r="P626" s="237">
        <f t="shared" si="360"/>
        <v>18.9734343838379</v>
      </c>
      <c r="Q626" s="237">
        <f t="shared" si="360"/>
        <v>18.9734343838379</v>
      </c>
      <c r="R626" s="237">
        <f t="shared" si="360"/>
        <v>18.9734343838379</v>
      </c>
      <c r="S626" s="237">
        <f t="shared" si="360"/>
        <v>18.9734343838379</v>
      </c>
      <c r="T626" s="237">
        <f t="shared" si="360"/>
        <v>18.973434383838</v>
      </c>
      <c r="U626" s="237">
        <f t="shared" si="360"/>
        <v>18.9734343838379</v>
      </c>
      <c r="V626" s="237"/>
    </row>
    <row r="627" spans="1:22">
      <c r="A627" s="210">
        <f>Baseline!A627</f>
        <v>0</v>
      </c>
      <c r="B627" s="236" t="s">
        <v>416</v>
      </c>
      <c r="C627" s="235"/>
      <c r="G627" s="237"/>
      <c r="H627" s="237">
        <f t="shared" ref="H627:U627" si="361">(H550/G550-1)*100</f>
        <v>3.02562132339048</v>
      </c>
      <c r="I627" s="237">
        <f t="shared" si="361"/>
        <v>11.1260750993869</v>
      </c>
      <c r="J627" s="237">
        <f t="shared" si="361"/>
        <v>12.0452068653086</v>
      </c>
      <c r="K627" s="237">
        <f t="shared" si="361"/>
        <v>12.8965421076509</v>
      </c>
      <c r="L627" s="237">
        <f t="shared" si="361"/>
        <v>4.818691832652</v>
      </c>
      <c r="M627" s="237">
        <f t="shared" si="361"/>
        <v>12.0202745791159</v>
      </c>
      <c r="N627" s="237">
        <f t="shared" si="361"/>
        <v>12.0202745791159</v>
      </c>
      <c r="O627" s="237">
        <f t="shared" si="361"/>
        <v>12.0202745791159</v>
      </c>
      <c r="P627" s="237">
        <f t="shared" si="361"/>
        <v>12.0202745791159</v>
      </c>
      <c r="Q627" s="237">
        <f t="shared" si="361"/>
        <v>12.0202745791159</v>
      </c>
      <c r="R627" s="237">
        <f t="shared" si="361"/>
        <v>12.0202745791159</v>
      </c>
      <c r="S627" s="237">
        <f t="shared" si="361"/>
        <v>12.0202745791159</v>
      </c>
      <c r="T627" s="237">
        <f t="shared" si="361"/>
        <v>12.0202745791159</v>
      </c>
      <c r="U627" s="237">
        <f t="shared" si="361"/>
        <v>12.0202745791159</v>
      </c>
      <c r="V627" s="237"/>
    </row>
    <row r="628" spans="1:22">
      <c r="A628" s="210">
        <f>Baseline!A628</f>
        <v>0</v>
      </c>
      <c r="B628" s="209"/>
      <c r="C628" s="235"/>
      <c r="G628" s="238"/>
      <c r="H628" s="238"/>
      <c r="I628" s="238"/>
      <c r="J628" s="238"/>
      <c r="K628" s="238"/>
      <c r="L628" s="238"/>
      <c r="M628" s="238"/>
      <c r="N628" s="238"/>
      <c r="O628" s="238"/>
      <c r="P628" s="238"/>
      <c r="Q628" s="238"/>
      <c r="R628" s="238"/>
      <c r="S628" s="238"/>
      <c r="T628" s="238"/>
      <c r="U628" s="238"/>
      <c r="V628" s="238"/>
    </row>
    <row r="629" spans="1:22">
      <c r="A629" s="210">
        <f>Baseline!A629</f>
        <v>0</v>
      </c>
      <c r="B629" s="225" t="s">
        <v>417</v>
      </c>
      <c r="C629" s="226"/>
      <c r="G629" s="239">
        <f t="shared" ref="G629:U629" si="362">G536</f>
        <v>2015</v>
      </c>
      <c r="H629" s="239">
        <f t="shared" si="362"/>
        <v>2016</v>
      </c>
      <c r="I629" s="239">
        <f t="shared" si="362"/>
        <v>2017</v>
      </c>
      <c r="J629" s="239">
        <f t="shared" si="362"/>
        <v>2018</v>
      </c>
      <c r="K629" s="239">
        <f t="shared" si="362"/>
        <v>2019</v>
      </c>
      <c r="L629" s="239">
        <f t="shared" si="362"/>
        <v>2020</v>
      </c>
      <c r="M629" s="239">
        <f t="shared" si="362"/>
        <v>2021</v>
      </c>
      <c r="N629" s="239">
        <f t="shared" si="362"/>
        <v>2022</v>
      </c>
      <c r="O629" s="239">
        <f t="shared" si="362"/>
        <v>2023</v>
      </c>
      <c r="P629" s="239">
        <f t="shared" si="362"/>
        <v>2024</v>
      </c>
      <c r="Q629" s="239">
        <f t="shared" si="362"/>
        <v>2025</v>
      </c>
      <c r="R629" s="239">
        <f t="shared" si="362"/>
        <v>2026</v>
      </c>
      <c r="S629" s="239">
        <f t="shared" si="362"/>
        <v>2027</v>
      </c>
      <c r="T629" s="239">
        <f t="shared" si="362"/>
        <v>2028</v>
      </c>
      <c r="U629" s="239">
        <f t="shared" si="362"/>
        <v>2029</v>
      </c>
      <c r="V629" s="239"/>
    </row>
    <row r="630" spans="1:22">
      <c r="A630" s="210">
        <f>Baseline!A630</f>
        <v>0</v>
      </c>
      <c r="B630" s="225"/>
      <c r="C630" s="226"/>
      <c r="G630" s="239"/>
      <c r="H630" s="239"/>
      <c r="I630" s="239"/>
      <c r="J630" s="239"/>
      <c r="K630" s="239"/>
      <c r="L630" s="239"/>
      <c r="M630" s="239"/>
      <c r="N630" s="239"/>
      <c r="O630" s="239"/>
      <c r="P630" s="239"/>
      <c r="Q630" s="239"/>
      <c r="R630" s="239"/>
      <c r="S630" s="239"/>
      <c r="T630" s="239"/>
      <c r="U630" s="239"/>
      <c r="V630" s="239"/>
    </row>
    <row r="631" ht="15" spans="1:22">
      <c r="A631" s="210" t="str">
        <f>Baseline!A631</f>
        <v>20a</v>
      </c>
      <c r="B631" s="240" t="s">
        <v>169</v>
      </c>
      <c r="C631" s="241"/>
      <c r="D631" s="242"/>
      <c r="E631" s="243"/>
      <c r="F631" s="243"/>
      <c r="G631" s="244">
        <f t="shared" ref="G631:U631" si="363">G582</f>
        <v>3063781.73695474</v>
      </c>
      <c r="H631" s="244">
        <f t="shared" si="363"/>
        <v>4858236.7285235</v>
      </c>
      <c r="I631" s="244">
        <f t="shared" si="363"/>
        <v>6186640.23075644</v>
      </c>
      <c r="J631" s="244">
        <f t="shared" si="363"/>
        <v>5579372.28997433</v>
      </c>
      <c r="K631" s="244">
        <f t="shared" si="363"/>
        <v>3548764.21893016</v>
      </c>
      <c r="L631" s="244">
        <f t="shared" si="363"/>
        <v>5171054.36300881</v>
      </c>
      <c r="M631" s="244">
        <f ca="1" t="shared" si="363"/>
        <v>8170461.67719281</v>
      </c>
      <c r="N631" s="244">
        <f ca="1" t="shared" si="363"/>
        <v>11779579.3454638</v>
      </c>
      <c r="O631" s="244">
        <f ca="1" t="shared" si="363"/>
        <v>15962093.1289667</v>
      </c>
      <c r="P631" s="244">
        <f ca="1" t="shared" si="363"/>
        <v>20329253.1957867</v>
      </c>
      <c r="Q631" s="244">
        <f ca="1" t="shared" si="363"/>
        <v>24794603.6074576</v>
      </c>
      <c r="R631" s="244">
        <f ca="1" t="shared" si="363"/>
        <v>29347060.0774173</v>
      </c>
      <c r="S631" s="244">
        <f ca="1" t="shared" si="363"/>
        <v>33917657.4330161</v>
      </c>
      <c r="T631" s="244">
        <f ca="1" t="shared" si="363"/>
        <v>38331454.9670183</v>
      </c>
      <c r="U631" s="244">
        <f ca="1" t="shared" si="363"/>
        <v>42366033.7191009</v>
      </c>
      <c r="V631" s="256"/>
    </row>
    <row r="632" ht="15" spans="1:22">
      <c r="A632" s="210" t="str">
        <f>Baseline!A632</f>
        <v>20b</v>
      </c>
      <c r="B632" s="245" t="s">
        <v>418</v>
      </c>
      <c r="C632" s="246"/>
      <c r="G632" s="247">
        <v>25</v>
      </c>
      <c r="H632" s="248">
        <f t="shared" ref="H632:U632" si="364">G632</f>
        <v>25</v>
      </c>
      <c r="I632" s="248">
        <f t="shared" si="364"/>
        <v>25</v>
      </c>
      <c r="J632" s="248">
        <f t="shared" si="364"/>
        <v>25</v>
      </c>
      <c r="K632" s="248">
        <f t="shared" si="364"/>
        <v>25</v>
      </c>
      <c r="L632" s="248">
        <f t="shared" si="364"/>
        <v>25</v>
      </c>
      <c r="M632" s="248">
        <f t="shared" si="364"/>
        <v>25</v>
      </c>
      <c r="N632" s="248">
        <f t="shared" si="364"/>
        <v>25</v>
      </c>
      <c r="O632" s="248">
        <f t="shared" si="364"/>
        <v>25</v>
      </c>
      <c r="P632" s="248">
        <f t="shared" si="364"/>
        <v>25</v>
      </c>
      <c r="Q632" s="248">
        <f t="shared" si="364"/>
        <v>25</v>
      </c>
      <c r="R632" s="248">
        <f t="shared" si="364"/>
        <v>25</v>
      </c>
      <c r="S632" s="248">
        <f t="shared" si="364"/>
        <v>25</v>
      </c>
      <c r="T632" s="248">
        <f t="shared" si="364"/>
        <v>25</v>
      </c>
      <c r="U632" s="248">
        <f t="shared" si="364"/>
        <v>25</v>
      </c>
      <c r="V632" s="237"/>
    </row>
    <row r="633" ht="15" spans="1:22">
      <c r="A633" s="210">
        <f>Baseline!A633</f>
        <v>0</v>
      </c>
      <c r="B633" s="249" t="s">
        <v>419</v>
      </c>
      <c r="C633" s="246"/>
      <c r="G633" s="250">
        <f t="shared" ref="G633:U633" si="365">G634*2</f>
        <v>16.6666666666667</v>
      </c>
      <c r="H633" s="250">
        <f t="shared" si="365"/>
        <v>16.6666666666667</v>
      </c>
      <c r="I633" s="250">
        <f t="shared" si="365"/>
        <v>16.6666666666667</v>
      </c>
      <c r="J633" s="250">
        <f t="shared" si="365"/>
        <v>16.6666666666667</v>
      </c>
      <c r="K633" s="250">
        <f t="shared" si="365"/>
        <v>16.6666666666667</v>
      </c>
      <c r="L633" s="255">
        <f t="shared" si="365"/>
        <v>16.6666666666667</v>
      </c>
      <c r="M633" s="250">
        <f t="shared" si="365"/>
        <v>16.6666666666667</v>
      </c>
      <c r="N633" s="250">
        <f t="shared" si="365"/>
        <v>16.6666666666667</v>
      </c>
      <c r="O633" s="250">
        <f t="shared" si="365"/>
        <v>16.6666666666667</v>
      </c>
      <c r="P633" s="250">
        <f t="shared" si="365"/>
        <v>16.6666666666667</v>
      </c>
      <c r="Q633" s="250">
        <f t="shared" si="365"/>
        <v>16.6666666666667</v>
      </c>
      <c r="R633" s="250">
        <f t="shared" si="365"/>
        <v>16.6666666666667</v>
      </c>
      <c r="S633" s="250">
        <f t="shared" si="365"/>
        <v>16.6666666666667</v>
      </c>
      <c r="T633" s="250">
        <f t="shared" si="365"/>
        <v>16.6666666666667</v>
      </c>
      <c r="U633" s="250">
        <f t="shared" si="365"/>
        <v>16.6666666666667</v>
      </c>
      <c r="V633" s="250"/>
    </row>
    <row r="634" ht="15" spans="1:22">
      <c r="A634" s="210">
        <f>Baseline!A634</f>
        <v>0</v>
      </c>
      <c r="B634" s="249" t="s">
        <v>420</v>
      </c>
      <c r="C634" s="246"/>
      <c r="G634" s="250">
        <f t="shared" ref="G634:U634" si="366">G632/3</f>
        <v>8.33333333333333</v>
      </c>
      <c r="H634" s="250">
        <f t="shared" si="366"/>
        <v>8.33333333333333</v>
      </c>
      <c r="I634" s="250">
        <f t="shared" si="366"/>
        <v>8.33333333333333</v>
      </c>
      <c r="J634" s="250">
        <f t="shared" si="366"/>
        <v>8.33333333333333</v>
      </c>
      <c r="K634" s="250">
        <f t="shared" si="366"/>
        <v>8.33333333333333</v>
      </c>
      <c r="L634" s="255">
        <f t="shared" si="366"/>
        <v>8.33333333333333</v>
      </c>
      <c r="M634" s="250">
        <f t="shared" si="366"/>
        <v>8.33333333333333</v>
      </c>
      <c r="N634" s="250">
        <f t="shared" si="366"/>
        <v>8.33333333333333</v>
      </c>
      <c r="O634" s="250">
        <f t="shared" si="366"/>
        <v>8.33333333333333</v>
      </c>
      <c r="P634" s="250">
        <f t="shared" si="366"/>
        <v>8.33333333333333</v>
      </c>
      <c r="Q634" s="250">
        <f t="shared" si="366"/>
        <v>8.33333333333333</v>
      </c>
      <c r="R634" s="250">
        <f t="shared" si="366"/>
        <v>8.33333333333333</v>
      </c>
      <c r="S634" s="250">
        <f t="shared" si="366"/>
        <v>8.33333333333333</v>
      </c>
      <c r="T634" s="250">
        <f t="shared" si="366"/>
        <v>8.33333333333333</v>
      </c>
      <c r="U634" s="250">
        <f t="shared" si="366"/>
        <v>8.33333333333333</v>
      </c>
      <c r="V634" s="250"/>
    </row>
    <row r="635" ht="15" spans="1:22">
      <c r="A635" s="210" t="str">
        <f>Baseline!A635</f>
        <v>21a</v>
      </c>
      <c r="B635" s="240" t="s">
        <v>174</v>
      </c>
      <c r="C635" s="241"/>
      <c r="D635" s="242"/>
      <c r="E635" s="243"/>
      <c r="F635" s="243"/>
      <c r="G635" s="244">
        <f t="shared" ref="G635:U635" si="367">G585</f>
        <v>92.6625189224126</v>
      </c>
      <c r="H635" s="244">
        <f t="shared" si="367"/>
        <v>129.659050890621</v>
      </c>
      <c r="I635" s="244">
        <f t="shared" si="367"/>
        <v>160.622413716242</v>
      </c>
      <c r="J635" s="244">
        <f t="shared" si="367"/>
        <v>132.471737171547</v>
      </c>
      <c r="K635" s="244">
        <f t="shared" si="367"/>
        <v>100.735500727756</v>
      </c>
      <c r="L635" s="244">
        <f t="shared" si="367"/>
        <v>198.363454263185</v>
      </c>
      <c r="M635" s="244">
        <f ca="1" t="shared" si="367"/>
        <v>297.560907689309</v>
      </c>
      <c r="N635" s="244">
        <f ca="1" t="shared" si="367"/>
        <v>403.119874401484</v>
      </c>
      <c r="O635" s="244">
        <f ca="1" t="shared" si="367"/>
        <v>510.378540392463</v>
      </c>
      <c r="P635" s="244">
        <f ca="1" t="shared" si="367"/>
        <v>605.239399527643</v>
      </c>
      <c r="Q635" s="244">
        <f ca="1" t="shared" si="367"/>
        <v>685.744233949863</v>
      </c>
      <c r="R635" s="244">
        <f ca="1" t="shared" si="367"/>
        <v>752.69789691221</v>
      </c>
      <c r="S635" s="244">
        <f ca="1" t="shared" si="367"/>
        <v>805.615223185934</v>
      </c>
      <c r="T635" s="244">
        <f ca="1" t="shared" si="367"/>
        <v>842.140438828626</v>
      </c>
      <c r="U635" s="244">
        <f ca="1" t="shared" si="367"/>
        <v>860.032092018177</v>
      </c>
      <c r="V635" s="256"/>
    </row>
    <row r="636" ht="15" spans="1:22">
      <c r="A636" s="210" t="str">
        <f>Baseline!A636</f>
        <v>21b</v>
      </c>
      <c r="B636" s="245" t="s">
        <v>421</v>
      </c>
      <c r="C636" s="246"/>
      <c r="G636" s="247">
        <v>200</v>
      </c>
      <c r="H636" s="251">
        <f t="shared" ref="H636:U636" si="368">G636</f>
        <v>200</v>
      </c>
      <c r="I636" s="251">
        <f t="shared" si="368"/>
        <v>200</v>
      </c>
      <c r="J636" s="251">
        <f t="shared" si="368"/>
        <v>200</v>
      </c>
      <c r="K636" s="251">
        <f t="shared" si="368"/>
        <v>200</v>
      </c>
      <c r="L636" s="251">
        <f t="shared" si="368"/>
        <v>200</v>
      </c>
      <c r="M636" s="251">
        <f t="shared" si="368"/>
        <v>200</v>
      </c>
      <c r="N636" s="251">
        <f t="shared" si="368"/>
        <v>200</v>
      </c>
      <c r="O636" s="251">
        <f t="shared" si="368"/>
        <v>200</v>
      </c>
      <c r="P636" s="251">
        <f t="shared" si="368"/>
        <v>200</v>
      </c>
      <c r="Q636" s="251">
        <f t="shared" si="368"/>
        <v>200</v>
      </c>
      <c r="R636" s="251">
        <f t="shared" si="368"/>
        <v>200</v>
      </c>
      <c r="S636" s="251">
        <f t="shared" si="368"/>
        <v>200</v>
      </c>
      <c r="T636" s="251">
        <f t="shared" si="368"/>
        <v>200</v>
      </c>
      <c r="U636" s="251">
        <f t="shared" si="368"/>
        <v>200</v>
      </c>
      <c r="V636" s="257"/>
    </row>
    <row r="637" ht="15" spans="1:22">
      <c r="A637" s="210">
        <f>Baseline!A637</f>
        <v>0</v>
      </c>
      <c r="B637" s="249" t="s">
        <v>419</v>
      </c>
      <c r="C637" s="246"/>
      <c r="G637" s="252">
        <f t="shared" ref="G637:U637" si="369">G638*2</f>
        <v>133.333333333333</v>
      </c>
      <c r="H637" s="253">
        <f t="shared" si="369"/>
        <v>133.333333333333</v>
      </c>
      <c r="I637" s="253">
        <f t="shared" si="369"/>
        <v>133.333333333333</v>
      </c>
      <c r="J637" s="253">
        <f t="shared" si="369"/>
        <v>133.333333333333</v>
      </c>
      <c r="K637" s="253">
        <f t="shared" si="369"/>
        <v>133.333333333333</v>
      </c>
      <c r="L637" s="253">
        <f t="shared" si="369"/>
        <v>133.333333333333</v>
      </c>
      <c r="M637" s="253">
        <f t="shared" si="369"/>
        <v>133.333333333333</v>
      </c>
      <c r="N637" s="253">
        <f t="shared" si="369"/>
        <v>133.333333333333</v>
      </c>
      <c r="O637" s="253">
        <f t="shared" si="369"/>
        <v>133.333333333333</v>
      </c>
      <c r="P637" s="253">
        <f t="shared" si="369"/>
        <v>133.333333333333</v>
      </c>
      <c r="Q637" s="253">
        <f t="shared" si="369"/>
        <v>133.333333333333</v>
      </c>
      <c r="R637" s="253">
        <f t="shared" si="369"/>
        <v>133.333333333333</v>
      </c>
      <c r="S637" s="253">
        <f t="shared" si="369"/>
        <v>133.333333333333</v>
      </c>
      <c r="T637" s="253">
        <f t="shared" si="369"/>
        <v>133.333333333333</v>
      </c>
      <c r="U637" s="253">
        <f t="shared" si="369"/>
        <v>133.333333333333</v>
      </c>
      <c r="V637" s="253"/>
    </row>
    <row r="638" ht="15" spans="1:22">
      <c r="A638" s="210">
        <f>Baseline!A638</f>
        <v>0</v>
      </c>
      <c r="B638" s="249" t="s">
        <v>420</v>
      </c>
      <c r="C638" s="246"/>
      <c r="G638" s="252">
        <f t="shared" ref="G638:U638" si="370">G636/3</f>
        <v>66.6666666666667</v>
      </c>
      <c r="H638" s="253">
        <f t="shared" si="370"/>
        <v>66.6666666666667</v>
      </c>
      <c r="I638" s="253">
        <f t="shared" si="370"/>
        <v>66.6666666666667</v>
      </c>
      <c r="J638" s="253">
        <f t="shared" si="370"/>
        <v>66.6666666666667</v>
      </c>
      <c r="K638" s="253">
        <f t="shared" si="370"/>
        <v>66.6666666666667</v>
      </c>
      <c r="L638" s="253">
        <f t="shared" si="370"/>
        <v>66.6666666666667</v>
      </c>
      <c r="M638" s="253">
        <f t="shared" si="370"/>
        <v>66.6666666666667</v>
      </c>
      <c r="N638" s="253">
        <f t="shared" si="370"/>
        <v>66.6666666666667</v>
      </c>
      <c r="O638" s="253">
        <f t="shared" si="370"/>
        <v>66.6666666666667</v>
      </c>
      <c r="P638" s="253">
        <f t="shared" si="370"/>
        <v>66.6666666666667</v>
      </c>
      <c r="Q638" s="253">
        <f t="shared" si="370"/>
        <v>66.6666666666667</v>
      </c>
      <c r="R638" s="253">
        <f t="shared" si="370"/>
        <v>66.6666666666667</v>
      </c>
      <c r="S638" s="253">
        <f t="shared" si="370"/>
        <v>66.6666666666667</v>
      </c>
      <c r="T638" s="253">
        <f t="shared" si="370"/>
        <v>66.6666666666667</v>
      </c>
      <c r="U638" s="253">
        <f t="shared" si="370"/>
        <v>66.6666666666667</v>
      </c>
      <c r="V638" s="253"/>
    </row>
    <row r="639" ht="15" spans="1:22">
      <c r="A639" s="210" t="str">
        <f>Baseline!A639</f>
        <v>22a</v>
      </c>
      <c r="B639" s="240" t="s">
        <v>177</v>
      </c>
      <c r="C639" s="241"/>
      <c r="D639" s="242"/>
      <c r="E639" s="243"/>
      <c r="F639" s="243"/>
      <c r="G639" s="244">
        <f t="shared" ref="G639:U639" si="371">G588</f>
        <v>21.8113859920551</v>
      </c>
      <c r="H639" s="244">
        <f t="shared" si="371"/>
        <v>35.0580172406519</v>
      </c>
      <c r="I639" s="244">
        <f t="shared" si="371"/>
        <v>77.7721926647335</v>
      </c>
      <c r="J639" s="244">
        <f t="shared" si="371"/>
        <v>72.7790053571128</v>
      </c>
      <c r="K639" s="244">
        <f t="shared" si="371"/>
        <v>102.661087736873</v>
      </c>
      <c r="L639" s="244">
        <f t="shared" si="371"/>
        <v>67.3279654094325</v>
      </c>
      <c r="M639" s="244">
        <f ca="1" t="shared" si="371"/>
        <v>109.101547285377</v>
      </c>
      <c r="N639" s="244">
        <f ca="1" t="shared" si="371"/>
        <v>129.782243371876</v>
      </c>
      <c r="O639" s="244">
        <f ca="1" t="shared" si="371"/>
        <v>146.515180040631</v>
      </c>
      <c r="P639" s="244">
        <f ca="1" t="shared" si="371"/>
        <v>157.49817567194</v>
      </c>
      <c r="Q639" s="244">
        <f ca="1" t="shared" si="371"/>
        <v>-515.656172952976</v>
      </c>
      <c r="R639" s="244">
        <f ca="1" t="shared" si="371"/>
        <v>-1226.09119016864</v>
      </c>
      <c r="S639" s="244">
        <f ca="1" t="shared" si="371"/>
        <v>-715.505741074634</v>
      </c>
      <c r="T639" s="244">
        <f ca="1" t="shared" si="371"/>
        <v>-298.741444859582</v>
      </c>
      <c r="U639" s="244">
        <f ca="1" t="shared" si="371"/>
        <v>-51.8084629606265</v>
      </c>
      <c r="V639" s="256"/>
    </row>
    <row r="640" ht="15" spans="1:22">
      <c r="A640" s="210" t="str">
        <f>Baseline!A640</f>
        <v>22b</v>
      </c>
      <c r="B640" s="245" t="s">
        <v>422</v>
      </c>
      <c r="C640" s="246"/>
      <c r="G640" s="247">
        <v>40</v>
      </c>
      <c r="H640" s="248">
        <f t="shared" ref="H640:U640" si="372">G640</f>
        <v>40</v>
      </c>
      <c r="I640" s="248">
        <f t="shared" si="372"/>
        <v>40</v>
      </c>
      <c r="J640" s="248">
        <f t="shared" si="372"/>
        <v>40</v>
      </c>
      <c r="K640" s="248">
        <f t="shared" si="372"/>
        <v>40</v>
      </c>
      <c r="L640" s="248">
        <f t="shared" si="372"/>
        <v>40</v>
      </c>
      <c r="M640" s="248">
        <f t="shared" si="372"/>
        <v>40</v>
      </c>
      <c r="N640" s="248">
        <f t="shared" si="372"/>
        <v>40</v>
      </c>
      <c r="O640" s="248">
        <f t="shared" si="372"/>
        <v>40</v>
      </c>
      <c r="P640" s="248">
        <f t="shared" si="372"/>
        <v>40</v>
      </c>
      <c r="Q640" s="248">
        <f t="shared" si="372"/>
        <v>40</v>
      </c>
      <c r="R640" s="248">
        <f t="shared" si="372"/>
        <v>40</v>
      </c>
      <c r="S640" s="248">
        <f t="shared" si="372"/>
        <v>40</v>
      </c>
      <c r="T640" s="248">
        <f t="shared" si="372"/>
        <v>40</v>
      </c>
      <c r="U640" s="248">
        <f t="shared" si="372"/>
        <v>40</v>
      </c>
      <c r="V640" s="230"/>
    </row>
    <row r="641" ht="15" spans="1:22">
      <c r="A641" s="210">
        <f>Baseline!A641</f>
        <v>0</v>
      </c>
      <c r="B641" s="249" t="s">
        <v>419</v>
      </c>
      <c r="C641" s="246"/>
      <c r="G641" s="253">
        <f t="shared" ref="G641:U641" si="373">G642*2</f>
        <v>26.6666666666667</v>
      </c>
      <c r="H641" s="253">
        <f t="shared" si="373"/>
        <v>26.6666666666667</v>
      </c>
      <c r="I641" s="253">
        <f t="shared" si="373"/>
        <v>26.6666666666667</v>
      </c>
      <c r="J641" s="253">
        <f t="shared" si="373"/>
        <v>26.6666666666667</v>
      </c>
      <c r="K641" s="253">
        <f t="shared" si="373"/>
        <v>26.6666666666667</v>
      </c>
      <c r="L641" s="259">
        <f t="shared" si="373"/>
        <v>26.6666666666667</v>
      </c>
      <c r="M641" s="253">
        <f t="shared" si="373"/>
        <v>26.6666666666667</v>
      </c>
      <c r="N641" s="253">
        <f t="shared" si="373"/>
        <v>26.6666666666667</v>
      </c>
      <c r="O641" s="253">
        <f t="shared" si="373"/>
        <v>26.6666666666667</v>
      </c>
      <c r="P641" s="253">
        <f t="shared" si="373"/>
        <v>26.6666666666667</v>
      </c>
      <c r="Q641" s="253">
        <f t="shared" si="373"/>
        <v>26.6666666666667</v>
      </c>
      <c r="R641" s="253">
        <f t="shared" si="373"/>
        <v>26.6666666666667</v>
      </c>
      <c r="S641" s="253">
        <f t="shared" si="373"/>
        <v>26.6666666666667</v>
      </c>
      <c r="T641" s="253">
        <f t="shared" si="373"/>
        <v>26.6666666666667</v>
      </c>
      <c r="U641" s="253">
        <f t="shared" si="373"/>
        <v>26.6666666666667</v>
      </c>
      <c r="V641" s="253"/>
    </row>
    <row r="642" ht="15" spans="1:22">
      <c r="A642" s="210">
        <f>Baseline!A642</f>
        <v>0</v>
      </c>
      <c r="B642" s="249" t="s">
        <v>420</v>
      </c>
      <c r="C642" s="246"/>
      <c r="G642" s="253">
        <f t="shared" ref="G642:U642" si="374">G640/3</f>
        <v>13.3333333333333</v>
      </c>
      <c r="H642" s="253">
        <f t="shared" si="374"/>
        <v>13.3333333333333</v>
      </c>
      <c r="I642" s="253">
        <f t="shared" si="374"/>
        <v>13.3333333333333</v>
      </c>
      <c r="J642" s="253">
        <f t="shared" si="374"/>
        <v>13.3333333333333</v>
      </c>
      <c r="K642" s="253">
        <f t="shared" si="374"/>
        <v>13.3333333333333</v>
      </c>
      <c r="L642" s="259">
        <f t="shared" si="374"/>
        <v>13.3333333333333</v>
      </c>
      <c r="M642" s="253">
        <f t="shared" si="374"/>
        <v>13.3333333333333</v>
      </c>
      <c r="N642" s="253">
        <f t="shared" si="374"/>
        <v>13.3333333333333</v>
      </c>
      <c r="O642" s="253">
        <f t="shared" si="374"/>
        <v>13.3333333333333</v>
      </c>
      <c r="P642" s="253">
        <f t="shared" si="374"/>
        <v>13.3333333333333</v>
      </c>
      <c r="Q642" s="253">
        <f t="shared" si="374"/>
        <v>13.3333333333333</v>
      </c>
      <c r="R642" s="253">
        <f t="shared" si="374"/>
        <v>13.3333333333333</v>
      </c>
      <c r="S642" s="253">
        <f t="shared" si="374"/>
        <v>13.3333333333333</v>
      </c>
      <c r="T642" s="253">
        <f t="shared" si="374"/>
        <v>13.3333333333333</v>
      </c>
      <c r="U642" s="253">
        <f t="shared" si="374"/>
        <v>13.3333333333333</v>
      </c>
      <c r="V642" s="253"/>
    </row>
    <row r="643" ht="15" spans="1:22">
      <c r="A643" s="210" t="str">
        <f>Baseline!A643</f>
        <v>23a</v>
      </c>
      <c r="B643" s="240" t="s">
        <v>180</v>
      </c>
      <c r="C643" s="241"/>
      <c r="D643" s="242"/>
      <c r="E643" s="243"/>
      <c r="F643" s="243"/>
      <c r="G643" s="244">
        <f t="shared" ref="G643:U643" si="375">G614</f>
        <v>51.8595802060407</v>
      </c>
      <c r="H643" s="244">
        <f t="shared" si="375"/>
        <v>65.7054489890361</v>
      </c>
      <c r="I643" s="244">
        <f t="shared" si="375"/>
        <v>75.7206863209764</v>
      </c>
      <c r="J643" s="244">
        <f t="shared" si="375"/>
        <v>35.5247800858247</v>
      </c>
      <c r="K643" s="244">
        <f t="shared" si="375"/>
        <v>73.2646236400571</v>
      </c>
      <c r="L643" s="244">
        <f t="shared" si="375"/>
        <v>60.7959243587331</v>
      </c>
      <c r="M643" s="244">
        <f t="shared" si="375"/>
        <v>58.6352008241795</v>
      </c>
      <c r="N643" s="244">
        <f t="shared" si="375"/>
        <v>55.9719967116437</v>
      </c>
      <c r="O643" s="244">
        <f t="shared" si="375"/>
        <v>53.1258839613616</v>
      </c>
      <c r="P643" s="244">
        <f t="shared" si="375"/>
        <v>50.2512192148361</v>
      </c>
      <c r="Q643" s="244">
        <f t="shared" si="375"/>
        <v>47.4223491518659</v>
      </c>
      <c r="R643" s="244">
        <f t="shared" si="375"/>
        <v>44.6757037687725</v>
      </c>
      <c r="S643" s="244">
        <f t="shared" si="375"/>
        <v>42.029512064914</v>
      </c>
      <c r="T643" s="244">
        <f t="shared" si="375"/>
        <v>39.4928962017995</v>
      </c>
      <c r="U643" s="244">
        <f t="shared" si="375"/>
        <v>37.0701077023043</v>
      </c>
      <c r="V643" s="256"/>
    </row>
    <row r="644" ht="15" spans="1:22">
      <c r="A644" s="210" t="str">
        <f>Baseline!A644</f>
        <v>23b</v>
      </c>
      <c r="B644" s="245" t="s">
        <v>423</v>
      </c>
      <c r="C644" s="246"/>
      <c r="G644" s="247">
        <v>60</v>
      </c>
      <c r="H644" s="248">
        <f t="shared" ref="H644:U644" si="376">G644</f>
        <v>60</v>
      </c>
      <c r="I644" s="248">
        <f t="shared" si="376"/>
        <v>60</v>
      </c>
      <c r="J644" s="248">
        <f t="shared" si="376"/>
        <v>60</v>
      </c>
      <c r="K644" s="248">
        <f t="shared" si="376"/>
        <v>60</v>
      </c>
      <c r="L644" s="248">
        <f t="shared" si="376"/>
        <v>60</v>
      </c>
      <c r="M644" s="248">
        <f t="shared" si="376"/>
        <v>60</v>
      </c>
      <c r="N644" s="248">
        <f t="shared" si="376"/>
        <v>60</v>
      </c>
      <c r="O644" s="248">
        <f t="shared" si="376"/>
        <v>60</v>
      </c>
      <c r="P644" s="248">
        <f t="shared" si="376"/>
        <v>60</v>
      </c>
      <c r="Q644" s="248">
        <f t="shared" si="376"/>
        <v>60</v>
      </c>
      <c r="R644" s="248">
        <f t="shared" si="376"/>
        <v>60</v>
      </c>
      <c r="S644" s="248">
        <f t="shared" si="376"/>
        <v>60</v>
      </c>
      <c r="T644" s="248">
        <f t="shared" si="376"/>
        <v>60</v>
      </c>
      <c r="U644" s="248">
        <f t="shared" si="376"/>
        <v>60</v>
      </c>
      <c r="V644" s="230"/>
    </row>
    <row r="645" ht="15" spans="1:22">
      <c r="A645" s="210">
        <f>Baseline!A645</f>
        <v>0</v>
      </c>
      <c r="B645" s="249" t="s">
        <v>419</v>
      </c>
      <c r="C645" s="246"/>
      <c r="G645" s="253">
        <f t="shared" ref="G645:U645" si="377">G646*2</f>
        <v>40</v>
      </c>
      <c r="H645" s="253">
        <f t="shared" si="377"/>
        <v>40</v>
      </c>
      <c r="I645" s="253">
        <f t="shared" si="377"/>
        <v>40</v>
      </c>
      <c r="J645" s="253">
        <f t="shared" si="377"/>
        <v>40</v>
      </c>
      <c r="K645" s="253">
        <f t="shared" si="377"/>
        <v>40</v>
      </c>
      <c r="L645" s="259">
        <f t="shared" si="377"/>
        <v>40</v>
      </c>
      <c r="M645" s="253">
        <f t="shared" si="377"/>
        <v>40</v>
      </c>
      <c r="N645" s="253">
        <f t="shared" si="377"/>
        <v>40</v>
      </c>
      <c r="O645" s="253">
        <f t="shared" si="377"/>
        <v>40</v>
      </c>
      <c r="P645" s="253">
        <f t="shared" si="377"/>
        <v>40</v>
      </c>
      <c r="Q645" s="253">
        <f t="shared" si="377"/>
        <v>40</v>
      </c>
      <c r="R645" s="253">
        <f t="shared" si="377"/>
        <v>40</v>
      </c>
      <c r="S645" s="253">
        <f t="shared" si="377"/>
        <v>40</v>
      </c>
      <c r="T645" s="253">
        <f t="shared" si="377"/>
        <v>40</v>
      </c>
      <c r="U645" s="253">
        <f t="shared" si="377"/>
        <v>40</v>
      </c>
      <c r="V645" s="253"/>
    </row>
    <row r="646" ht="15" spans="1:22">
      <c r="A646" s="210">
        <f>Baseline!A646</f>
        <v>0</v>
      </c>
      <c r="B646" s="249" t="s">
        <v>420</v>
      </c>
      <c r="C646" s="246"/>
      <c r="G646" s="253">
        <f t="shared" ref="G646:U646" si="378">G644/3</f>
        <v>20</v>
      </c>
      <c r="H646" s="253">
        <f t="shared" si="378"/>
        <v>20</v>
      </c>
      <c r="I646" s="253">
        <f t="shared" si="378"/>
        <v>20</v>
      </c>
      <c r="J646" s="253">
        <f t="shared" si="378"/>
        <v>20</v>
      </c>
      <c r="K646" s="253">
        <f t="shared" si="378"/>
        <v>20</v>
      </c>
      <c r="L646" s="259">
        <f t="shared" si="378"/>
        <v>20</v>
      </c>
      <c r="M646" s="253">
        <f t="shared" si="378"/>
        <v>20</v>
      </c>
      <c r="N646" s="253">
        <f t="shared" si="378"/>
        <v>20</v>
      </c>
      <c r="O646" s="253">
        <f t="shared" si="378"/>
        <v>20</v>
      </c>
      <c r="P646" s="253">
        <f t="shared" si="378"/>
        <v>20</v>
      </c>
      <c r="Q646" s="253">
        <f t="shared" si="378"/>
        <v>20</v>
      </c>
      <c r="R646" s="253">
        <f t="shared" si="378"/>
        <v>20</v>
      </c>
      <c r="S646" s="253">
        <f t="shared" si="378"/>
        <v>20</v>
      </c>
      <c r="T646" s="253">
        <f t="shared" si="378"/>
        <v>20</v>
      </c>
      <c r="U646" s="253">
        <f t="shared" si="378"/>
        <v>20</v>
      </c>
      <c r="V646" s="253"/>
    </row>
    <row r="647" ht="15" spans="1:22">
      <c r="A647" s="210">
        <f>Baseline!A647</f>
        <v>29</v>
      </c>
      <c r="B647" s="240" t="s">
        <v>182</v>
      </c>
      <c r="C647" s="241"/>
      <c r="D647" s="242"/>
      <c r="E647" s="243"/>
      <c r="F647" s="243"/>
      <c r="G647" s="244">
        <f t="shared" ref="G647:U647" si="379">G591</f>
        <v>25.2793217128939</v>
      </c>
      <c r="H647" s="244">
        <f t="shared" si="379"/>
        <v>42.0678618117626</v>
      </c>
      <c r="I647" s="244">
        <f t="shared" si="379"/>
        <v>91.6367791708433</v>
      </c>
      <c r="J647" s="244">
        <f t="shared" si="379"/>
        <v>84.0461879994013</v>
      </c>
      <c r="K647" s="244">
        <f t="shared" si="379"/>
        <v>136.713739587856</v>
      </c>
      <c r="L647" s="244">
        <f t="shared" si="379"/>
        <v>98.9266954405508</v>
      </c>
      <c r="M647" s="244">
        <f ca="1" t="shared" si="379"/>
        <v>159.110177670861</v>
      </c>
      <c r="N647" s="244">
        <f ca="1" t="shared" si="379"/>
        <v>187.317035679976</v>
      </c>
      <c r="O647" s="244">
        <f ca="1" t="shared" si="379"/>
        <v>209.114663804376</v>
      </c>
      <c r="P647" s="244">
        <f ca="1" t="shared" si="379"/>
        <v>222.302687153291</v>
      </c>
      <c r="Q647" s="244">
        <f ca="1" t="shared" si="379"/>
        <v>-720.057050573837</v>
      </c>
      <c r="R647" s="244">
        <f ca="1" t="shared" si="379"/>
        <v>-1694.63365347906</v>
      </c>
      <c r="S647" s="244">
        <f ca="1" t="shared" si="379"/>
        <v>-979.305134219164</v>
      </c>
      <c r="T647" s="244">
        <f ca="1" t="shared" si="379"/>
        <v>-405.078726876132</v>
      </c>
      <c r="U647" s="244">
        <f ca="1" t="shared" si="379"/>
        <v>-69.6224311414352</v>
      </c>
      <c r="V647" s="256"/>
    </row>
    <row r="648" ht="15" spans="1:22">
      <c r="A648" s="210">
        <f>Baseline!A648</f>
        <v>0</v>
      </c>
      <c r="B648" s="245" t="s">
        <v>424</v>
      </c>
      <c r="C648" s="246"/>
      <c r="G648" s="247">
        <v>0</v>
      </c>
      <c r="H648" s="248">
        <f t="shared" ref="H648:U648" si="380">G648</f>
        <v>0</v>
      </c>
      <c r="I648" s="248">
        <f t="shared" si="380"/>
        <v>0</v>
      </c>
      <c r="J648" s="248">
        <f t="shared" si="380"/>
        <v>0</v>
      </c>
      <c r="K648" s="248">
        <f t="shared" si="380"/>
        <v>0</v>
      </c>
      <c r="L648" s="248">
        <f t="shared" si="380"/>
        <v>0</v>
      </c>
      <c r="M648" s="248">
        <f t="shared" si="380"/>
        <v>0</v>
      </c>
      <c r="N648" s="248">
        <f t="shared" si="380"/>
        <v>0</v>
      </c>
      <c r="O648" s="248">
        <f t="shared" si="380"/>
        <v>0</v>
      </c>
      <c r="P648" s="248">
        <f t="shared" si="380"/>
        <v>0</v>
      </c>
      <c r="Q648" s="248">
        <f t="shared" si="380"/>
        <v>0</v>
      </c>
      <c r="R648" s="248">
        <f t="shared" si="380"/>
        <v>0</v>
      </c>
      <c r="S648" s="248">
        <f t="shared" si="380"/>
        <v>0</v>
      </c>
      <c r="T648" s="248">
        <f t="shared" si="380"/>
        <v>0</v>
      </c>
      <c r="U648" s="248">
        <f t="shared" si="380"/>
        <v>0</v>
      </c>
      <c r="V648" s="230"/>
    </row>
    <row r="649" ht="15" spans="1:22">
      <c r="A649" s="210">
        <f>Baseline!A649</f>
        <v>0</v>
      </c>
      <c r="B649" s="249" t="s">
        <v>419</v>
      </c>
      <c r="C649" s="246"/>
      <c r="G649" s="253">
        <f t="shared" ref="G649:U649" si="381">G650*2</f>
        <v>0</v>
      </c>
      <c r="H649" s="253">
        <f t="shared" si="381"/>
        <v>0</v>
      </c>
      <c r="I649" s="253">
        <f t="shared" si="381"/>
        <v>0</v>
      </c>
      <c r="J649" s="253">
        <f t="shared" si="381"/>
        <v>0</v>
      </c>
      <c r="K649" s="253">
        <f t="shared" si="381"/>
        <v>0</v>
      </c>
      <c r="L649" s="259">
        <f t="shared" si="381"/>
        <v>0</v>
      </c>
      <c r="M649" s="253">
        <f t="shared" si="381"/>
        <v>0</v>
      </c>
      <c r="N649" s="253">
        <f t="shared" si="381"/>
        <v>0</v>
      </c>
      <c r="O649" s="253">
        <f t="shared" si="381"/>
        <v>0</v>
      </c>
      <c r="P649" s="253">
        <f t="shared" si="381"/>
        <v>0</v>
      </c>
      <c r="Q649" s="253">
        <f t="shared" si="381"/>
        <v>0</v>
      </c>
      <c r="R649" s="253">
        <f t="shared" si="381"/>
        <v>0</v>
      </c>
      <c r="S649" s="253">
        <f t="shared" si="381"/>
        <v>0</v>
      </c>
      <c r="T649" s="253">
        <f t="shared" si="381"/>
        <v>0</v>
      </c>
      <c r="U649" s="253">
        <f t="shared" si="381"/>
        <v>0</v>
      </c>
      <c r="V649" s="253"/>
    </row>
    <row r="650" ht="15" spans="1:22">
      <c r="A650" s="210">
        <f>Baseline!A650</f>
        <v>0</v>
      </c>
      <c r="B650" s="249" t="s">
        <v>420</v>
      </c>
      <c r="C650" s="246"/>
      <c r="G650" s="253">
        <f t="shared" ref="G650:U650" si="382">G648/3</f>
        <v>0</v>
      </c>
      <c r="H650" s="253">
        <f t="shared" si="382"/>
        <v>0</v>
      </c>
      <c r="I650" s="253">
        <f t="shared" si="382"/>
        <v>0</v>
      </c>
      <c r="J650" s="253">
        <f t="shared" si="382"/>
        <v>0</v>
      </c>
      <c r="K650" s="253">
        <f t="shared" si="382"/>
        <v>0</v>
      </c>
      <c r="L650" s="259">
        <f t="shared" si="382"/>
        <v>0</v>
      </c>
      <c r="M650" s="253">
        <f t="shared" si="382"/>
        <v>0</v>
      </c>
      <c r="N650" s="253">
        <f t="shared" si="382"/>
        <v>0</v>
      </c>
      <c r="O650" s="253">
        <f t="shared" si="382"/>
        <v>0</v>
      </c>
      <c r="P650" s="253">
        <f t="shared" si="382"/>
        <v>0</v>
      </c>
      <c r="Q650" s="253">
        <f t="shared" si="382"/>
        <v>0</v>
      </c>
      <c r="R650" s="253">
        <f t="shared" si="382"/>
        <v>0</v>
      </c>
      <c r="S650" s="253">
        <f t="shared" si="382"/>
        <v>0</v>
      </c>
      <c r="T650" s="253">
        <f t="shared" si="382"/>
        <v>0</v>
      </c>
      <c r="U650" s="253">
        <f t="shared" si="382"/>
        <v>0</v>
      </c>
      <c r="V650" s="253"/>
    </row>
    <row r="651" ht="15" spans="1:22">
      <c r="A651" s="210">
        <f>Baseline!A651</f>
        <v>30</v>
      </c>
      <c r="B651" s="240" t="s">
        <v>183</v>
      </c>
      <c r="C651" s="241"/>
      <c r="D651" s="242"/>
      <c r="E651" s="243"/>
      <c r="F651" s="243"/>
      <c r="G651" s="244">
        <f t="shared" ref="G651:U651" si="383">G605</f>
        <v>1.58205524228807</v>
      </c>
      <c r="H651" s="244">
        <f t="shared" si="383"/>
        <v>5.43665830610695</v>
      </c>
      <c r="I651" s="244">
        <f t="shared" si="383"/>
        <v>6.29866906553002</v>
      </c>
      <c r="J651" s="244">
        <f t="shared" si="383"/>
        <v>5.9859868731488</v>
      </c>
      <c r="K651" s="244">
        <f t="shared" si="383"/>
        <v>9.23262079609655</v>
      </c>
      <c r="L651" s="244">
        <f t="shared" si="383"/>
        <v>40.5504159655585</v>
      </c>
      <c r="M651" s="244">
        <f ca="1" t="shared" si="383"/>
        <v>72.9816832393175</v>
      </c>
      <c r="N651" s="244">
        <f ca="1" t="shared" si="383"/>
        <v>102.98981799111</v>
      </c>
      <c r="O651" s="244">
        <f ca="1" t="shared" si="383"/>
        <v>124.312483371078</v>
      </c>
      <c r="P651" s="244">
        <f ca="1" t="shared" si="383"/>
        <v>137.87653446071</v>
      </c>
      <c r="Q651" s="244">
        <f ca="1" t="shared" si="383"/>
        <v>145.561307962313</v>
      </c>
      <c r="R651" s="244">
        <f ca="1" t="shared" si="383"/>
        <v>151.218636637458</v>
      </c>
      <c r="S651" s="244">
        <f ca="1" t="shared" si="383"/>
        <v>152.498577134406</v>
      </c>
      <c r="T651" s="244">
        <f ca="1" t="shared" si="383"/>
        <v>149.250342105466</v>
      </c>
      <c r="U651" s="244">
        <f ca="1" t="shared" si="383"/>
        <v>142.48804729345</v>
      </c>
      <c r="V651" s="256"/>
    </row>
    <row r="652" spans="1:22">
      <c r="A652" s="210">
        <f>Baseline!A652</f>
        <v>0</v>
      </c>
      <c r="B652" s="245" t="s">
        <v>425</v>
      </c>
      <c r="C652" s="5"/>
      <c r="G652" s="247">
        <v>0</v>
      </c>
      <c r="H652" s="248">
        <f t="shared" ref="H652:U652" si="384">G652</f>
        <v>0</v>
      </c>
      <c r="I652" s="248">
        <f t="shared" si="384"/>
        <v>0</v>
      </c>
      <c r="J652" s="248">
        <f t="shared" si="384"/>
        <v>0</v>
      </c>
      <c r="K652" s="248">
        <f t="shared" si="384"/>
        <v>0</v>
      </c>
      <c r="L652" s="248">
        <f t="shared" si="384"/>
        <v>0</v>
      </c>
      <c r="M652" s="248">
        <f t="shared" si="384"/>
        <v>0</v>
      </c>
      <c r="N652" s="248">
        <f t="shared" si="384"/>
        <v>0</v>
      </c>
      <c r="O652" s="248">
        <f t="shared" si="384"/>
        <v>0</v>
      </c>
      <c r="P652" s="248">
        <f t="shared" si="384"/>
        <v>0</v>
      </c>
      <c r="Q652" s="248">
        <f t="shared" si="384"/>
        <v>0</v>
      </c>
      <c r="R652" s="248">
        <f t="shared" si="384"/>
        <v>0</v>
      </c>
      <c r="S652" s="248">
        <f t="shared" si="384"/>
        <v>0</v>
      </c>
      <c r="T652" s="248">
        <f t="shared" si="384"/>
        <v>0</v>
      </c>
      <c r="U652" s="248">
        <f t="shared" si="384"/>
        <v>0</v>
      </c>
      <c r="V652" s="230"/>
    </row>
    <row r="653" ht="13.5" spans="1:22">
      <c r="A653" s="210">
        <f>Baseline!A653</f>
        <v>0</v>
      </c>
      <c r="B653" s="249" t="s">
        <v>419</v>
      </c>
      <c r="C653" s="5"/>
      <c r="G653" s="253">
        <f t="shared" ref="G653:U653" si="385">G654*2</f>
        <v>0</v>
      </c>
      <c r="H653" s="253">
        <f t="shared" si="385"/>
        <v>0</v>
      </c>
      <c r="I653" s="253">
        <f t="shared" si="385"/>
        <v>0</v>
      </c>
      <c r="J653" s="253">
        <f t="shared" si="385"/>
        <v>0</v>
      </c>
      <c r="K653" s="253">
        <f t="shared" si="385"/>
        <v>0</v>
      </c>
      <c r="L653" s="259">
        <f t="shared" si="385"/>
        <v>0</v>
      </c>
      <c r="M653" s="253">
        <f t="shared" si="385"/>
        <v>0</v>
      </c>
      <c r="N653" s="253">
        <f t="shared" si="385"/>
        <v>0</v>
      </c>
      <c r="O653" s="253">
        <f t="shared" si="385"/>
        <v>0</v>
      </c>
      <c r="P653" s="253">
        <f t="shared" si="385"/>
        <v>0</v>
      </c>
      <c r="Q653" s="253">
        <f t="shared" si="385"/>
        <v>0</v>
      </c>
      <c r="R653" s="253">
        <f t="shared" si="385"/>
        <v>0</v>
      </c>
      <c r="S653" s="253">
        <f t="shared" si="385"/>
        <v>0</v>
      </c>
      <c r="T653" s="253">
        <f t="shared" si="385"/>
        <v>0</v>
      </c>
      <c r="U653" s="253">
        <f t="shared" si="385"/>
        <v>0</v>
      </c>
      <c r="V653" s="253"/>
    </row>
    <row r="654" ht="13.5" spans="1:22">
      <c r="A654" s="210">
        <f>Baseline!A654</f>
        <v>0</v>
      </c>
      <c r="B654" s="249" t="s">
        <v>420</v>
      </c>
      <c r="C654" s="5"/>
      <c r="G654" s="253">
        <f t="shared" ref="G654:U654" si="386">G652/3</f>
        <v>0</v>
      </c>
      <c r="H654" s="253">
        <f t="shared" si="386"/>
        <v>0</v>
      </c>
      <c r="I654" s="253">
        <f t="shared" si="386"/>
        <v>0</v>
      </c>
      <c r="J654" s="253">
        <f t="shared" si="386"/>
        <v>0</v>
      </c>
      <c r="K654" s="253">
        <f t="shared" si="386"/>
        <v>0</v>
      </c>
      <c r="L654" s="259">
        <f t="shared" si="386"/>
        <v>0</v>
      </c>
      <c r="M654" s="253">
        <f t="shared" si="386"/>
        <v>0</v>
      </c>
      <c r="N654" s="253">
        <f t="shared" si="386"/>
        <v>0</v>
      </c>
      <c r="O654" s="253">
        <f t="shared" si="386"/>
        <v>0</v>
      </c>
      <c r="P654" s="253">
        <f t="shared" si="386"/>
        <v>0</v>
      </c>
      <c r="Q654" s="253">
        <f t="shared" si="386"/>
        <v>0</v>
      </c>
      <c r="R654" s="253">
        <f t="shared" si="386"/>
        <v>0</v>
      </c>
      <c r="S654" s="253">
        <f t="shared" si="386"/>
        <v>0</v>
      </c>
      <c r="T654" s="253">
        <f t="shared" si="386"/>
        <v>0</v>
      </c>
      <c r="U654" s="253">
        <f t="shared" si="386"/>
        <v>0</v>
      </c>
      <c r="V654" s="253"/>
    </row>
    <row r="655" ht="15" spans="1:22">
      <c r="A655" s="210">
        <f>Baseline!A655</f>
        <v>31</v>
      </c>
      <c r="B655" s="240" t="s">
        <v>184</v>
      </c>
      <c r="C655" s="241"/>
      <c r="D655" s="242"/>
      <c r="E655" s="243"/>
      <c r="F655" s="243"/>
      <c r="G655" s="244">
        <f t="shared" ref="G655:U655" si="387">G597</f>
        <v>0.107084116277752</v>
      </c>
      <c r="H655" s="244">
        <f t="shared" si="387"/>
        <v>0.241609594223057</v>
      </c>
      <c r="I655" s="244">
        <f t="shared" si="387"/>
        <v>0.247239641907799</v>
      </c>
      <c r="J655" s="244">
        <f t="shared" si="387"/>
        <v>0.229473587588905</v>
      </c>
      <c r="K655" s="244">
        <f t="shared" si="387"/>
        <v>0.144251098725628</v>
      </c>
      <c r="L655" s="244">
        <f t="shared" si="387"/>
        <v>45.1853390453461</v>
      </c>
      <c r="M655" s="244">
        <f ca="1" t="shared" si="387"/>
        <v>203.593822998776</v>
      </c>
      <c r="N655" s="244">
        <f ca="1" t="shared" si="387"/>
        <v>467.336180381813</v>
      </c>
      <c r="O655" s="244">
        <f ca="1" t="shared" si="387"/>
        <v>638.432372450072</v>
      </c>
      <c r="P655" s="244">
        <f ca="1" t="shared" si="387"/>
        <v>730.590702172709</v>
      </c>
      <c r="Q655" s="244">
        <f ca="1" t="shared" si="387"/>
        <v>773.810725409892</v>
      </c>
      <c r="R655" s="244">
        <f ca="1" t="shared" si="387"/>
        <v>922.331261635755</v>
      </c>
      <c r="S655" s="244">
        <f ca="1" t="shared" si="387"/>
        <v>1156.56277941274</v>
      </c>
      <c r="T655" s="244">
        <f ca="1" t="shared" si="387"/>
        <v>1269.37630728364</v>
      </c>
      <c r="U655" s="244">
        <f ca="1" t="shared" si="387"/>
        <v>1287.3807030532</v>
      </c>
      <c r="V655" s="256"/>
    </row>
    <row r="656" spans="1:22">
      <c r="A656" s="210">
        <f>Baseline!A656</f>
        <v>0</v>
      </c>
      <c r="B656" s="245" t="s">
        <v>426</v>
      </c>
      <c r="C656" s="5"/>
      <c r="G656" s="247">
        <v>0</v>
      </c>
      <c r="H656" s="248">
        <f t="shared" ref="H656:U656" si="388">G656</f>
        <v>0</v>
      </c>
      <c r="I656" s="248">
        <f t="shared" si="388"/>
        <v>0</v>
      </c>
      <c r="J656" s="248">
        <f t="shared" si="388"/>
        <v>0</v>
      </c>
      <c r="K656" s="248">
        <f t="shared" si="388"/>
        <v>0</v>
      </c>
      <c r="L656" s="248">
        <f t="shared" si="388"/>
        <v>0</v>
      </c>
      <c r="M656" s="248">
        <f t="shared" si="388"/>
        <v>0</v>
      </c>
      <c r="N656" s="248">
        <f t="shared" si="388"/>
        <v>0</v>
      </c>
      <c r="O656" s="248">
        <f t="shared" si="388"/>
        <v>0</v>
      </c>
      <c r="P656" s="248">
        <f t="shared" si="388"/>
        <v>0</v>
      </c>
      <c r="Q656" s="248">
        <f t="shared" si="388"/>
        <v>0</v>
      </c>
      <c r="R656" s="248">
        <f t="shared" si="388"/>
        <v>0</v>
      </c>
      <c r="S656" s="248">
        <f t="shared" si="388"/>
        <v>0</v>
      </c>
      <c r="T656" s="248">
        <f t="shared" si="388"/>
        <v>0</v>
      </c>
      <c r="U656" s="248">
        <f t="shared" si="388"/>
        <v>0</v>
      </c>
      <c r="V656" s="230"/>
    </row>
    <row r="657" ht="13.5" spans="1:22">
      <c r="A657" s="210">
        <f>Baseline!A657</f>
        <v>0</v>
      </c>
      <c r="B657" s="249" t="s">
        <v>419</v>
      </c>
      <c r="C657" s="5"/>
      <c r="G657" s="253">
        <f t="shared" ref="G657:U657" si="389">G658*2</f>
        <v>0</v>
      </c>
      <c r="H657" s="253">
        <f t="shared" si="389"/>
        <v>0</v>
      </c>
      <c r="I657" s="253">
        <f t="shared" si="389"/>
        <v>0</v>
      </c>
      <c r="J657" s="253">
        <f t="shared" si="389"/>
        <v>0</v>
      </c>
      <c r="K657" s="253">
        <f t="shared" si="389"/>
        <v>0</v>
      </c>
      <c r="L657" s="259">
        <f t="shared" si="389"/>
        <v>0</v>
      </c>
      <c r="M657" s="253">
        <f t="shared" si="389"/>
        <v>0</v>
      </c>
      <c r="N657" s="253">
        <f t="shared" si="389"/>
        <v>0</v>
      </c>
      <c r="O657" s="253">
        <f t="shared" si="389"/>
        <v>0</v>
      </c>
      <c r="P657" s="253">
        <f t="shared" si="389"/>
        <v>0</v>
      </c>
      <c r="Q657" s="253">
        <f t="shared" si="389"/>
        <v>0</v>
      </c>
      <c r="R657" s="253">
        <f t="shared" si="389"/>
        <v>0</v>
      </c>
      <c r="S657" s="253">
        <f t="shared" si="389"/>
        <v>0</v>
      </c>
      <c r="T657" s="253">
        <f t="shared" si="389"/>
        <v>0</v>
      </c>
      <c r="U657" s="253">
        <f t="shared" si="389"/>
        <v>0</v>
      </c>
      <c r="V657" s="253"/>
    </row>
    <row r="658" ht="13.5" spans="1:22">
      <c r="A658" s="210">
        <f>Baseline!A658</f>
        <v>0</v>
      </c>
      <c r="B658" s="249" t="s">
        <v>420</v>
      </c>
      <c r="C658" s="5"/>
      <c r="G658" s="253">
        <f t="shared" ref="G658:U658" si="390">G656/3</f>
        <v>0</v>
      </c>
      <c r="H658" s="253">
        <f t="shared" si="390"/>
        <v>0</v>
      </c>
      <c r="I658" s="253">
        <f t="shared" si="390"/>
        <v>0</v>
      </c>
      <c r="J658" s="253">
        <f t="shared" si="390"/>
        <v>0</v>
      </c>
      <c r="K658" s="253">
        <f t="shared" si="390"/>
        <v>0</v>
      </c>
      <c r="L658" s="259">
        <f t="shared" si="390"/>
        <v>0</v>
      </c>
      <c r="M658" s="253">
        <f t="shared" si="390"/>
        <v>0</v>
      </c>
      <c r="N658" s="253">
        <f t="shared" si="390"/>
        <v>0</v>
      </c>
      <c r="O658" s="253">
        <f t="shared" si="390"/>
        <v>0</v>
      </c>
      <c r="P658" s="253">
        <f t="shared" si="390"/>
        <v>0</v>
      </c>
      <c r="Q658" s="253">
        <f t="shared" si="390"/>
        <v>0</v>
      </c>
      <c r="R658" s="253">
        <f t="shared" si="390"/>
        <v>0</v>
      </c>
      <c r="S658" s="253">
        <f t="shared" si="390"/>
        <v>0</v>
      </c>
      <c r="T658" s="253">
        <f t="shared" si="390"/>
        <v>0</v>
      </c>
      <c r="U658" s="253">
        <f t="shared" si="390"/>
        <v>0</v>
      </c>
      <c r="V658" s="253"/>
    </row>
    <row r="662" s="5" customFormat="1"/>
    <row r="663" s="6" customFormat="1" spans="2:22">
      <c r="B663" s="225"/>
      <c r="C663" s="235"/>
      <c r="D663" s="5"/>
      <c r="E663" s="100"/>
      <c r="F663" s="100"/>
      <c r="G663" s="237"/>
      <c r="H663" s="237"/>
      <c r="I663" s="237"/>
      <c r="J663" s="237"/>
      <c r="K663" s="237"/>
      <c r="L663" s="254"/>
      <c r="M663" s="237"/>
      <c r="N663" s="237"/>
      <c r="O663" s="237"/>
      <c r="P663" s="237"/>
      <c r="Q663" s="237"/>
      <c r="R663" s="237"/>
      <c r="S663" s="237"/>
      <c r="T663" s="237"/>
      <c r="U663" s="237"/>
      <c r="V663" s="237"/>
    </row>
    <row r="664" s="6" customFormat="1" spans="2:22">
      <c r="B664" s="225"/>
      <c r="C664" s="235"/>
      <c r="D664" s="5"/>
      <c r="E664" s="100"/>
      <c r="F664" s="100"/>
      <c r="G664" s="237"/>
      <c r="H664" s="237"/>
      <c r="I664" s="237"/>
      <c r="J664" s="237"/>
      <c r="K664" s="237"/>
      <c r="L664" s="254"/>
      <c r="M664" s="237"/>
      <c r="N664" s="237"/>
      <c r="O664" s="237"/>
      <c r="P664" s="237"/>
      <c r="Q664" s="237"/>
      <c r="R664" s="237"/>
      <c r="S664" s="237"/>
      <c r="T664" s="237"/>
      <c r="U664" s="237"/>
      <c r="V664" s="237"/>
    </row>
    <row r="665" s="6" customFormat="1" spans="2:22">
      <c r="B665" s="225"/>
      <c r="C665" s="235"/>
      <c r="D665" s="5"/>
      <c r="E665" s="100"/>
      <c r="F665" s="100"/>
      <c r="G665" s="237"/>
      <c r="H665" s="237"/>
      <c r="I665" s="237"/>
      <c r="J665" s="237"/>
      <c r="K665" s="237"/>
      <c r="L665" s="254"/>
      <c r="M665" s="237"/>
      <c r="N665" s="237"/>
      <c r="O665" s="237"/>
      <c r="P665" s="237"/>
      <c r="Q665" s="237"/>
      <c r="R665" s="237"/>
      <c r="S665" s="237"/>
      <c r="T665" s="237"/>
      <c r="U665" s="237"/>
      <c r="V665" s="237"/>
    </row>
    <row r="666" s="6" customFormat="1" spans="2:22">
      <c r="B666" s="225"/>
      <c r="C666" s="226"/>
      <c r="D666" s="5"/>
      <c r="E666" s="100"/>
      <c r="F666" s="100"/>
      <c r="G666" s="232"/>
      <c r="H666" s="232"/>
      <c r="I666" s="232"/>
      <c r="J666" s="232"/>
      <c r="K666" s="232"/>
      <c r="L666" s="248"/>
      <c r="M666" s="232"/>
      <c r="N666" s="232"/>
      <c r="O666" s="232"/>
      <c r="P666" s="232"/>
      <c r="Q666" s="232"/>
      <c r="R666" s="232"/>
      <c r="S666" s="232"/>
      <c r="T666" s="232"/>
      <c r="U666" s="232"/>
      <c r="V666" s="232"/>
    </row>
    <row r="667" s="6" customFormat="1" spans="2:22">
      <c r="B667" s="228"/>
      <c r="C667" s="229"/>
      <c r="D667" s="5"/>
      <c r="E667" s="100"/>
      <c r="F667" s="100"/>
      <c r="G667" s="237"/>
      <c r="H667" s="237"/>
      <c r="I667" s="237"/>
      <c r="J667" s="237"/>
      <c r="K667" s="237"/>
      <c r="L667" s="254"/>
      <c r="M667" s="237"/>
      <c r="N667" s="237"/>
      <c r="O667" s="237"/>
      <c r="P667" s="237"/>
      <c r="Q667" s="237"/>
      <c r="R667" s="237"/>
      <c r="S667" s="237"/>
      <c r="T667" s="237"/>
      <c r="U667" s="237"/>
      <c r="V667" s="237"/>
    </row>
    <row r="668" s="6" customFormat="1" spans="2:22">
      <c r="B668" s="228"/>
      <c r="C668" s="229"/>
      <c r="D668" s="5"/>
      <c r="E668" s="100"/>
      <c r="F668" s="100"/>
      <c r="G668" s="237"/>
      <c r="H668" s="237"/>
      <c r="I668" s="237"/>
      <c r="J668" s="237"/>
      <c r="K668" s="237"/>
      <c r="L668" s="254"/>
      <c r="M668" s="237"/>
      <c r="N668" s="237"/>
      <c r="O668" s="237"/>
      <c r="P668" s="237"/>
      <c r="Q668" s="237"/>
      <c r="R668" s="237"/>
      <c r="S668" s="237"/>
      <c r="T668" s="237"/>
      <c r="U668" s="237"/>
      <c r="V668" s="237"/>
    </row>
    <row r="669" s="6" customFormat="1" spans="2:22">
      <c r="B669" s="228"/>
      <c r="C669" s="229"/>
      <c r="D669" s="5"/>
      <c r="E669" s="100"/>
      <c r="F669" s="100"/>
      <c r="G669" s="237"/>
      <c r="H669" s="237"/>
      <c r="I669" s="237"/>
      <c r="J669" s="237"/>
      <c r="K669" s="237"/>
      <c r="L669" s="254"/>
      <c r="M669" s="237"/>
      <c r="N669" s="237"/>
      <c r="O669" s="237"/>
      <c r="P669" s="237"/>
      <c r="Q669" s="237"/>
      <c r="R669" s="237"/>
      <c r="S669" s="237"/>
      <c r="T669" s="237"/>
      <c r="U669" s="237"/>
      <c r="V669" s="237"/>
    </row>
    <row r="670" s="6" customFormat="1" spans="2:22">
      <c r="B670" s="231"/>
      <c r="C670" s="231"/>
      <c r="D670" s="5"/>
      <c r="E670" s="100"/>
      <c r="F670" s="100"/>
      <c r="G670" s="232"/>
      <c r="H670" s="232"/>
      <c r="I670" s="232"/>
      <c r="J670" s="232"/>
      <c r="K670" s="232"/>
      <c r="L670" s="248"/>
      <c r="M670" s="232"/>
      <c r="N670" s="232"/>
      <c r="O670" s="232"/>
      <c r="P670" s="232"/>
      <c r="Q670" s="232"/>
      <c r="R670" s="232"/>
      <c r="S670" s="232"/>
      <c r="T670" s="232"/>
      <c r="U670" s="232"/>
      <c r="V670" s="232"/>
    </row>
    <row r="671" s="6" customFormat="1" spans="2:22">
      <c r="B671" s="228"/>
      <c r="C671" s="229"/>
      <c r="D671" s="5"/>
      <c r="E671" s="100"/>
      <c r="F671" s="100"/>
      <c r="G671" s="237"/>
      <c r="H671" s="237"/>
      <c r="I671" s="237"/>
      <c r="J671" s="237"/>
      <c r="K671" s="237"/>
      <c r="L671" s="254"/>
      <c r="M671" s="237"/>
      <c r="N671" s="237"/>
      <c r="O671" s="237"/>
      <c r="P671" s="237"/>
      <c r="Q671" s="237"/>
      <c r="R671" s="237"/>
      <c r="S671" s="237"/>
      <c r="T671" s="237"/>
      <c r="U671" s="237"/>
      <c r="V671" s="237"/>
    </row>
    <row r="672" s="6" customFormat="1" spans="2:22">
      <c r="B672" s="228"/>
      <c r="C672" s="229"/>
      <c r="D672" s="5"/>
      <c r="E672" s="100"/>
      <c r="F672" s="100"/>
      <c r="G672" s="237"/>
      <c r="H672" s="237"/>
      <c r="I672" s="237"/>
      <c r="J672" s="237"/>
      <c r="K672" s="237"/>
      <c r="L672" s="254"/>
      <c r="M672" s="237"/>
      <c r="N672" s="237"/>
      <c r="O672" s="237"/>
      <c r="P672" s="237"/>
      <c r="Q672" s="237"/>
      <c r="R672" s="237"/>
      <c r="S672" s="237"/>
      <c r="T672" s="237"/>
      <c r="U672" s="237"/>
      <c r="V672" s="237"/>
    </row>
    <row r="673" s="6" customFormat="1" spans="2:22">
      <c r="B673" s="228"/>
      <c r="C673" s="229"/>
      <c r="D673" s="5"/>
      <c r="E673" s="100"/>
      <c r="F673" s="100"/>
      <c r="G673" s="237"/>
      <c r="H673" s="237"/>
      <c r="I673" s="237"/>
      <c r="J673" s="237"/>
      <c r="K673" s="237"/>
      <c r="L673" s="254"/>
      <c r="M673" s="237"/>
      <c r="N673" s="237"/>
      <c r="O673" s="237"/>
      <c r="P673" s="237"/>
      <c r="Q673" s="237"/>
      <c r="R673" s="237"/>
      <c r="S673" s="237"/>
      <c r="T673" s="237"/>
      <c r="U673" s="237"/>
      <c r="V673" s="237"/>
    </row>
    <row r="674" s="6" customFormat="1" spans="2:22">
      <c r="B674" s="231"/>
      <c r="C674" s="231"/>
      <c r="D674" s="5"/>
      <c r="E674" s="100"/>
      <c r="F674" s="100"/>
      <c r="G674" s="232"/>
      <c r="H674" s="232"/>
      <c r="I674" s="232"/>
      <c r="J674" s="232"/>
      <c r="K674" s="232"/>
      <c r="L674" s="248"/>
      <c r="M674" s="232"/>
      <c r="N674" s="232"/>
      <c r="O674" s="232"/>
      <c r="P674" s="232"/>
      <c r="Q674" s="232"/>
      <c r="R674" s="232"/>
      <c r="S674" s="232"/>
      <c r="T674" s="232"/>
      <c r="U674" s="232"/>
      <c r="V674" s="232"/>
    </row>
    <row r="675" s="6" customFormat="1" spans="2:22">
      <c r="B675" s="228"/>
      <c r="C675" s="229"/>
      <c r="D675" s="5"/>
      <c r="E675" s="100"/>
      <c r="F675" s="100"/>
      <c r="G675" s="250"/>
      <c r="H675" s="250"/>
      <c r="I675" s="250"/>
      <c r="J675" s="250"/>
      <c r="K675" s="250"/>
      <c r="L675" s="260"/>
      <c r="M675" s="250"/>
      <c r="N675" s="250"/>
      <c r="O675" s="250"/>
      <c r="P675" s="250"/>
      <c r="Q675" s="250"/>
      <c r="R675" s="250"/>
      <c r="S675" s="250"/>
      <c r="T675" s="250"/>
      <c r="U675" s="250"/>
      <c r="V675" s="250"/>
    </row>
    <row r="676" s="6" customFormat="1" spans="2:22">
      <c r="B676" s="228"/>
      <c r="C676" s="229"/>
      <c r="D676" s="5"/>
      <c r="E676" s="100"/>
      <c r="F676" s="100"/>
      <c r="G676" s="258"/>
      <c r="H676" s="258"/>
      <c r="I676" s="258"/>
      <c r="J676" s="258"/>
      <c r="K676" s="258"/>
      <c r="L676" s="261"/>
      <c r="M676" s="258"/>
      <c r="N676" s="258"/>
      <c r="O676" s="258"/>
      <c r="P676" s="258"/>
      <c r="Q676" s="258"/>
      <c r="R676" s="258"/>
      <c r="S676" s="258"/>
      <c r="T676" s="258"/>
      <c r="U676" s="258"/>
      <c r="V676" s="258"/>
    </row>
    <row r="677" s="6" customFormat="1" spans="2:22">
      <c r="B677" s="228"/>
      <c r="C677" s="229"/>
      <c r="D677" s="5"/>
      <c r="E677" s="100"/>
      <c r="F677" s="100"/>
      <c r="G677" s="258"/>
      <c r="H677" s="258"/>
      <c r="I677" s="258"/>
      <c r="J677" s="258"/>
      <c r="K677" s="258"/>
      <c r="L677" s="261"/>
      <c r="M677" s="258"/>
      <c r="N677" s="258"/>
      <c r="O677" s="258"/>
      <c r="P677" s="258"/>
      <c r="Q677" s="258"/>
      <c r="R677" s="258"/>
      <c r="S677" s="258"/>
      <c r="T677" s="258"/>
      <c r="U677" s="258"/>
      <c r="V677" s="258"/>
    </row>
    <row r="678" s="5" customFormat="1"/>
    <row r="679" s="5" customFormat="1"/>
    <row r="680" s="5" customFormat="1"/>
    <row r="681" s="5" customFormat="1"/>
    <row r="682" s="5" customFormat="1"/>
    <row r="683" s="5" customFormat="1"/>
    <row r="684" s="4" customFormat="1"/>
    <row r="685" s="4" customFormat="1"/>
    <row r="686" s="4" customFormat="1"/>
    <row r="687" s="4" customFormat="1"/>
    <row r="688" s="4" customFormat="1"/>
    <row r="689" s="3" customFormat="1"/>
    <row r="690" s="3" customFormat="1"/>
    <row r="691" s="5" customFormat="1"/>
    <row r="692" s="5" customFormat="1"/>
    <row r="693" s="5" customFormat="1"/>
    <row r="694" s="5" customFormat="1"/>
    <row r="695" s="5" customFormat="1"/>
    <row r="696" s="5" customFormat="1"/>
    <row r="697" s="5" customFormat="1"/>
    <row r="698" s="5" customFormat="1"/>
    <row r="699" s="5" customFormat="1"/>
    <row r="700" s="6" customFormat="1"/>
    <row r="706" s="7" customFormat="1"/>
  </sheetData>
  <pageMargins left="0.7" right="0.7" top="0.75" bottom="0.75" header="0.3" footer="0.3"/>
  <pageSetup paperSize="1" orientation="portrait" horizontalDpi="300" verticalDpi="3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sheetPr>
  <dimension ref="B1:V23"/>
  <sheetViews>
    <sheetView view="pageBreakPreview" zoomScaleNormal="100" workbookViewId="0">
      <selection activeCell="S23" sqref="S23"/>
    </sheetView>
  </sheetViews>
  <sheetFormatPr defaultColWidth="9.14285714285714" defaultRowHeight="16.5"/>
  <cols>
    <col min="1" max="1" width="9.14285714285714" style="496" customWidth="1"/>
    <col min="2" max="2" width="9.42857142857143" style="496" customWidth="1"/>
    <col min="3" max="16384" width="9.14285714285714" style="496"/>
  </cols>
  <sheetData>
    <row r="1" spans="2:19">
      <c r="B1" s="497"/>
      <c r="C1" s="498"/>
      <c r="D1" s="498"/>
      <c r="E1" s="498"/>
      <c r="F1" s="498"/>
      <c r="G1" s="498"/>
      <c r="H1" s="498"/>
      <c r="I1" s="498"/>
      <c r="J1" s="498"/>
      <c r="K1" s="498"/>
      <c r="L1" s="498"/>
      <c r="M1" s="498"/>
      <c r="N1" s="498"/>
      <c r="O1" s="498"/>
      <c r="P1" s="498"/>
      <c r="Q1" s="498"/>
      <c r="R1" s="498"/>
      <c r="S1" s="498"/>
    </row>
    <row r="2" ht="15" customHeight="1" spans="2:19">
      <c r="B2" s="498"/>
      <c r="C2" s="498"/>
      <c r="D2" s="498"/>
      <c r="E2" s="498"/>
      <c r="F2" s="498"/>
      <c r="H2" s="499"/>
      <c r="I2" s="499"/>
      <c r="J2" s="499"/>
      <c r="K2" s="499"/>
      <c r="L2" s="499"/>
      <c r="M2" s="499"/>
      <c r="N2" s="499"/>
      <c r="O2" s="499"/>
      <c r="P2" s="499"/>
      <c r="Q2" s="499"/>
      <c r="R2" s="499"/>
      <c r="S2" s="498"/>
    </row>
    <row r="3" spans="2:19">
      <c r="B3" s="500" t="s">
        <v>6</v>
      </c>
      <c r="C3" s="498"/>
      <c r="D3" s="498"/>
      <c r="E3" s="498"/>
      <c r="F3" s="498"/>
      <c r="H3" s="501"/>
      <c r="I3" s="501"/>
      <c r="J3" s="501"/>
      <c r="K3" s="501"/>
      <c r="L3" s="501"/>
      <c r="M3" s="501"/>
      <c r="N3" s="501"/>
      <c r="O3" s="501"/>
      <c r="P3" s="501"/>
      <c r="Q3" s="501"/>
      <c r="R3" s="501"/>
      <c r="S3" s="498"/>
    </row>
    <row r="4" ht="15" customHeight="1" spans="2:19">
      <c r="B4" s="502" t="s">
        <v>7</v>
      </c>
      <c r="C4" s="498"/>
      <c r="D4" s="498"/>
      <c r="E4" s="498"/>
      <c r="F4" s="498"/>
      <c r="H4" s="499"/>
      <c r="I4" s="499"/>
      <c r="J4" s="499"/>
      <c r="K4" s="499"/>
      <c r="L4" s="499"/>
      <c r="M4" s="499"/>
      <c r="N4" s="499"/>
      <c r="O4" s="499"/>
      <c r="P4" s="499"/>
      <c r="Q4" s="499"/>
      <c r="R4" s="499"/>
      <c r="S4" s="498"/>
    </row>
    <row r="5" spans="2:19">
      <c r="B5" s="501" t="s">
        <v>8</v>
      </c>
      <c r="C5" s="498"/>
      <c r="D5" s="498"/>
      <c r="E5" s="498"/>
      <c r="F5" s="498"/>
      <c r="H5" s="501"/>
      <c r="I5" s="501"/>
      <c r="J5" s="501"/>
      <c r="K5" s="501"/>
      <c r="L5" s="501"/>
      <c r="M5" s="501"/>
      <c r="N5" s="501"/>
      <c r="O5" s="501"/>
      <c r="P5" s="501"/>
      <c r="Q5" s="501"/>
      <c r="R5" s="501"/>
      <c r="S5" s="498"/>
    </row>
    <row r="6" spans="2:19">
      <c r="B6" s="502" t="s">
        <v>9</v>
      </c>
      <c r="C6" s="498"/>
      <c r="D6" s="498"/>
      <c r="E6" s="498"/>
      <c r="F6" s="498"/>
      <c r="H6" s="501"/>
      <c r="I6" s="501"/>
      <c r="J6" s="501"/>
      <c r="K6" s="501"/>
      <c r="L6" s="501"/>
      <c r="M6" s="501"/>
      <c r="N6" s="501"/>
      <c r="O6" s="501"/>
      <c r="P6" s="501"/>
      <c r="Q6" s="501"/>
      <c r="R6" s="501"/>
      <c r="S6" s="498"/>
    </row>
    <row r="7" spans="2:19">
      <c r="B7" s="501"/>
      <c r="C7" s="498"/>
      <c r="D7" s="498"/>
      <c r="E7" s="498"/>
      <c r="F7" s="498"/>
      <c r="G7" s="498"/>
      <c r="H7" s="498"/>
      <c r="I7" s="498"/>
      <c r="J7" s="498"/>
      <c r="K7" s="498"/>
      <c r="L7" s="498"/>
      <c r="M7" s="498"/>
      <c r="N7" s="498"/>
      <c r="O7" s="498"/>
      <c r="P7" s="498"/>
      <c r="Q7" s="498"/>
      <c r="R7" s="498"/>
      <c r="S7" s="498"/>
    </row>
    <row r="8" spans="2:19">
      <c r="B8" s="501"/>
      <c r="C8" s="498"/>
      <c r="D8" s="498"/>
      <c r="E8" s="498"/>
      <c r="F8" s="498"/>
      <c r="G8" s="498"/>
      <c r="H8" s="498"/>
      <c r="I8" s="498"/>
      <c r="J8" s="498"/>
      <c r="K8" s="498"/>
      <c r="L8" s="498"/>
      <c r="M8" s="498"/>
      <c r="N8" s="498"/>
      <c r="O8" s="498"/>
      <c r="P8" s="498"/>
      <c r="Q8" s="498"/>
      <c r="R8" s="498"/>
      <c r="S8" s="498"/>
    </row>
    <row r="9" spans="3:19">
      <c r="C9" s="498"/>
      <c r="D9" s="498"/>
      <c r="E9" s="498"/>
      <c r="F9" s="498"/>
      <c r="G9" s="498"/>
      <c r="H9" s="498"/>
      <c r="I9" s="498"/>
      <c r="J9" s="498"/>
      <c r="K9" s="498"/>
      <c r="L9" s="498"/>
      <c r="M9" s="498"/>
      <c r="N9" s="498"/>
      <c r="O9" s="498"/>
      <c r="P9" s="498"/>
      <c r="Q9" s="498"/>
      <c r="R9" s="498"/>
      <c r="S9" s="498"/>
    </row>
    <row r="10" spans="2:2">
      <c r="B10" s="503" t="s">
        <v>10</v>
      </c>
    </row>
    <row r="11" spans="2:3">
      <c r="B11" s="504" t="s">
        <v>11</v>
      </c>
      <c r="C11" s="504" t="s">
        <v>12</v>
      </c>
    </row>
    <row r="12" spans="2:3">
      <c r="B12" s="496" t="s">
        <v>13</v>
      </c>
      <c r="C12" s="496" t="s">
        <v>14</v>
      </c>
    </row>
    <row r="13" spans="2:3">
      <c r="B13" s="496" t="s">
        <v>15</v>
      </c>
      <c r="C13" s="496" t="s">
        <v>16</v>
      </c>
    </row>
    <row r="14" spans="2:3">
      <c r="B14" s="496" t="s">
        <v>17</v>
      </c>
      <c r="C14" s="496" t="s">
        <v>18</v>
      </c>
    </row>
    <row r="15" spans="2:3">
      <c r="B15" s="496" t="s">
        <v>19</v>
      </c>
      <c r="C15" s="496" t="s">
        <v>20</v>
      </c>
    </row>
    <row r="16" spans="2:3">
      <c r="B16" s="496" t="s">
        <v>21</v>
      </c>
      <c r="C16" s="496" t="s">
        <v>22</v>
      </c>
    </row>
    <row r="17" spans="2:3">
      <c r="B17" s="496" t="s">
        <v>23</v>
      </c>
      <c r="C17" s="496" t="s">
        <v>24</v>
      </c>
    </row>
    <row r="18" spans="2:3">
      <c r="B18" s="496" t="s">
        <v>25</v>
      </c>
      <c r="C18" s="496" t="s">
        <v>26</v>
      </c>
    </row>
    <row r="19" spans="2:3">
      <c r="B19" s="496" t="s">
        <v>27</v>
      </c>
      <c r="C19" s="496" t="s">
        <v>28</v>
      </c>
    </row>
    <row r="20" spans="21:22">
      <c r="U20" s="505"/>
      <c r="V20" s="505"/>
    </row>
    <row r="23" spans="19:19">
      <c r="S23" s="505"/>
    </row>
  </sheetData>
  <pageMargins left="0.17" right="0.17" top="0.18" bottom="0.748031496062992" header="0.17" footer="0.31496062992126"/>
  <pageSetup paperSize="9" scale="7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83"/>
  <sheetViews>
    <sheetView zoomScale="73" zoomScaleNormal="73" zoomScaleSheetLayoutView="90" workbookViewId="0">
      <pane xSplit="5" ySplit="10" topLeftCell="Q152" activePane="bottomRight" state="frozen"/>
      <selection/>
      <selection pane="topRight"/>
      <selection pane="bottomLeft"/>
      <selection pane="bottomRight" activeCell="X167" sqref="X167"/>
    </sheetView>
  </sheetViews>
  <sheetFormatPr defaultColWidth="11.4285714285714" defaultRowHeight="15"/>
  <cols>
    <col min="1" max="1" width="3.71428571428571" customWidth="1"/>
    <col min="2" max="2" width="78.2857142857143" customWidth="1"/>
    <col min="3" max="4" width="12.4285714285714" customWidth="1"/>
    <col min="5" max="5" width="11.2857142857143" customWidth="1"/>
    <col min="6" max="6" width="10.7142857142857" customWidth="1"/>
    <col min="7" max="7" width="13.7142857142857" customWidth="1"/>
    <col min="8" max="8" width="21.8571428571429" customWidth="1"/>
    <col min="9" max="9" width="16.7142857142857" customWidth="1"/>
    <col min="10" max="10" width="14.5714285714286" customWidth="1"/>
    <col min="11" max="11" width="14.2857142857143" customWidth="1"/>
    <col min="12" max="12" width="18.1428571428571" customWidth="1"/>
    <col min="13" max="13" width="20.4285714285714" customWidth="1"/>
    <col min="14" max="14" width="20" customWidth="1"/>
    <col min="15" max="15" width="18.5714285714286" customWidth="1"/>
    <col min="16" max="16" width="20.1428571428571" customWidth="1"/>
    <col min="17" max="17" width="19.5714285714286" customWidth="1"/>
    <col min="18" max="18" width="21.2857142857143" customWidth="1"/>
    <col min="19" max="19" width="20.5714285714286" customWidth="1"/>
    <col min="20" max="20" width="22.2857142857143" customWidth="1"/>
    <col min="21" max="21" width="21.5714285714286" customWidth="1"/>
    <col min="22" max="16384" width="11.4285714285714" style="2"/>
  </cols>
  <sheetData>
    <row r="1" ht="55.5" customHeight="1" spans="1:21">
      <c r="A1" s="15"/>
      <c r="B1" s="456" t="s">
        <v>29</v>
      </c>
      <c r="C1" s="457"/>
      <c r="D1" s="457"/>
      <c r="E1" s="457"/>
      <c r="F1" s="15"/>
      <c r="G1" s="15"/>
      <c r="H1" s="15"/>
      <c r="I1" s="15"/>
      <c r="J1" s="15"/>
      <c r="K1" s="15"/>
      <c r="L1" s="15"/>
      <c r="M1" s="15"/>
      <c r="N1" s="15"/>
      <c r="O1" s="15"/>
      <c r="P1" s="15"/>
      <c r="Q1" s="15"/>
      <c r="R1" s="15"/>
      <c r="S1" s="15"/>
      <c r="T1" s="15"/>
      <c r="U1" s="15"/>
    </row>
    <row r="2" s="296" customFormat="1" ht="12.75" spans="2:22">
      <c r="B2" s="458" t="s">
        <v>30</v>
      </c>
      <c r="C2" s="459" t="s">
        <v>31</v>
      </c>
      <c r="G2" s="460"/>
      <c r="I2" s="313"/>
      <c r="J2" s="313"/>
      <c r="K2" s="313"/>
      <c r="L2" s="313"/>
      <c r="M2" s="313"/>
      <c r="N2" s="313"/>
      <c r="O2" s="313"/>
      <c r="P2" s="313"/>
      <c r="Q2" s="313"/>
      <c r="R2" s="313"/>
      <c r="S2" s="313"/>
      <c r="T2" s="313"/>
      <c r="U2" s="313"/>
      <c r="V2" s="317"/>
    </row>
    <row r="3" s="64" customFormat="1" ht="12.75" hidden="1" spans="2:23">
      <c r="B3" s="458" t="s">
        <v>32</v>
      </c>
      <c r="C3" s="461">
        <f ca="1">INDEX(SPIA!B3:SPIA!B39,MATCH(C2,Details,0),)</f>
        <v>22</v>
      </c>
      <c r="J3" s="32"/>
      <c r="L3" s="477"/>
      <c r="N3" s="296"/>
      <c r="O3" s="296"/>
      <c r="P3" s="296"/>
      <c r="Q3" s="296"/>
      <c r="R3" s="296"/>
      <c r="S3" s="296"/>
      <c r="T3" s="296"/>
      <c r="U3" s="296"/>
      <c r="V3" s="22"/>
      <c r="W3" s="296"/>
    </row>
    <row r="4" s="64" customFormat="1" ht="15.75" hidden="1" customHeight="1" spans="2:23">
      <c r="B4" s="458" t="s">
        <v>33</v>
      </c>
      <c r="C4" s="461" t="str">
        <f ca="1">INDEX(SPIA!E3:SPIA!E39,MATCH(C2,Details,0),)</f>
        <v>Medium</v>
      </c>
      <c r="E4" s="343" t="s">
        <v>34</v>
      </c>
      <c r="J4" s="478"/>
      <c r="N4" s="22"/>
      <c r="O4" s="458"/>
      <c r="P4" s="296"/>
      <c r="Q4" s="296"/>
      <c r="R4" s="296"/>
      <c r="S4" s="296"/>
      <c r="T4" s="296"/>
      <c r="U4" s="296"/>
      <c r="V4" s="22"/>
      <c r="W4" s="296"/>
    </row>
    <row r="5" s="64" customFormat="1" ht="16.5" hidden="1" customHeight="1" spans="2:23">
      <c r="B5" s="458" t="s">
        <v>35</v>
      </c>
      <c r="C5" s="462">
        <f ca="1">INDEX(SPIA!D3:SPIA!D39,MATCH(C2,Details,0),)</f>
        <v>15.4948801665896</v>
      </c>
      <c r="E5" s="343" t="s">
        <v>36</v>
      </c>
      <c r="G5" s="463"/>
      <c r="I5" s="463"/>
      <c r="J5" s="463"/>
      <c r="K5" s="463"/>
      <c r="M5" s="22"/>
      <c r="N5" s="296"/>
      <c r="O5" s="296"/>
      <c r="P5" s="296"/>
      <c r="Q5" s="296"/>
      <c r="R5" s="296"/>
      <c r="S5" s="296"/>
      <c r="T5" s="296"/>
      <c r="U5" s="296"/>
      <c r="V5" s="22"/>
      <c r="W5" s="296"/>
    </row>
    <row r="6" s="64" customFormat="1" ht="16.5" customHeight="1" spans="2:23">
      <c r="B6" s="306" t="s">
        <v>37</v>
      </c>
      <c r="C6" s="464" t="s">
        <v>38</v>
      </c>
      <c r="J6" s="463"/>
      <c r="M6" s="458"/>
      <c r="O6" s="479"/>
      <c r="P6" s="296"/>
      <c r="Q6" s="296"/>
      <c r="R6" s="296"/>
      <c r="S6" s="296"/>
      <c r="T6" s="296"/>
      <c r="U6" s="296"/>
      <c r="V6" s="22"/>
      <c r="W6" s="296"/>
    </row>
    <row r="7" s="64" customFormat="1" ht="16.5" customHeight="1" spans="2:23">
      <c r="B7" s="458" t="s">
        <v>39</v>
      </c>
      <c r="C7" s="459" t="s">
        <v>40</v>
      </c>
      <c r="J7" s="463"/>
      <c r="M7" s="480"/>
      <c r="O7" s="306"/>
      <c r="P7" s="296"/>
      <c r="Q7" s="468"/>
      <c r="R7" s="296"/>
      <c r="S7" s="296"/>
      <c r="T7" s="296"/>
      <c r="U7" s="296"/>
      <c r="V7" s="22"/>
      <c r="W7" s="296"/>
    </row>
    <row r="8" s="296" customFormat="1" ht="12.75" spans="2:22">
      <c r="B8" s="458" t="s">
        <v>41</v>
      </c>
      <c r="C8" s="459">
        <v>2020</v>
      </c>
      <c r="D8" s="22"/>
      <c r="E8" s="22"/>
      <c r="F8" s="22"/>
      <c r="H8" s="22"/>
      <c r="I8" s="22"/>
      <c r="J8" s="22"/>
      <c r="K8" s="468"/>
      <c r="L8" s="481"/>
      <c r="M8" s="468"/>
      <c r="N8" s="482"/>
      <c r="O8" s="22"/>
      <c r="P8" s="22"/>
      <c r="Q8" s="22"/>
      <c r="R8" s="22"/>
      <c r="S8" s="22"/>
      <c r="T8" s="22"/>
      <c r="U8" s="22"/>
      <c r="V8" s="22"/>
    </row>
    <row r="9" s="296" customFormat="1" ht="12.75" spans="2:22">
      <c r="B9" s="22"/>
      <c r="C9" s="22"/>
      <c r="D9" s="22"/>
      <c r="E9" s="22"/>
      <c r="F9" s="22"/>
      <c r="H9" s="22"/>
      <c r="I9" s="22"/>
      <c r="J9" s="22"/>
      <c r="K9" s="22"/>
      <c r="L9" s="481"/>
      <c r="M9" s="22"/>
      <c r="N9" s="482"/>
      <c r="O9" s="22"/>
      <c r="P9" s="22"/>
      <c r="Q9" s="22"/>
      <c r="R9" s="22"/>
      <c r="S9" s="22"/>
      <c r="T9" s="22"/>
      <c r="U9" s="22"/>
      <c r="V9" s="22"/>
    </row>
    <row r="10" ht="41.65" customHeight="1" spans="1:21">
      <c r="A10" s="15"/>
      <c r="B10" s="465" t="s">
        <v>42</v>
      </c>
      <c r="C10" s="465" t="s">
        <v>43</v>
      </c>
      <c r="D10" s="465" t="s">
        <v>39</v>
      </c>
      <c r="E10" s="466" t="s">
        <v>44</v>
      </c>
      <c r="F10" s="467">
        <v>2014</v>
      </c>
      <c r="G10" s="467">
        <v>2015</v>
      </c>
      <c r="H10" s="467">
        <v>2016</v>
      </c>
      <c r="I10" s="467">
        <v>2017</v>
      </c>
      <c r="J10" s="467">
        <v>2018</v>
      </c>
      <c r="K10" s="467">
        <v>2019</v>
      </c>
      <c r="L10" s="483">
        <v>2020</v>
      </c>
      <c r="M10" s="483">
        <v>2021</v>
      </c>
      <c r="N10" s="483">
        <v>2022</v>
      </c>
      <c r="O10" s="483">
        <v>2023</v>
      </c>
      <c r="P10" s="483">
        <v>2024</v>
      </c>
      <c r="Q10" s="483">
        <v>2025</v>
      </c>
      <c r="R10" s="483">
        <v>2026</v>
      </c>
      <c r="S10" s="483">
        <v>2027</v>
      </c>
      <c r="T10" s="483">
        <v>2028</v>
      </c>
      <c r="U10" s="483">
        <v>2029</v>
      </c>
    </row>
    <row r="11" spans="1:21">
      <c r="A11" s="15"/>
      <c r="B11" s="32"/>
      <c r="C11" s="20"/>
      <c r="D11" s="20"/>
      <c r="E11" s="32"/>
      <c r="F11" s="99"/>
      <c r="G11" s="99"/>
      <c r="H11" s="99"/>
      <c r="I11" s="99"/>
      <c r="J11" s="99"/>
      <c r="K11" s="99"/>
      <c r="L11" s="99"/>
      <c r="M11" s="99"/>
      <c r="N11" s="99"/>
      <c r="O11" s="99"/>
      <c r="P11" s="99"/>
      <c r="Q11" s="99"/>
      <c r="R11" s="99"/>
      <c r="S11" s="99"/>
      <c r="T11" s="99"/>
      <c r="U11" s="99"/>
    </row>
    <row r="12" spans="1:21">
      <c r="A12" s="15"/>
      <c r="B12" s="16" t="s">
        <v>45</v>
      </c>
      <c r="C12" s="16"/>
      <c r="D12" s="17"/>
      <c r="E12" s="18"/>
      <c r="F12" s="19"/>
      <c r="G12" s="19"/>
      <c r="H12" s="19"/>
      <c r="I12" s="19"/>
      <c r="J12" s="19"/>
      <c r="K12" s="19"/>
      <c r="L12" s="19"/>
      <c r="M12" s="19"/>
      <c r="N12" s="19"/>
      <c r="O12" s="19"/>
      <c r="P12" s="19"/>
      <c r="Q12" s="19"/>
      <c r="R12" s="19"/>
      <c r="S12" s="19"/>
      <c r="T12" s="19"/>
      <c r="U12" s="19"/>
    </row>
    <row r="13" spans="1:21">
      <c r="A13" s="15"/>
      <c r="B13" s="15"/>
      <c r="C13" s="20"/>
      <c r="D13" s="20"/>
      <c r="E13" s="15"/>
      <c r="F13" s="21"/>
      <c r="G13" s="468"/>
      <c r="H13" s="21"/>
      <c r="I13" s="21"/>
      <c r="J13" s="21"/>
      <c r="K13" s="21"/>
      <c r="L13" s="21"/>
      <c r="M13" s="21"/>
      <c r="N13" s="21"/>
      <c r="O13" s="21"/>
      <c r="P13" s="21"/>
      <c r="Q13" s="21"/>
      <c r="R13" s="21"/>
      <c r="S13" s="21"/>
      <c r="T13" s="21"/>
      <c r="U13" s="21"/>
    </row>
    <row r="14" s="22" customFormat="1" ht="12.75" spans="1:23">
      <c r="A14" s="20"/>
      <c r="B14" s="22" t="s">
        <v>46</v>
      </c>
      <c r="C14" s="10" t="str">
        <f>'Data Request'!$C$6</f>
        <v>Naira</v>
      </c>
      <c r="D14" s="10" t="str">
        <f>'Data Request'!$C$7</f>
        <v>Million</v>
      </c>
      <c r="F14" s="469"/>
      <c r="G14" s="468">
        <v>1.58774</v>
      </c>
      <c r="H14" s="468">
        <v>1.635779</v>
      </c>
      <c r="I14" s="468">
        <v>1.817777</v>
      </c>
      <c r="J14" s="468">
        <v>2.036732</v>
      </c>
      <c r="K14" s="468">
        <v>2.2994</v>
      </c>
      <c r="L14" s="468">
        <v>2.410201</v>
      </c>
      <c r="M14" s="468">
        <v>2.648707</v>
      </c>
      <c r="N14" s="468">
        <v>2.928273</v>
      </c>
      <c r="O14" s="468">
        <v>3.241757</v>
      </c>
      <c r="P14" s="468">
        <v>3.47257</v>
      </c>
      <c r="Q14" s="468">
        <v>3.719817</v>
      </c>
      <c r="R14" s="468">
        <v>3.984667</v>
      </c>
      <c r="S14" s="468">
        <v>4.268376</v>
      </c>
      <c r="T14" s="468">
        <v>4.572284</v>
      </c>
      <c r="U14" s="468">
        <v>4.897831</v>
      </c>
      <c r="W14" s="486"/>
    </row>
    <row r="15" s="22" customFormat="1" ht="12.75" spans="1:23">
      <c r="A15" s="20"/>
      <c r="B15" s="22" t="s">
        <v>47</v>
      </c>
      <c r="C15" s="20" t="str">
        <f>'Data Request'!$C$6</f>
        <v>Naira</v>
      </c>
      <c r="D15" s="20" t="str">
        <f>'Data Request'!$C$7</f>
        <v>Million</v>
      </c>
      <c r="E15" s="470" t="s">
        <v>48</v>
      </c>
      <c r="F15" s="20"/>
      <c r="G15" s="471">
        <v>93497948.264582</v>
      </c>
      <c r="H15" s="471">
        <v>101253015.601811</v>
      </c>
      <c r="I15" s="471">
        <v>114004749.647597</v>
      </c>
      <c r="J15" s="471">
        <v>127736827.809308</v>
      </c>
      <c r="K15" s="471">
        <v>144210492.067008</v>
      </c>
      <c r="L15" s="471">
        <v>139517515.936044</v>
      </c>
      <c r="M15" s="471">
        <v>142694417.135112</v>
      </c>
      <c r="N15" s="471">
        <v>146794565.467177</v>
      </c>
      <c r="O15" s="471">
        <v>151464431.638719</v>
      </c>
      <c r="P15" s="471">
        <v>151464431.638719</v>
      </c>
      <c r="Q15" s="471">
        <v>151464431.638719</v>
      </c>
      <c r="R15" s="471">
        <v>151464431.638719</v>
      </c>
      <c r="S15" s="471">
        <v>151464431.638719</v>
      </c>
      <c r="T15" s="471">
        <v>151464431.638719</v>
      </c>
      <c r="U15" s="471">
        <v>151464431.638719</v>
      </c>
      <c r="W15" s="486"/>
    </row>
    <row r="16" s="22" customFormat="1" ht="12.75" spans="1:23">
      <c r="A16" s="20"/>
      <c r="B16" s="22" t="s">
        <v>49</v>
      </c>
      <c r="C16" s="20" t="s">
        <v>50</v>
      </c>
      <c r="D16" s="20"/>
      <c r="E16" s="470" t="s">
        <v>48</v>
      </c>
      <c r="F16" s="20"/>
      <c r="G16" s="471">
        <v>196.4865</v>
      </c>
      <c r="H16" s="471">
        <v>253.1897</v>
      </c>
      <c r="I16" s="471">
        <v>305.7862</v>
      </c>
      <c r="J16" s="471">
        <v>306.5</v>
      </c>
      <c r="K16" s="471">
        <v>326</v>
      </c>
      <c r="L16" s="471">
        <v>379</v>
      </c>
      <c r="M16" s="471">
        <v>379</v>
      </c>
      <c r="N16" s="471">
        <v>379</v>
      </c>
      <c r="O16" s="471">
        <v>379</v>
      </c>
      <c r="P16" s="471">
        <v>379</v>
      </c>
      <c r="Q16" s="471">
        <v>379</v>
      </c>
      <c r="R16" s="471">
        <v>379</v>
      </c>
      <c r="S16" s="471">
        <v>379</v>
      </c>
      <c r="T16" s="471">
        <v>379</v>
      </c>
      <c r="U16" s="471">
        <v>379</v>
      </c>
      <c r="W16" s="486"/>
    </row>
    <row r="17" s="22" customFormat="1" ht="12.75" hidden="1" spans="1:23">
      <c r="A17" s="20"/>
      <c r="B17" s="22" t="s">
        <v>51</v>
      </c>
      <c r="C17" s="20" t="s">
        <v>52</v>
      </c>
      <c r="D17" s="20"/>
      <c r="E17" s="470" t="s">
        <v>53</v>
      </c>
      <c r="F17" s="20"/>
      <c r="G17" s="472"/>
      <c r="H17" s="472"/>
      <c r="I17" s="472"/>
      <c r="J17" s="472"/>
      <c r="K17" s="472"/>
      <c r="L17" s="472">
        <v>1</v>
      </c>
      <c r="M17" s="472">
        <v>1</v>
      </c>
      <c r="N17" s="472">
        <v>1</v>
      </c>
      <c r="O17" s="472">
        <v>1</v>
      </c>
      <c r="P17" s="472">
        <v>1</v>
      </c>
      <c r="Q17" s="472">
        <v>1</v>
      </c>
      <c r="R17" s="472">
        <v>1</v>
      </c>
      <c r="S17" s="472">
        <v>1</v>
      </c>
      <c r="T17" s="472">
        <v>1</v>
      </c>
      <c r="U17" s="472">
        <v>1</v>
      </c>
      <c r="W17" s="486"/>
    </row>
    <row r="18" spans="1:21">
      <c r="A18" s="15"/>
      <c r="B18" s="32"/>
      <c r="C18" s="20"/>
      <c r="D18" s="20"/>
      <c r="E18" s="32"/>
      <c r="F18" s="99"/>
      <c r="G18" s="99"/>
      <c r="H18" s="99"/>
      <c r="I18" s="99"/>
      <c r="J18" s="99"/>
      <c r="K18" s="99"/>
      <c r="L18" s="99"/>
      <c r="M18" s="99"/>
      <c r="N18" s="99"/>
      <c r="O18" s="99"/>
      <c r="P18" s="99"/>
      <c r="Q18" s="99"/>
      <c r="R18" s="99"/>
      <c r="S18" s="99"/>
      <c r="T18" s="99"/>
      <c r="U18" s="99"/>
    </row>
    <row r="19" spans="1:21">
      <c r="A19" s="15"/>
      <c r="B19" s="16" t="s">
        <v>54</v>
      </c>
      <c r="C19" s="16"/>
      <c r="D19" s="17"/>
      <c r="E19" s="18"/>
      <c r="F19" s="19"/>
      <c r="G19" s="19"/>
      <c r="H19" s="19"/>
      <c r="I19" s="19"/>
      <c r="J19" s="19"/>
      <c r="K19" s="19"/>
      <c r="L19" s="19"/>
      <c r="M19" s="19"/>
      <c r="N19" s="19"/>
      <c r="O19" s="19"/>
      <c r="P19" s="19"/>
      <c r="Q19" s="19"/>
      <c r="R19" s="19"/>
      <c r="S19" s="19"/>
      <c r="T19" s="19"/>
      <c r="U19" s="19"/>
    </row>
    <row r="20" spans="1:21">
      <c r="A20" s="15"/>
      <c r="B20" s="15"/>
      <c r="C20" s="20"/>
      <c r="D20" s="20"/>
      <c r="E20" s="15"/>
      <c r="F20" s="21"/>
      <c r="G20" s="21"/>
      <c r="H20" s="21"/>
      <c r="I20" s="21"/>
      <c r="J20" s="21"/>
      <c r="K20" s="21"/>
      <c r="L20" s="21"/>
      <c r="M20" s="21"/>
      <c r="N20" s="21"/>
      <c r="O20" s="21"/>
      <c r="P20" s="21"/>
      <c r="Q20" s="21"/>
      <c r="R20" s="21"/>
      <c r="S20" s="21"/>
      <c r="T20" s="21"/>
      <c r="U20" s="21"/>
    </row>
    <row r="21" spans="1:21">
      <c r="A21" s="15"/>
      <c r="B21" s="68" t="s">
        <v>55</v>
      </c>
      <c r="C21" s="20"/>
      <c r="D21" s="20"/>
      <c r="E21" s="68"/>
      <c r="F21" s="324"/>
      <c r="G21" s="324"/>
      <c r="H21" s="324"/>
      <c r="I21" s="324"/>
      <c r="J21" s="324"/>
      <c r="K21" s="324"/>
      <c r="L21" s="324"/>
      <c r="M21" s="324"/>
      <c r="N21" s="324"/>
      <c r="O21" s="324"/>
      <c r="P21" s="324"/>
      <c r="Q21" s="324"/>
      <c r="R21" s="324"/>
      <c r="S21" s="324"/>
      <c r="T21" s="324"/>
      <c r="U21" s="324"/>
    </row>
    <row r="22" spans="1:21">
      <c r="A22" s="15"/>
      <c r="B22" s="68"/>
      <c r="C22" s="20"/>
      <c r="D22" s="20"/>
      <c r="E22" s="68"/>
      <c r="F22" s="324"/>
      <c r="G22" s="324"/>
      <c r="H22" s="324"/>
      <c r="I22" s="324"/>
      <c r="J22" s="324"/>
      <c r="K22" s="324"/>
      <c r="L22" s="324"/>
      <c r="M22" s="324"/>
      <c r="N22" s="324"/>
      <c r="O22" s="324"/>
      <c r="P22" s="324"/>
      <c r="Q22" s="324"/>
      <c r="R22" s="324"/>
      <c r="S22" s="324"/>
      <c r="T22" s="324"/>
      <c r="U22" s="324"/>
    </row>
    <row r="23" spans="1:21">
      <c r="A23" s="15"/>
      <c r="B23" s="68" t="s">
        <v>56</v>
      </c>
      <c r="C23" s="20" t="s">
        <v>57</v>
      </c>
      <c r="D23" s="20" t="s">
        <v>40</v>
      </c>
      <c r="E23" s="22"/>
      <c r="F23" s="473"/>
      <c r="G23" s="473">
        <f>SUM(G24+G26+G27+G28+G29+G30+G31)</f>
        <v>33.63210665</v>
      </c>
      <c r="H23" s="473">
        <f>SUM(H24+H26+H27+H28+H29+H30+H31)</f>
        <v>31.94742016</v>
      </c>
      <c r="I23" s="473">
        <f>SUM(I24+I26+I27+I28+I29+I30+I31)</f>
        <v>33.03003902</v>
      </c>
      <c r="J23" s="473">
        <f>SUM(J24+J26+J27+J28+J29+J30+J31)</f>
        <v>31.58415836</v>
      </c>
      <c r="K23" s="473">
        <f>SUM(K24+K26+K27+K28+K29+K30+K31)</f>
        <v>0.57099979</v>
      </c>
      <c r="L23" s="344"/>
      <c r="M23" s="344"/>
      <c r="N23" s="344"/>
      <c r="O23" s="344"/>
      <c r="P23" s="344"/>
      <c r="Q23" s="344"/>
      <c r="R23" s="344"/>
      <c r="S23" s="344"/>
      <c r="T23" s="344"/>
      <c r="U23" s="344"/>
    </row>
    <row r="24" spans="1:21">
      <c r="A24" s="15"/>
      <c r="B24" s="35" t="s">
        <v>58</v>
      </c>
      <c r="C24" s="20" t="s">
        <v>57</v>
      </c>
      <c r="D24" s="20" t="s">
        <v>40</v>
      </c>
      <c r="E24" s="22"/>
      <c r="F24" s="474"/>
      <c r="G24" s="474">
        <v>29.59989961</v>
      </c>
      <c r="H24" s="474">
        <v>28.0913722</v>
      </c>
      <c r="I24" s="474">
        <v>29.24282506</v>
      </c>
      <c r="J24" s="474">
        <v>27.9858948</v>
      </c>
      <c r="K24" s="474">
        <v>0.47978603</v>
      </c>
      <c r="L24" s="344"/>
      <c r="M24" s="344"/>
      <c r="N24" s="344"/>
      <c r="O24" s="344"/>
      <c r="P24" s="344"/>
      <c r="Q24" s="344"/>
      <c r="R24" s="344"/>
      <c r="S24" s="344"/>
      <c r="T24" s="344"/>
      <c r="U24" s="344"/>
    </row>
    <row r="25" spans="1:21">
      <c r="A25" s="15"/>
      <c r="B25" s="35" t="s">
        <v>59</v>
      </c>
      <c r="C25" s="20" t="s">
        <v>57</v>
      </c>
      <c r="D25" s="20" t="s">
        <v>40</v>
      </c>
      <c r="E25" s="22"/>
      <c r="F25" s="474"/>
      <c r="G25" s="474">
        <v>0</v>
      </c>
      <c r="H25" s="474">
        <v>0</v>
      </c>
      <c r="I25" s="474">
        <v>0</v>
      </c>
      <c r="J25" s="474">
        <v>0</v>
      </c>
      <c r="K25" s="474">
        <v>0</v>
      </c>
      <c r="L25" s="344"/>
      <c r="M25" s="344"/>
      <c r="N25" s="344"/>
      <c r="O25" s="344"/>
      <c r="P25" s="344"/>
      <c r="Q25" s="344"/>
      <c r="R25" s="344"/>
      <c r="S25" s="344"/>
      <c r="T25" s="344"/>
      <c r="U25" s="344"/>
    </row>
    <row r="26" spans="1:21">
      <c r="A26" s="15"/>
      <c r="B26" s="35" t="s">
        <v>60</v>
      </c>
      <c r="C26" s="20" t="s">
        <v>57</v>
      </c>
      <c r="D26" s="20" t="s">
        <v>40</v>
      </c>
      <c r="E26" s="22"/>
      <c r="F26" s="474"/>
      <c r="G26" s="474">
        <v>4.03220704</v>
      </c>
      <c r="H26" s="474">
        <v>3.85604796</v>
      </c>
      <c r="I26" s="474">
        <v>3.78721396</v>
      </c>
      <c r="J26" s="474">
        <v>3.59826356</v>
      </c>
      <c r="K26" s="474">
        <v>0.09121376</v>
      </c>
      <c r="L26" s="344"/>
      <c r="M26" s="344"/>
      <c r="N26" s="344"/>
      <c r="O26" s="344"/>
      <c r="P26" s="344"/>
      <c r="Q26" s="344"/>
      <c r="R26" s="344"/>
      <c r="S26" s="344"/>
      <c r="T26" s="344"/>
      <c r="U26" s="344"/>
    </row>
    <row r="27" spans="1:21">
      <c r="A27" s="15"/>
      <c r="B27" s="35" t="s">
        <v>61</v>
      </c>
      <c r="C27" s="20" t="s">
        <v>57</v>
      </c>
      <c r="D27" s="20" t="s">
        <v>40</v>
      </c>
      <c r="E27" s="22"/>
      <c r="F27" s="474"/>
      <c r="G27" s="474"/>
      <c r="H27" s="474"/>
      <c r="I27" s="474"/>
      <c r="J27" s="474"/>
      <c r="K27" s="474"/>
      <c r="L27" s="344"/>
      <c r="M27" s="344"/>
      <c r="N27" s="344"/>
      <c r="O27" s="344"/>
      <c r="P27" s="344"/>
      <c r="Q27" s="344"/>
      <c r="R27" s="344"/>
      <c r="S27" s="344"/>
      <c r="T27" s="344"/>
      <c r="U27" s="344"/>
    </row>
    <row r="28" spans="1:21">
      <c r="A28" s="15"/>
      <c r="B28" s="35" t="s">
        <v>62</v>
      </c>
      <c r="C28" s="20" t="s">
        <v>57</v>
      </c>
      <c r="D28" s="20" t="s">
        <v>40</v>
      </c>
      <c r="E28" s="22"/>
      <c r="F28" s="474"/>
      <c r="G28" s="474"/>
      <c r="H28" s="474"/>
      <c r="I28" s="474"/>
      <c r="J28" s="474"/>
      <c r="K28" s="474"/>
      <c r="L28" s="344"/>
      <c r="M28" s="344"/>
      <c r="N28" s="344"/>
      <c r="O28" s="344"/>
      <c r="P28" s="344"/>
      <c r="Q28" s="344"/>
      <c r="R28" s="344"/>
      <c r="S28" s="344"/>
      <c r="T28" s="344"/>
      <c r="U28" s="344"/>
    </row>
    <row r="29" spans="1:21">
      <c r="A29" s="15"/>
      <c r="B29" s="35" t="s">
        <v>63</v>
      </c>
      <c r="C29" s="20" t="s">
        <v>57</v>
      </c>
      <c r="D29" s="20" t="s">
        <v>40</v>
      </c>
      <c r="E29" s="22"/>
      <c r="F29" s="474"/>
      <c r="G29" s="474"/>
      <c r="H29" s="474"/>
      <c r="I29" s="474"/>
      <c r="J29" s="474"/>
      <c r="K29" s="474"/>
      <c r="L29" s="327"/>
      <c r="M29" s="327"/>
      <c r="N29" s="327"/>
      <c r="O29" s="327"/>
      <c r="P29" s="327"/>
      <c r="Q29" s="327"/>
      <c r="R29" s="327"/>
      <c r="S29" s="327"/>
      <c r="T29" s="327"/>
      <c r="U29" s="327"/>
    </row>
    <row r="30" spans="1:21">
      <c r="A30" s="15"/>
      <c r="B30" s="35" t="s">
        <v>64</v>
      </c>
      <c r="C30" s="20" t="s">
        <v>57</v>
      </c>
      <c r="D30" s="20" t="s">
        <v>40</v>
      </c>
      <c r="E30" s="22"/>
      <c r="F30" s="474"/>
      <c r="G30" s="474"/>
      <c r="H30" s="474"/>
      <c r="I30" s="474"/>
      <c r="J30" s="474"/>
      <c r="K30" s="474"/>
      <c r="L30" s="344"/>
      <c r="M30" s="344"/>
      <c r="N30" s="344"/>
      <c r="O30" s="344"/>
      <c r="P30" s="344"/>
      <c r="Q30" s="344"/>
      <c r="R30" s="344"/>
      <c r="S30" s="344"/>
      <c r="T30" s="344"/>
      <c r="U30" s="344"/>
    </row>
    <row r="31" spans="1:21">
      <c r="A31" s="15"/>
      <c r="B31" s="35" t="s">
        <v>65</v>
      </c>
      <c r="C31" s="20" t="s">
        <v>57</v>
      </c>
      <c r="D31" s="20" t="s">
        <v>40</v>
      </c>
      <c r="E31" s="22"/>
      <c r="F31" s="474"/>
      <c r="G31" s="474"/>
      <c r="H31" s="474"/>
      <c r="I31" s="474"/>
      <c r="J31" s="474"/>
      <c r="K31" s="474"/>
      <c r="L31" s="344"/>
      <c r="M31" s="344"/>
      <c r="N31" s="344"/>
      <c r="O31" s="344"/>
      <c r="P31" s="344"/>
      <c r="Q31" s="344"/>
      <c r="R31" s="344"/>
      <c r="S31" s="344"/>
      <c r="T31" s="344"/>
      <c r="U31" s="344"/>
    </row>
    <row r="32" spans="1:21">
      <c r="A32" s="15"/>
      <c r="B32" s="35" t="s">
        <v>66</v>
      </c>
      <c r="C32" s="20" t="s">
        <v>57</v>
      </c>
      <c r="D32" s="20" t="s">
        <v>40</v>
      </c>
      <c r="E32" s="22"/>
      <c r="F32" s="474"/>
      <c r="G32" s="474"/>
      <c r="H32" s="474"/>
      <c r="I32" s="474"/>
      <c r="J32" s="474"/>
      <c r="K32" s="474"/>
      <c r="L32" s="344"/>
      <c r="M32" s="344"/>
      <c r="N32" s="344"/>
      <c r="O32" s="344"/>
      <c r="P32" s="344"/>
      <c r="Q32" s="344"/>
      <c r="R32" s="344"/>
      <c r="S32" s="344"/>
      <c r="T32" s="344"/>
      <c r="U32" s="344"/>
    </row>
    <row r="33" spans="1:21">
      <c r="A33" s="15"/>
      <c r="B33" s="15"/>
      <c r="C33" s="20"/>
      <c r="D33" s="20"/>
      <c r="E33" s="15"/>
      <c r="F33" s="21"/>
      <c r="G33" s="21"/>
      <c r="H33" s="21"/>
      <c r="I33" s="21"/>
      <c r="J33" s="21"/>
      <c r="K33" s="21"/>
      <c r="L33" s="21"/>
      <c r="M33" s="21"/>
      <c r="N33" s="21"/>
      <c r="O33" s="21"/>
      <c r="P33" s="21"/>
      <c r="Q33" s="21"/>
      <c r="R33" s="21"/>
      <c r="S33" s="21"/>
      <c r="T33" s="21"/>
      <c r="U33" s="21"/>
    </row>
    <row r="34" spans="1:21">
      <c r="A34" s="15"/>
      <c r="B34" s="68" t="s">
        <v>67</v>
      </c>
      <c r="C34" s="20"/>
      <c r="D34" s="20"/>
      <c r="E34" s="68"/>
      <c r="F34" s="324"/>
      <c r="G34" s="324"/>
      <c r="H34" s="324"/>
      <c r="I34" s="324"/>
      <c r="J34" s="324"/>
      <c r="K34" s="324"/>
      <c r="L34" s="324"/>
      <c r="M34" s="324"/>
      <c r="N34" s="324"/>
      <c r="O34" s="324"/>
      <c r="P34" s="324"/>
      <c r="Q34" s="324"/>
      <c r="R34" s="324"/>
      <c r="S34" s="324"/>
      <c r="T34" s="324"/>
      <c r="U34" s="324"/>
    </row>
    <row r="35" spans="1:21">
      <c r="A35" s="15"/>
      <c r="B35" s="68"/>
      <c r="C35" s="20"/>
      <c r="D35" s="20"/>
      <c r="E35" s="68"/>
      <c r="F35" s="324"/>
      <c r="G35" s="324"/>
      <c r="H35" s="324"/>
      <c r="I35" s="324"/>
      <c r="J35" s="324"/>
      <c r="K35" s="324"/>
      <c r="L35" s="324"/>
      <c r="M35" s="324"/>
      <c r="N35" s="324"/>
      <c r="O35" s="324"/>
      <c r="P35" s="324"/>
      <c r="Q35" s="324"/>
      <c r="R35" s="324"/>
      <c r="S35" s="324"/>
      <c r="T35" s="324"/>
      <c r="U35" s="324"/>
    </row>
    <row r="36" spans="1:21">
      <c r="A36" s="15"/>
      <c r="B36" s="68" t="s">
        <v>68</v>
      </c>
      <c r="C36" s="20" t="s">
        <v>38</v>
      </c>
      <c r="D36" s="20" t="s">
        <v>40</v>
      </c>
      <c r="E36" s="22"/>
      <c r="F36" s="473"/>
      <c r="G36" s="473">
        <f>SUM(G37:G51)</f>
        <v>42036.63322704</v>
      </c>
      <c r="H36" s="473">
        <f>SUM(H37:H51)</f>
        <v>71381.25844939</v>
      </c>
      <c r="I36" s="473">
        <f>SUM(I37:I51)</f>
        <v>102359.19306966</v>
      </c>
      <c r="J36" s="473">
        <f>SUM(J37:J51)</f>
        <v>103956.3162917</v>
      </c>
      <c r="K36" s="473">
        <f>SUM(K37:K51)</f>
        <v>81414.13851854</v>
      </c>
      <c r="L36" s="344"/>
      <c r="M36" s="344"/>
      <c r="N36" s="344"/>
      <c r="O36" s="344"/>
      <c r="P36" s="344"/>
      <c r="Q36" s="344"/>
      <c r="R36" s="344"/>
      <c r="S36" s="344"/>
      <c r="T36" s="344"/>
      <c r="U36" s="344"/>
    </row>
    <row r="37" spans="1:21">
      <c r="A37" s="15"/>
      <c r="B37" s="35" t="s">
        <v>69</v>
      </c>
      <c r="C37" s="20" t="s">
        <v>38</v>
      </c>
      <c r="D37" s="20" t="s">
        <v>40</v>
      </c>
      <c r="E37" s="22"/>
      <c r="F37" s="474"/>
      <c r="G37" s="474">
        <v>0</v>
      </c>
      <c r="H37" s="474">
        <v>0</v>
      </c>
      <c r="I37" s="474">
        <v>14000</v>
      </c>
      <c r="J37" s="474">
        <v>16869</v>
      </c>
      <c r="K37" s="474">
        <v>17530.17939728</v>
      </c>
      <c r="L37" s="344"/>
      <c r="M37" s="344"/>
      <c r="N37" s="344"/>
      <c r="O37" s="344"/>
      <c r="P37" s="484"/>
      <c r="Q37" s="484"/>
      <c r="R37" s="484"/>
      <c r="S37" s="484"/>
      <c r="T37" s="484"/>
      <c r="U37" s="484"/>
    </row>
    <row r="38" spans="1:21">
      <c r="A38" s="15"/>
      <c r="B38" s="35" t="s">
        <v>70</v>
      </c>
      <c r="C38" s="20" t="s">
        <v>38</v>
      </c>
      <c r="D38" s="20" t="s">
        <v>40</v>
      </c>
      <c r="E38" s="22"/>
      <c r="F38" s="474"/>
      <c r="G38" s="474">
        <v>0</v>
      </c>
      <c r="H38" s="474">
        <v>19785.60789546</v>
      </c>
      <c r="I38" s="474">
        <v>19390.95437272</v>
      </c>
      <c r="J38" s="474">
        <v>19033.93984192</v>
      </c>
      <c r="K38" s="474">
        <v>29164.15712682</v>
      </c>
      <c r="L38" s="344"/>
      <c r="M38" s="344"/>
      <c r="N38" s="344"/>
      <c r="O38" s="344"/>
      <c r="P38" s="484"/>
      <c r="Q38" s="484"/>
      <c r="R38" s="484"/>
      <c r="S38" s="484"/>
      <c r="T38" s="484"/>
      <c r="U38" s="484"/>
    </row>
    <row r="39" spans="1:21">
      <c r="A39" s="15"/>
      <c r="B39" s="35" t="s">
        <v>71</v>
      </c>
      <c r="C39" s="20" t="s">
        <v>38</v>
      </c>
      <c r="D39" s="20" t="s">
        <v>40</v>
      </c>
      <c r="E39" s="22"/>
      <c r="F39" s="474"/>
      <c r="G39" s="474">
        <v>794.84313792</v>
      </c>
      <c r="H39" s="474">
        <v>804.58378077</v>
      </c>
      <c r="I39" s="474">
        <v>794.10064298</v>
      </c>
      <c r="J39" s="474">
        <v>783.03481332</v>
      </c>
      <c r="K39" s="474">
        <v>769.12954659</v>
      </c>
      <c r="L39" s="344"/>
      <c r="M39" s="344"/>
      <c r="N39" s="344"/>
      <c r="O39" s="344"/>
      <c r="P39" s="484"/>
      <c r="Q39" s="484"/>
      <c r="R39" s="484"/>
      <c r="S39" s="484"/>
      <c r="T39" s="484"/>
      <c r="U39" s="484"/>
    </row>
    <row r="40" spans="1:21">
      <c r="A40" s="2"/>
      <c r="B40" s="35" t="s">
        <v>72</v>
      </c>
      <c r="C40" s="20" t="s">
        <v>38</v>
      </c>
      <c r="D40" s="20" t="s">
        <v>40</v>
      </c>
      <c r="E40" s="22"/>
      <c r="F40" s="474"/>
      <c r="G40" s="474">
        <v>0</v>
      </c>
      <c r="H40" s="474">
        <v>9892.80394773</v>
      </c>
      <c r="I40" s="474">
        <v>9695.47718636</v>
      </c>
      <c r="J40" s="474">
        <v>9516.96992096</v>
      </c>
      <c r="K40" s="474">
        <v>9243.55540669</v>
      </c>
      <c r="L40" s="344"/>
      <c r="M40" s="344"/>
      <c r="N40" s="344"/>
      <c r="O40" s="344"/>
      <c r="P40" s="485"/>
      <c r="Q40" s="485"/>
      <c r="R40" s="485"/>
      <c r="S40" s="485"/>
      <c r="T40" s="485"/>
      <c r="U40" s="485"/>
    </row>
    <row r="41" spans="1:21">
      <c r="A41" s="2"/>
      <c r="B41" s="35" t="s">
        <v>73</v>
      </c>
      <c r="C41" s="20" t="s">
        <v>38</v>
      </c>
      <c r="D41" s="20" t="s">
        <v>40</v>
      </c>
      <c r="E41" s="22"/>
      <c r="F41" s="474"/>
      <c r="G41" s="474">
        <v>2092.89173981</v>
      </c>
      <c r="H41" s="474">
        <v>1080.51691526</v>
      </c>
      <c r="I41" s="474">
        <v>0</v>
      </c>
      <c r="J41" s="474">
        <v>3430.59372356</v>
      </c>
      <c r="K41" s="474">
        <v>14238.93861557</v>
      </c>
      <c r="L41" s="344"/>
      <c r="M41" s="344"/>
      <c r="N41" s="344"/>
      <c r="O41" s="344"/>
      <c r="P41" s="484"/>
      <c r="Q41" s="484"/>
      <c r="R41" s="485"/>
      <c r="S41" s="485"/>
      <c r="T41" s="485"/>
      <c r="U41" s="485"/>
    </row>
    <row r="42" spans="1:21">
      <c r="A42" s="2"/>
      <c r="B42" s="35" t="s">
        <v>74</v>
      </c>
      <c r="C42" s="20" t="s">
        <v>38</v>
      </c>
      <c r="D42" s="20" t="s">
        <v>40</v>
      </c>
      <c r="E42" s="22"/>
      <c r="F42" s="474"/>
      <c r="G42" s="474">
        <v>4785.698</v>
      </c>
      <c r="H42" s="474">
        <v>1832.112</v>
      </c>
      <c r="I42" s="474">
        <v>10325.04</v>
      </c>
      <c r="J42" s="474">
        <v>7371.4539928</v>
      </c>
      <c r="K42" s="474">
        <v>6188.93950476</v>
      </c>
      <c r="L42" s="344"/>
      <c r="M42" s="344"/>
      <c r="N42" s="344"/>
      <c r="O42" s="344"/>
      <c r="P42" s="485"/>
      <c r="Q42" s="485"/>
      <c r="R42" s="485"/>
      <c r="S42" s="485"/>
      <c r="T42" s="485"/>
      <c r="U42" s="485"/>
    </row>
    <row r="43" spans="1:21">
      <c r="A43" s="2"/>
      <c r="B43" s="35" t="s">
        <v>75</v>
      </c>
      <c r="C43" s="20" t="s">
        <v>38</v>
      </c>
      <c r="D43" s="20" t="s">
        <v>40</v>
      </c>
      <c r="E43" s="22"/>
      <c r="F43" s="474"/>
      <c r="G43" s="474">
        <v>0</v>
      </c>
      <c r="H43" s="474">
        <v>0</v>
      </c>
      <c r="I43" s="474">
        <v>0</v>
      </c>
      <c r="J43" s="474">
        <v>792.31746816</v>
      </c>
      <c r="K43" s="474">
        <v>706.89036461</v>
      </c>
      <c r="L43" s="344"/>
      <c r="M43" s="344"/>
      <c r="N43" s="344"/>
      <c r="O43" s="344"/>
      <c r="P43" s="484"/>
      <c r="Q43" s="484"/>
      <c r="R43" s="484"/>
      <c r="S43" s="484"/>
      <c r="T43" s="484"/>
      <c r="U43" s="484"/>
    </row>
    <row r="44" spans="1:21">
      <c r="A44" s="2"/>
      <c r="B44" s="35" t="s">
        <v>76</v>
      </c>
      <c r="C44" s="20" t="s">
        <v>38</v>
      </c>
      <c r="D44" s="20" t="s">
        <v>40</v>
      </c>
      <c r="E44" s="22"/>
      <c r="F44" s="474"/>
      <c r="G44" s="474">
        <v>0</v>
      </c>
      <c r="H44" s="474">
        <v>0</v>
      </c>
      <c r="I44" s="474">
        <v>0</v>
      </c>
      <c r="J44" s="474">
        <v>0</v>
      </c>
      <c r="K44" s="474">
        <v>0</v>
      </c>
      <c r="L44" s="344"/>
      <c r="M44" s="344"/>
      <c r="N44" s="344"/>
      <c r="O44" s="344"/>
      <c r="P44" s="484"/>
      <c r="Q44" s="484"/>
      <c r="R44" s="484"/>
      <c r="S44" s="484"/>
      <c r="T44" s="484"/>
      <c r="U44" s="484"/>
    </row>
    <row r="45" spans="1:21">
      <c r="A45" s="2"/>
      <c r="B45" s="35" t="s">
        <v>77</v>
      </c>
      <c r="C45" s="20" t="s">
        <v>38</v>
      </c>
      <c r="D45" s="20" t="s">
        <v>40</v>
      </c>
      <c r="E45" s="22"/>
      <c r="F45" s="474"/>
      <c r="G45" s="474">
        <v>0</v>
      </c>
      <c r="H45" s="474">
        <v>0</v>
      </c>
      <c r="I45" s="474">
        <v>1833.33333333</v>
      </c>
      <c r="J45" s="474">
        <v>1547.61904761</v>
      </c>
      <c r="K45" s="474">
        <v>1285.7142857</v>
      </c>
      <c r="L45" s="344"/>
      <c r="M45" s="344"/>
      <c r="N45" s="344"/>
      <c r="O45" s="344"/>
      <c r="P45" s="484"/>
      <c r="Q45" s="484"/>
      <c r="R45" s="484"/>
      <c r="S45" s="484"/>
      <c r="T45" s="484"/>
      <c r="U45" s="484"/>
    </row>
    <row r="46" spans="1:21">
      <c r="A46" s="2"/>
      <c r="B46" s="35" t="s">
        <v>78</v>
      </c>
      <c r="C46" s="20" t="s">
        <v>38</v>
      </c>
      <c r="D46" s="20" t="s">
        <v>40</v>
      </c>
      <c r="E46" s="22"/>
      <c r="F46" s="474"/>
      <c r="G46" s="474">
        <v>0</v>
      </c>
      <c r="H46" s="474">
        <v>0</v>
      </c>
      <c r="I46" s="474">
        <v>0</v>
      </c>
      <c r="J46" s="474">
        <v>0</v>
      </c>
      <c r="K46" s="474">
        <v>0</v>
      </c>
      <c r="L46" s="344"/>
      <c r="M46" s="344"/>
      <c r="N46" s="344"/>
      <c r="O46" s="344"/>
      <c r="P46" s="484"/>
      <c r="Q46" s="484"/>
      <c r="R46" s="484"/>
      <c r="S46" s="484"/>
      <c r="T46" s="484"/>
      <c r="U46" s="484"/>
    </row>
    <row r="47" spans="1:21">
      <c r="A47" s="2"/>
      <c r="B47" s="35" t="s">
        <v>79</v>
      </c>
      <c r="C47" s="20" t="s">
        <v>38</v>
      </c>
      <c r="D47" s="20" t="s">
        <v>40</v>
      </c>
      <c r="E47" s="22"/>
      <c r="F47" s="474"/>
      <c r="G47" s="474">
        <v>0</v>
      </c>
      <c r="H47" s="474">
        <v>0</v>
      </c>
      <c r="I47" s="474">
        <v>0</v>
      </c>
      <c r="J47" s="474">
        <v>0</v>
      </c>
      <c r="K47" s="474">
        <v>0</v>
      </c>
      <c r="L47" s="344"/>
      <c r="M47" s="344"/>
      <c r="N47" s="344"/>
      <c r="O47" s="344"/>
      <c r="P47" s="484"/>
      <c r="Q47" s="484"/>
      <c r="R47" s="484"/>
      <c r="S47" s="484"/>
      <c r="T47" s="484"/>
      <c r="U47" s="484"/>
    </row>
    <row r="48" spans="1:21">
      <c r="A48" s="2"/>
      <c r="B48" s="35" t="s">
        <v>80</v>
      </c>
      <c r="C48" s="20" t="s">
        <v>38</v>
      </c>
      <c r="D48" s="20" t="s">
        <v>40</v>
      </c>
      <c r="E48" s="22"/>
      <c r="F48" s="474"/>
      <c r="G48" s="474">
        <v>2854.52805322</v>
      </c>
      <c r="H48" s="474">
        <v>4968.24596944</v>
      </c>
      <c r="I48" s="474">
        <v>21002.66252889</v>
      </c>
      <c r="J48" s="474">
        <v>13000</v>
      </c>
      <c r="K48" s="474">
        <v>111.680614</v>
      </c>
      <c r="L48" s="344"/>
      <c r="M48" s="344"/>
      <c r="N48" s="344"/>
      <c r="O48" s="344"/>
      <c r="P48" s="484"/>
      <c r="Q48" s="484"/>
      <c r="R48" s="484"/>
      <c r="S48" s="484"/>
      <c r="T48" s="484"/>
      <c r="U48" s="484"/>
    </row>
    <row r="49" spans="1:21">
      <c r="A49" s="2"/>
      <c r="B49" s="35" t="s">
        <v>81</v>
      </c>
      <c r="C49" s="20" t="s">
        <v>38</v>
      </c>
      <c r="D49" s="20" t="s">
        <v>40</v>
      </c>
      <c r="E49" s="22"/>
      <c r="F49" s="474"/>
      <c r="G49" s="474">
        <v>18730.28417364</v>
      </c>
      <c r="H49" s="474">
        <v>18091.11364818</v>
      </c>
      <c r="I49" s="474">
        <v>14504.3532995</v>
      </c>
      <c r="J49" s="474">
        <v>12216.70789</v>
      </c>
      <c r="K49" s="474">
        <v>592.47455999</v>
      </c>
      <c r="L49" s="344"/>
      <c r="M49" s="344"/>
      <c r="N49" s="344"/>
      <c r="O49" s="344"/>
      <c r="P49" s="484"/>
      <c r="Q49" s="484"/>
      <c r="R49" s="484"/>
      <c r="S49" s="484"/>
      <c r="T49" s="484"/>
      <c r="U49" s="484"/>
    </row>
    <row r="50" spans="1:21">
      <c r="A50" s="2"/>
      <c r="B50" s="35" t="s">
        <v>82</v>
      </c>
      <c r="C50" s="20" t="s">
        <v>38</v>
      </c>
      <c r="D50" s="20" t="s">
        <v>40</v>
      </c>
      <c r="E50" s="22"/>
      <c r="F50" s="474"/>
      <c r="G50" s="474">
        <v>12778.38812245</v>
      </c>
      <c r="H50" s="474">
        <v>14926.27429255</v>
      </c>
      <c r="I50" s="474">
        <v>10813.27170588</v>
      </c>
      <c r="J50" s="474">
        <v>16340.83822551</v>
      </c>
      <c r="K50" s="474">
        <v>131.874099</v>
      </c>
      <c r="L50" s="344"/>
      <c r="M50" s="344"/>
      <c r="N50" s="344"/>
      <c r="O50" s="344"/>
      <c r="P50" s="484"/>
      <c r="Q50" s="484"/>
      <c r="R50" s="484"/>
      <c r="S50" s="484"/>
      <c r="T50" s="484"/>
      <c r="U50" s="484"/>
    </row>
    <row r="51" spans="1:21">
      <c r="A51" s="2"/>
      <c r="B51" s="35" t="s">
        <v>83</v>
      </c>
      <c r="C51" s="20" t="s">
        <v>38</v>
      </c>
      <c r="D51" s="20" t="s">
        <v>40</v>
      </c>
      <c r="E51" s="22"/>
      <c r="F51" s="474"/>
      <c r="G51" s="474">
        <v>0</v>
      </c>
      <c r="H51" s="474">
        <v>0</v>
      </c>
      <c r="I51" s="474">
        <v>0</v>
      </c>
      <c r="J51" s="474">
        <v>3053.84136786</v>
      </c>
      <c r="K51" s="474">
        <v>1450.60499753</v>
      </c>
      <c r="L51" s="344"/>
      <c r="M51" s="344"/>
      <c r="N51" s="344"/>
      <c r="O51" s="344"/>
      <c r="P51" s="484"/>
      <c r="Q51" s="484"/>
      <c r="R51" s="484"/>
      <c r="S51" s="484"/>
      <c r="T51" s="484"/>
      <c r="U51" s="484"/>
    </row>
    <row r="52" spans="1:21">
      <c r="A52" s="15"/>
      <c r="B52" s="68"/>
      <c r="C52" s="20"/>
      <c r="D52" s="20"/>
      <c r="E52" s="68"/>
      <c r="F52" s="324"/>
      <c r="G52" s="324"/>
      <c r="H52" s="324"/>
      <c r="I52" s="324"/>
      <c r="J52" s="324"/>
      <c r="K52" s="324"/>
      <c r="L52" s="324"/>
      <c r="M52" s="324"/>
      <c r="N52" s="324"/>
      <c r="O52" s="324"/>
      <c r="P52" s="324"/>
      <c r="Q52" s="324"/>
      <c r="R52" s="324"/>
      <c r="S52" s="324"/>
      <c r="T52" s="324"/>
      <c r="U52" s="324"/>
    </row>
    <row r="53" spans="1:21">
      <c r="A53" s="15"/>
      <c r="B53" s="68" t="s">
        <v>84</v>
      </c>
      <c r="C53" s="475"/>
      <c r="D53" s="475"/>
      <c r="E53" s="68"/>
      <c r="F53" s="476"/>
      <c r="G53" s="476"/>
      <c r="H53" s="476"/>
      <c r="I53" s="476"/>
      <c r="J53" s="476"/>
      <c r="K53" s="476"/>
      <c r="L53" s="476"/>
      <c r="M53" s="476"/>
      <c r="N53" s="476"/>
      <c r="O53" s="476"/>
      <c r="P53" s="476"/>
      <c r="Q53" s="476"/>
      <c r="R53" s="476"/>
      <c r="S53" s="476"/>
      <c r="T53" s="476"/>
      <c r="U53" s="476"/>
    </row>
    <row r="54" spans="1:21">
      <c r="A54" s="15"/>
      <c r="B54" s="68"/>
      <c r="C54" s="475"/>
      <c r="D54" s="475"/>
      <c r="E54" s="68"/>
      <c r="F54" s="476"/>
      <c r="G54" s="476"/>
      <c r="H54" s="476"/>
      <c r="I54" s="476"/>
      <c r="J54" s="476"/>
      <c r="K54" s="476"/>
      <c r="L54" s="476"/>
      <c r="M54" s="476"/>
      <c r="N54" s="476"/>
      <c r="O54" s="476"/>
      <c r="P54" s="476"/>
      <c r="Q54" s="476"/>
      <c r="R54" s="476"/>
      <c r="S54" s="476"/>
      <c r="T54" s="476"/>
      <c r="U54" s="476"/>
    </row>
    <row r="55" spans="1:21">
      <c r="A55" s="15"/>
      <c r="B55" s="68" t="s">
        <v>85</v>
      </c>
      <c r="C55" s="20" t="s">
        <v>57</v>
      </c>
      <c r="D55" s="20" t="s">
        <v>40</v>
      </c>
      <c r="E55" s="68"/>
      <c r="F55" s="473"/>
      <c r="G55" s="473">
        <f>G56+G58+G59+G60+G61+G62</f>
        <v>0.1901593</v>
      </c>
      <c r="H55" s="473">
        <f t="shared" ref="H55:U55" si="0">H56+H58+H59+H60+H61+H62</f>
        <v>0.38031855</v>
      </c>
      <c r="I55" s="473">
        <f t="shared" si="0"/>
        <v>0.38031855</v>
      </c>
      <c r="J55" s="473">
        <f t="shared" si="0"/>
        <v>0.46123588</v>
      </c>
      <c r="K55" s="473">
        <f t="shared" si="0"/>
        <v>0.2710766</v>
      </c>
      <c r="L55" s="473">
        <f t="shared" si="0"/>
        <v>30.27285171</v>
      </c>
      <c r="M55" s="473">
        <f t="shared" si="0"/>
        <v>56.2671283</v>
      </c>
      <c r="N55" s="473">
        <f t="shared" si="0"/>
        <v>56.2671283</v>
      </c>
      <c r="O55" s="473">
        <f t="shared" si="0"/>
        <v>56.2671283</v>
      </c>
      <c r="P55" s="473">
        <f t="shared" si="0"/>
        <v>56.2671283</v>
      </c>
      <c r="Q55" s="473">
        <f t="shared" si="0"/>
        <v>56.2671283</v>
      </c>
      <c r="R55" s="473">
        <f t="shared" si="0"/>
        <v>56.2671283</v>
      </c>
      <c r="S55" s="473">
        <f t="shared" si="0"/>
        <v>56.2671283</v>
      </c>
      <c r="T55" s="473">
        <f t="shared" si="0"/>
        <v>56.2671283</v>
      </c>
      <c r="U55" s="473">
        <f t="shared" si="0"/>
        <v>56.2671283</v>
      </c>
    </row>
    <row r="56" spans="1:21">
      <c r="A56" s="15"/>
      <c r="B56" s="35" t="s">
        <v>58</v>
      </c>
      <c r="C56" s="20" t="s">
        <v>57</v>
      </c>
      <c r="D56" s="20" t="s">
        <v>40</v>
      </c>
      <c r="E56" s="22"/>
      <c r="F56" s="474"/>
      <c r="G56" s="474">
        <v>0.1901593</v>
      </c>
      <c r="H56" s="474">
        <v>0.38031855</v>
      </c>
      <c r="I56" s="474">
        <v>0.38031855</v>
      </c>
      <c r="J56" s="474">
        <v>0.46123588</v>
      </c>
      <c r="K56" s="474">
        <v>0.2710766</v>
      </c>
      <c r="L56" s="474">
        <v>30.27285171</v>
      </c>
      <c r="M56" s="474">
        <v>56.2671283</v>
      </c>
      <c r="N56" s="474">
        <v>56.2671283</v>
      </c>
      <c r="O56" s="474">
        <v>56.2671283</v>
      </c>
      <c r="P56" s="474">
        <v>56.2671283</v>
      </c>
      <c r="Q56" s="474">
        <v>56.2671283</v>
      </c>
      <c r="R56" s="474">
        <v>56.2671283</v>
      </c>
      <c r="S56" s="474">
        <v>56.2671283</v>
      </c>
      <c r="T56" s="474">
        <v>56.2671283</v>
      </c>
      <c r="U56" s="474">
        <v>56.2671283</v>
      </c>
    </row>
    <row r="57" spans="1:21">
      <c r="A57" s="15"/>
      <c r="B57" s="35" t="s">
        <v>59</v>
      </c>
      <c r="C57" s="20" t="s">
        <v>57</v>
      </c>
      <c r="D57" s="20" t="s">
        <v>40</v>
      </c>
      <c r="E57" s="22"/>
      <c r="F57" s="474"/>
      <c r="G57" s="474">
        <v>0.076432</v>
      </c>
      <c r="H57" s="474">
        <v>0.15286421</v>
      </c>
      <c r="I57" s="474">
        <v>0.15286421</v>
      </c>
      <c r="J57" s="474">
        <v>0.15286421</v>
      </c>
      <c r="K57" s="474">
        <v>0.076432</v>
      </c>
      <c r="L57" s="474">
        <v>208.72606275</v>
      </c>
      <c r="M57" s="474">
        <v>389.4188039</v>
      </c>
      <c r="N57" s="474">
        <v>429.3967745</v>
      </c>
      <c r="O57" s="474">
        <v>476.274618</v>
      </c>
      <c r="P57" s="474">
        <v>493.092164</v>
      </c>
      <c r="Q57" s="474">
        <v>493.092164</v>
      </c>
      <c r="R57" s="474">
        <v>493.092164</v>
      </c>
      <c r="S57" s="474">
        <v>493.092164</v>
      </c>
      <c r="T57" s="474">
        <v>533.3947936</v>
      </c>
      <c r="U57" s="474">
        <v>579.3299219</v>
      </c>
    </row>
    <row r="58" spans="1:21">
      <c r="A58" s="15"/>
      <c r="B58" s="35" t="s">
        <v>60</v>
      </c>
      <c r="C58" s="20" t="s">
        <v>57</v>
      </c>
      <c r="D58" s="20" t="s">
        <v>40</v>
      </c>
      <c r="E58" s="22"/>
      <c r="F58" s="474"/>
      <c r="G58" s="474">
        <v>0</v>
      </c>
      <c r="H58" s="474">
        <v>0</v>
      </c>
      <c r="I58" s="474">
        <v>0</v>
      </c>
      <c r="J58" s="474">
        <v>0</v>
      </c>
      <c r="K58" s="474">
        <v>0</v>
      </c>
      <c r="L58" s="474">
        <v>0</v>
      </c>
      <c r="M58" s="474">
        <v>0</v>
      </c>
      <c r="N58" s="474">
        <v>0</v>
      </c>
      <c r="O58" s="474">
        <v>0</v>
      </c>
      <c r="P58" s="474">
        <v>0</v>
      </c>
      <c r="Q58" s="474">
        <v>0</v>
      </c>
      <c r="R58" s="474">
        <v>0</v>
      </c>
      <c r="S58" s="474">
        <v>0</v>
      </c>
      <c r="T58" s="474">
        <v>0</v>
      </c>
      <c r="U58" s="474">
        <v>0</v>
      </c>
    </row>
    <row r="59" spans="1:21">
      <c r="A59" s="15"/>
      <c r="B59" s="35" t="s">
        <v>61</v>
      </c>
      <c r="C59" s="20" t="s">
        <v>57</v>
      </c>
      <c r="D59" s="20" t="s">
        <v>40</v>
      </c>
      <c r="E59" s="22"/>
      <c r="F59" s="474"/>
      <c r="G59" s="474">
        <v>0</v>
      </c>
      <c r="H59" s="474">
        <v>0</v>
      </c>
      <c r="I59" s="474">
        <v>0</v>
      </c>
      <c r="J59" s="474">
        <v>0</v>
      </c>
      <c r="K59" s="474">
        <v>0</v>
      </c>
      <c r="L59" s="474">
        <v>0</v>
      </c>
      <c r="M59" s="474">
        <v>0</v>
      </c>
      <c r="N59" s="474">
        <v>0</v>
      </c>
      <c r="O59" s="474">
        <v>0</v>
      </c>
      <c r="P59" s="474">
        <v>0</v>
      </c>
      <c r="Q59" s="474">
        <v>0</v>
      </c>
      <c r="R59" s="474">
        <v>0</v>
      </c>
      <c r="S59" s="474">
        <v>0</v>
      </c>
      <c r="T59" s="474">
        <v>0</v>
      </c>
      <c r="U59" s="474">
        <v>0</v>
      </c>
    </row>
    <row r="60" spans="1:21">
      <c r="A60" s="15"/>
      <c r="B60" s="35" t="s">
        <v>62</v>
      </c>
      <c r="C60" s="20" t="s">
        <v>57</v>
      </c>
      <c r="D60" s="20" t="s">
        <v>40</v>
      </c>
      <c r="E60" s="22"/>
      <c r="F60" s="474"/>
      <c r="G60" s="474">
        <v>0</v>
      </c>
      <c r="H60" s="474">
        <v>0</v>
      </c>
      <c r="I60" s="474">
        <v>0</v>
      </c>
      <c r="J60" s="474">
        <v>0</v>
      </c>
      <c r="K60" s="474">
        <v>0</v>
      </c>
      <c r="L60" s="474">
        <v>0</v>
      </c>
      <c r="M60" s="474">
        <v>0</v>
      </c>
      <c r="N60" s="474">
        <v>0</v>
      </c>
      <c r="O60" s="474">
        <v>0</v>
      </c>
      <c r="P60" s="474">
        <v>0</v>
      </c>
      <c r="Q60" s="474">
        <v>0</v>
      </c>
      <c r="R60" s="474">
        <v>0</v>
      </c>
      <c r="S60" s="474">
        <v>0</v>
      </c>
      <c r="T60" s="474">
        <v>0</v>
      </c>
      <c r="U60" s="474">
        <v>0</v>
      </c>
    </row>
    <row r="61" spans="1:21">
      <c r="A61" s="15"/>
      <c r="B61" s="35" t="s">
        <v>63</v>
      </c>
      <c r="C61" s="20" t="s">
        <v>57</v>
      </c>
      <c r="D61" s="20" t="s">
        <v>40</v>
      </c>
      <c r="E61" s="22"/>
      <c r="F61" s="474"/>
      <c r="G61" s="474">
        <v>0</v>
      </c>
      <c r="H61" s="474">
        <v>0</v>
      </c>
      <c r="I61" s="474">
        <v>0</v>
      </c>
      <c r="J61" s="474">
        <v>0</v>
      </c>
      <c r="K61" s="474">
        <v>0</v>
      </c>
      <c r="L61" s="474">
        <v>0</v>
      </c>
      <c r="M61" s="474">
        <v>0</v>
      </c>
      <c r="N61" s="474">
        <v>0</v>
      </c>
      <c r="O61" s="474">
        <v>0</v>
      </c>
      <c r="P61" s="474">
        <v>0</v>
      </c>
      <c r="Q61" s="474">
        <v>0</v>
      </c>
      <c r="R61" s="474">
        <v>0</v>
      </c>
      <c r="S61" s="474">
        <v>0</v>
      </c>
      <c r="T61" s="474">
        <v>0</v>
      </c>
      <c r="U61" s="474">
        <v>0</v>
      </c>
    </row>
    <row r="62" spans="1:21">
      <c r="A62" s="15"/>
      <c r="B62" s="35" t="s">
        <v>64</v>
      </c>
      <c r="C62" s="20" t="s">
        <v>57</v>
      </c>
      <c r="D62" s="20" t="s">
        <v>40</v>
      </c>
      <c r="E62" s="22"/>
      <c r="F62" s="474"/>
      <c r="G62" s="474">
        <v>0</v>
      </c>
      <c r="H62" s="474">
        <v>0</v>
      </c>
      <c r="I62" s="474">
        <v>0</v>
      </c>
      <c r="J62" s="474">
        <v>0</v>
      </c>
      <c r="K62" s="474">
        <v>0</v>
      </c>
      <c r="L62" s="474">
        <v>0</v>
      </c>
      <c r="M62" s="474">
        <v>0</v>
      </c>
      <c r="N62" s="474">
        <v>0</v>
      </c>
      <c r="O62" s="474">
        <v>0</v>
      </c>
      <c r="P62" s="474">
        <v>0</v>
      </c>
      <c r="Q62" s="474">
        <v>0</v>
      </c>
      <c r="R62" s="474">
        <v>0</v>
      </c>
      <c r="S62" s="474">
        <v>0</v>
      </c>
      <c r="T62" s="474">
        <v>0</v>
      </c>
      <c r="U62" s="474">
        <v>0</v>
      </c>
    </row>
    <row r="63" spans="1:21">
      <c r="A63" s="15"/>
      <c r="B63" s="35" t="s">
        <v>65</v>
      </c>
      <c r="C63" s="20" t="s">
        <v>57</v>
      </c>
      <c r="D63" s="20" t="s">
        <v>40</v>
      </c>
      <c r="E63" s="22"/>
      <c r="F63" s="474"/>
      <c r="G63" s="474">
        <v>0</v>
      </c>
      <c r="H63" s="474">
        <v>0</v>
      </c>
      <c r="I63" s="474">
        <v>0</v>
      </c>
      <c r="J63" s="474">
        <v>0</v>
      </c>
      <c r="K63" s="474">
        <v>0</v>
      </c>
      <c r="L63" s="474">
        <v>0</v>
      </c>
      <c r="M63" s="474">
        <v>0</v>
      </c>
      <c r="N63" s="474">
        <v>0</v>
      </c>
      <c r="O63" s="474">
        <v>0</v>
      </c>
      <c r="P63" s="474">
        <v>0</v>
      </c>
      <c r="Q63" s="474">
        <v>0</v>
      </c>
      <c r="R63" s="474">
        <v>0</v>
      </c>
      <c r="S63" s="474">
        <v>0</v>
      </c>
      <c r="T63" s="474">
        <v>0</v>
      </c>
      <c r="U63" s="474">
        <v>0</v>
      </c>
    </row>
    <row r="64" spans="1:21">
      <c r="A64" s="15"/>
      <c r="B64" s="35" t="s">
        <v>66</v>
      </c>
      <c r="C64" s="20" t="s">
        <v>57</v>
      </c>
      <c r="D64" s="20" t="s">
        <v>40</v>
      </c>
      <c r="E64" s="22"/>
      <c r="F64" s="474"/>
      <c r="G64" s="474">
        <v>0</v>
      </c>
      <c r="H64" s="474">
        <v>0</v>
      </c>
      <c r="I64" s="474">
        <v>0</v>
      </c>
      <c r="J64" s="474">
        <v>0</v>
      </c>
      <c r="K64" s="474">
        <v>0</v>
      </c>
      <c r="L64" s="474">
        <v>0</v>
      </c>
      <c r="M64" s="474">
        <v>0</v>
      </c>
      <c r="N64" s="474">
        <v>0</v>
      </c>
      <c r="O64" s="474">
        <v>0</v>
      </c>
      <c r="P64" s="474">
        <v>0</v>
      </c>
      <c r="Q64" s="474">
        <v>0</v>
      </c>
      <c r="R64" s="474">
        <v>0</v>
      </c>
      <c r="S64" s="474">
        <v>0</v>
      </c>
      <c r="T64" s="474">
        <v>0</v>
      </c>
      <c r="U64" s="474">
        <v>0</v>
      </c>
    </row>
    <row r="65" spans="1:21">
      <c r="A65" s="15"/>
      <c r="B65" s="15"/>
      <c r="C65" s="20"/>
      <c r="D65" s="20"/>
      <c r="E65" s="15"/>
      <c r="F65" s="21"/>
      <c r="G65" s="21"/>
      <c r="H65" s="21"/>
      <c r="I65" s="21"/>
      <c r="J65" s="21"/>
      <c r="K65" s="21"/>
      <c r="L65" s="21"/>
      <c r="M65" s="21"/>
      <c r="N65" s="21"/>
      <c r="O65" s="21"/>
      <c r="P65" s="21"/>
      <c r="Q65" s="21"/>
      <c r="R65" s="21"/>
      <c r="S65" s="21"/>
      <c r="T65" s="21"/>
      <c r="U65" s="21"/>
    </row>
    <row r="66" spans="1:21">
      <c r="A66" s="15"/>
      <c r="B66" s="68" t="s">
        <v>86</v>
      </c>
      <c r="C66" s="20"/>
      <c r="D66" s="20"/>
      <c r="E66" s="68"/>
      <c r="F66" s="324"/>
      <c r="G66" s="324"/>
      <c r="H66" s="324"/>
      <c r="I66" s="324"/>
      <c r="J66" s="324"/>
      <c r="K66" s="324"/>
      <c r="L66" s="324"/>
      <c r="M66" s="324"/>
      <c r="N66" s="324"/>
      <c r="O66" s="324"/>
      <c r="P66" s="309"/>
      <c r="Q66" s="324"/>
      <c r="R66" s="324"/>
      <c r="S66" s="324"/>
      <c r="T66" s="324"/>
      <c r="U66" s="324"/>
    </row>
    <row r="67" spans="1:21">
      <c r="A67" s="15"/>
      <c r="B67" s="68"/>
      <c r="C67" s="20"/>
      <c r="D67" s="20"/>
      <c r="E67" s="68"/>
      <c r="F67" s="324"/>
      <c r="G67" s="324"/>
      <c r="H67" s="324"/>
      <c r="I67" s="324"/>
      <c r="J67" s="324"/>
      <c r="K67" s="324"/>
      <c r="L67" s="324"/>
      <c r="M67" s="309"/>
      <c r="N67" s="324"/>
      <c r="O67" s="324"/>
      <c r="P67" s="324"/>
      <c r="Q67" s="324"/>
      <c r="R67" s="324"/>
      <c r="S67" s="324"/>
      <c r="T67" s="324"/>
      <c r="U67" s="324"/>
    </row>
    <row r="68" spans="1:21">
      <c r="A68" s="15"/>
      <c r="B68" s="68" t="s">
        <v>87</v>
      </c>
      <c r="C68" s="20" t="s">
        <v>38</v>
      </c>
      <c r="D68" s="20" t="s">
        <v>40</v>
      </c>
      <c r="E68" s="68"/>
      <c r="F68" s="473"/>
      <c r="G68" s="473">
        <f>G69+G70+G71+G72+G73+G74+G75+G76+G77+G78+G79+G80+G81+G82+G83</f>
        <v>10582.39431922</v>
      </c>
      <c r="H68" s="473">
        <f>H69+H70+H71+H72+H73+H74+H75+H76+H77+H78+H79+H80+H81+H82+H83</f>
        <v>18059.0913813</v>
      </c>
      <c r="I68" s="473">
        <f>I69+I70+I71+I72+I73+I74+I75+I76+I77+I78+I79+I80+I81+I82+I83</f>
        <v>49925.68679335</v>
      </c>
      <c r="J68" s="473">
        <f>J69+J70+J71+J72+J73+J74+J75+J76+J77+J78+J79+J80+J81+J82+J83</f>
        <v>57154.99575475</v>
      </c>
      <c r="K68" s="473">
        <f>K69+K70+K71+K72+K73+K74+K75+K76+K77+K78+K79+K80+K81+K82+K83</f>
        <v>75592.88760184</v>
      </c>
      <c r="L68" s="473">
        <f t="shared" ref="L68:U68" si="1">L69+L70+L71+L72+L73+L74+L75+L76+L77+L78+L79+L80+L81+L82+L83</f>
        <v>5351.06467282</v>
      </c>
      <c r="M68" s="473">
        <f t="shared" si="1"/>
        <v>5452.0546986</v>
      </c>
      <c r="N68" s="473">
        <f t="shared" si="1"/>
        <v>2353.25525077</v>
      </c>
      <c r="O68" s="473">
        <f t="shared" si="1"/>
        <v>1918.28641952</v>
      </c>
      <c r="P68" s="473">
        <f t="shared" si="1"/>
        <v>1892.54555441</v>
      </c>
      <c r="Q68" s="473">
        <f t="shared" si="1"/>
        <v>1927.75293006</v>
      </c>
      <c r="R68" s="473">
        <f t="shared" si="1"/>
        <v>2096.37810684</v>
      </c>
      <c r="S68" s="473">
        <f t="shared" si="1"/>
        <v>2281.03086942</v>
      </c>
      <c r="T68" s="473">
        <f t="shared" si="1"/>
        <v>2482.89547503</v>
      </c>
      <c r="U68" s="473">
        <f t="shared" si="1"/>
        <v>2703.69737576</v>
      </c>
    </row>
    <row r="69" spans="1:21">
      <c r="A69" s="15"/>
      <c r="B69" s="35" t="s">
        <v>69</v>
      </c>
      <c r="C69" s="20" t="s">
        <v>38</v>
      </c>
      <c r="D69" s="20" t="s">
        <v>40</v>
      </c>
      <c r="E69" s="22"/>
      <c r="F69" s="474"/>
      <c r="G69" s="474">
        <v>0</v>
      </c>
      <c r="H69" s="474">
        <v>0</v>
      </c>
      <c r="I69" s="474">
        <v>0</v>
      </c>
      <c r="J69" s="474">
        <v>0</v>
      </c>
      <c r="K69" s="474">
        <v>48.7084049</v>
      </c>
      <c r="L69" s="474">
        <v>124.6000825</v>
      </c>
      <c r="M69" s="474">
        <v>136.2884298</v>
      </c>
      <c r="N69" s="474">
        <v>149.0732245</v>
      </c>
      <c r="O69" s="474">
        <v>163.0573213</v>
      </c>
      <c r="P69" s="474">
        <v>178.3532227</v>
      </c>
      <c r="Q69" s="474">
        <v>195.0839853</v>
      </c>
      <c r="R69" s="474">
        <v>213.2842086</v>
      </c>
      <c r="S69" s="474">
        <v>233.4011193</v>
      </c>
      <c r="T69" s="474">
        <v>255.2952753</v>
      </c>
      <c r="U69" s="474">
        <v>279.2442569</v>
      </c>
    </row>
    <row r="70" spans="1:21">
      <c r="A70" s="15"/>
      <c r="B70" s="35" t="s">
        <v>70</v>
      </c>
      <c r="C70" s="20" t="s">
        <v>38</v>
      </c>
      <c r="D70" s="20" t="s">
        <v>40</v>
      </c>
      <c r="E70" s="22"/>
      <c r="F70" s="474"/>
      <c r="G70" s="474">
        <v>0</v>
      </c>
      <c r="H70" s="474">
        <v>274.6107894</v>
      </c>
      <c r="I70" s="474">
        <v>587.57348295</v>
      </c>
      <c r="J70" s="474">
        <v>642.69192855</v>
      </c>
      <c r="K70" s="474">
        <v>702.98086472</v>
      </c>
      <c r="L70" s="474">
        <v>768.92531736</v>
      </c>
      <c r="M70" s="474">
        <v>841.05581724</v>
      </c>
      <c r="N70" s="474">
        <v>919.95265419</v>
      </c>
      <c r="O70" s="474">
        <v>1006.3505587</v>
      </c>
      <c r="P70" s="474">
        <v>1100.6438019</v>
      </c>
      <c r="Q70" s="474">
        <v>1203.8917824</v>
      </c>
      <c r="R70" s="474">
        <v>1316.82513564</v>
      </c>
      <c r="S70" s="474">
        <v>1440.35241636</v>
      </c>
      <c r="T70" s="474">
        <v>1575.46740813</v>
      </c>
      <c r="U70" s="474">
        <v>1723.25711802</v>
      </c>
    </row>
    <row r="71" spans="1:21">
      <c r="A71" s="15"/>
      <c r="B71" s="35" t="s">
        <v>71</v>
      </c>
      <c r="C71" s="20" t="s">
        <v>38</v>
      </c>
      <c r="D71" s="20" t="s">
        <v>40</v>
      </c>
      <c r="E71" s="22"/>
      <c r="F71" s="474"/>
      <c r="G71" s="474">
        <v>21.51822008</v>
      </c>
      <c r="H71" s="474">
        <v>9.04649085</v>
      </c>
      <c r="I71" s="474">
        <v>10.48313779</v>
      </c>
      <c r="J71" s="474">
        <v>11.06582966</v>
      </c>
      <c r="K71" s="474">
        <v>13.90526673</v>
      </c>
      <c r="L71" s="474">
        <v>129.10932048</v>
      </c>
      <c r="M71" s="474">
        <v>129.10932048</v>
      </c>
      <c r="N71" s="474">
        <v>129.10932048</v>
      </c>
      <c r="O71" s="474">
        <v>129.10932048</v>
      </c>
      <c r="P71" s="474">
        <v>129.10932048</v>
      </c>
      <c r="Q71" s="474">
        <v>129.10932048</v>
      </c>
      <c r="R71" s="474">
        <v>129.10932048</v>
      </c>
      <c r="S71" s="474">
        <v>129.10932048</v>
      </c>
      <c r="T71" s="474">
        <v>129.10932048</v>
      </c>
      <c r="U71" s="474">
        <v>129.10932048</v>
      </c>
    </row>
    <row r="72" spans="1:21">
      <c r="A72" s="15"/>
      <c r="B72" s="35" t="s">
        <v>72</v>
      </c>
      <c r="C72" s="20" t="s">
        <v>38</v>
      </c>
      <c r="D72" s="20" t="s">
        <v>40</v>
      </c>
      <c r="E72" s="22"/>
      <c r="F72" s="474"/>
      <c r="G72" s="474">
        <v>0</v>
      </c>
      <c r="H72" s="474">
        <v>91.5369298</v>
      </c>
      <c r="I72" s="474">
        <v>195.85782765</v>
      </c>
      <c r="J72" s="474">
        <v>214.23064285</v>
      </c>
      <c r="K72" s="474">
        <v>234.3269549</v>
      </c>
      <c r="L72" s="474">
        <v>255.26773008</v>
      </c>
      <c r="M72" s="474">
        <v>279.21360396</v>
      </c>
      <c r="N72" s="474">
        <v>305.40576588</v>
      </c>
      <c r="O72" s="474">
        <v>334.05493332</v>
      </c>
      <c r="P72" s="474">
        <v>365.39159028</v>
      </c>
      <c r="Q72" s="474">
        <v>399.66784188</v>
      </c>
      <c r="R72" s="474">
        <v>437.15944212</v>
      </c>
      <c r="S72" s="474">
        <v>478.16801328</v>
      </c>
      <c r="T72" s="474">
        <v>523.02347112</v>
      </c>
      <c r="U72" s="474">
        <v>572.08668036</v>
      </c>
    </row>
    <row r="73" spans="1:21">
      <c r="A73" s="15"/>
      <c r="B73" s="35" t="s">
        <v>73</v>
      </c>
      <c r="C73" s="20" t="s">
        <v>38</v>
      </c>
      <c r="D73" s="20" t="s">
        <v>40</v>
      </c>
      <c r="E73" s="22"/>
      <c r="F73" s="474"/>
      <c r="G73" s="474">
        <v>1806.93607814</v>
      </c>
      <c r="H73" s="474">
        <v>1012.37482431</v>
      </c>
      <c r="I73" s="474">
        <v>1080.51691526</v>
      </c>
      <c r="J73" s="474">
        <v>5090.27194861</v>
      </c>
      <c r="K73" s="474">
        <v>5733.16098145</v>
      </c>
      <c r="L73" s="474">
        <v>2376.31993668</v>
      </c>
      <c r="M73" s="474">
        <v>2369.5452414</v>
      </c>
      <c r="N73" s="474">
        <v>0</v>
      </c>
      <c r="O73" s="474">
        <v>0</v>
      </c>
      <c r="P73" s="474">
        <v>0</v>
      </c>
      <c r="Q73" s="474">
        <v>0</v>
      </c>
      <c r="R73" s="474">
        <v>0</v>
      </c>
      <c r="S73" s="474">
        <v>0</v>
      </c>
      <c r="T73" s="474">
        <v>0</v>
      </c>
      <c r="U73" s="474">
        <v>0</v>
      </c>
    </row>
    <row r="74" spans="1:21">
      <c r="A74" s="15"/>
      <c r="B74" s="35" t="s">
        <v>74</v>
      </c>
      <c r="C74" s="20" t="s">
        <v>38</v>
      </c>
      <c r="D74" s="20" t="s">
        <v>40</v>
      </c>
      <c r="E74" s="22"/>
      <c r="F74" s="474"/>
      <c r="G74" s="474">
        <v>2221.44</v>
      </c>
      <c r="H74" s="474">
        <v>2953.584</v>
      </c>
      <c r="I74" s="474">
        <v>2953.584</v>
      </c>
      <c r="J74" s="474">
        <v>2953.5860072</v>
      </c>
      <c r="K74" s="474">
        <v>2953.5860072</v>
      </c>
      <c r="L74" s="474">
        <v>1411.128</v>
      </c>
      <c r="M74" s="474">
        <v>1411.128</v>
      </c>
      <c r="N74" s="474">
        <v>564</v>
      </c>
      <c r="O74" s="474"/>
      <c r="P74" s="474"/>
      <c r="Q74" s="474"/>
      <c r="R74" s="474"/>
      <c r="S74" s="474"/>
      <c r="T74" s="474"/>
      <c r="U74" s="474"/>
    </row>
    <row r="75" spans="1:21">
      <c r="A75" s="15"/>
      <c r="B75" s="35" t="s">
        <v>75</v>
      </c>
      <c r="C75" s="20" t="s">
        <v>38</v>
      </c>
      <c r="D75" s="20" t="s">
        <v>40</v>
      </c>
      <c r="E75" s="22"/>
      <c r="F75" s="474"/>
      <c r="G75" s="474">
        <v>0</v>
      </c>
      <c r="H75" s="474">
        <v>0</v>
      </c>
      <c r="I75" s="474">
        <v>0</v>
      </c>
      <c r="J75" s="474">
        <v>1207.68253184</v>
      </c>
      <c r="K75" s="474">
        <v>2520.45194451</v>
      </c>
      <c r="L75" s="474">
        <v>0</v>
      </c>
      <c r="M75" s="474">
        <v>0</v>
      </c>
      <c r="N75" s="474">
        <v>0</v>
      </c>
      <c r="O75" s="474">
        <v>0</v>
      </c>
      <c r="P75" s="474">
        <v>0</v>
      </c>
      <c r="Q75" s="474">
        <v>0</v>
      </c>
      <c r="R75" s="474">
        <v>0</v>
      </c>
      <c r="S75" s="474">
        <v>0</v>
      </c>
      <c r="T75" s="474">
        <v>0</v>
      </c>
      <c r="U75" s="474">
        <v>0</v>
      </c>
    </row>
    <row r="76" spans="1:21">
      <c r="A76" s="15"/>
      <c r="B76" s="35" t="s">
        <v>76</v>
      </c>
      <c r="C76" s="20" t="s">
        <v>38</v>
      </c>
      <c r="D76" s="20" t="s">
        <v>40</v>
      </c>
      <c r="E76" s="22"/>
      <c r="F76" s="474"/>
      <c r="G76" s="474">
        <v>0</v>
      </c>
      <c r="H76" s="474">
        <v>0</v>
      </c>
      <c r="I76" s="474">
        <v>0</v>
      </c>
      <c r="J76" s="474">
        <v>0</v>
      </c>
      <c r="K76" s="474">
        <v>0</v>
      </c>
      <c r="L76" s="474">
        <v>0</v>
      </c>
      <c r="M76" s="474">
        <v>0</v>
      </c>
      <c r="N76" s="474">
        <v>0</v>
      </c>
      <c r="O76" s="474">
        <v>0</v>
      </c>
      <c r="P76" s="474">
        <v>0</v>
      </c>
      <c r="Q76" s="474">
        <v>0</v>
      </c>
      <c r="R76" s="474">
        <v>0</v>
      </c>
      <c r="S76" s="474">
        <v>0</v>
      </c>
      <c r="T76" s="474">
        <v>0</v>
      </c>
      <c r="U76" s="474">
        <v>0</v>
      </c>
    </row>
    <row r="77" spans="1:21">
      <c r="A77" s="15"/>
      <c r="B77" s="35" t="s">
        <v>77</v>
      </c>
      <c r="C77" s="20" t="s">
        <v>38</v>
      </c>
      <c r="D77" s="20" t="s">
        <v>40</v>
      </c>
      <c r="E77" s="22"/>
      <c r="F77" s="474"/>
      <c r="G77" s="474">
        <v>0</v>
      </c>
      <c r="H77" s="474">
        <v>0</v>
      </c>
      <c r="I77" s="474">
        <v>166.66666667</v>
      </c>
      <c r="J77" s="474">
        <v>285.71428572</v>
      </c>
      <c r="K77" s="474">
        <v>261.90476191</v>
      </c>
      <c r="L77" s="474">
        <v>285.71428572</v>
      </c>
      <c r="M77" s="474">
        <v>285.71428572</v>
      </c>
      <c r="N77" s="474">
        <v>285.71428572</v>
      </c>
      <c r="O77" s="474">
        <v>285.71428572</v>
      </c>
      <c r="P77" s="474">
        <v>119.04761905</v>
      </c>
      <c r="Q77" s="474">
        <v>0</v>
      </c>
      <c r="R77" s="474">
        <v>0</v>
      </c>
      <c r="S77" s="474">
        <v>0</v>
      </c>
      <c r="T77" s="474">
        <v>0</v>
      </c>
      <c r="U77" s="474">
        <v>0</v>
      </c>
    </row>
    <row r="78" spans="1:21">
      <c r="A78" s="15"/>
      <c r="B78" s="35" t="s">
        <v>78</v>
      </c>
      <c r="C78" s="20" t="s">
        <v>38</v>
      </c>
      <c r="D78" s="20" t="s">
        <v>40</v>
      </c>
      <c r="E78" s="22"/>
      <c r="F78" s="474"/>
      <c r="G78" s="474">
        <v>0</v>
      </c>
      <c r="H78" s="474">
        <v>0</v>
      </c>
      <c r="I78" s="474">
        <v>0</v>
      </c>
      <c r="J78" s="474">
        <v>0</v>
      </c>
      <c r="K78" s="474">
        <v>0</v>
      </c>
      <c r="L78" s="474">
        <v>0</v>
      </c>
      <c r="M78" s="474">
        <v>0</v>
      </c>
      <c r="N78" s="474">
        <v>0</v>
      </c>
      <c r="O78" s="474">
        <v>0</v>
      </c>
      <c r="P78" s="474">
        <v>0</v>
      </c>
      <c r="Q78" s="474">
        <v>0</v>
      </c>
      <c r="R78" s="474">
        <v>0</v>
      </c>
      <c r="S78" s="474">
        <v>0</v>
      </c>
      <c r="T78" s="474">
        <v>0</v>
      </c>
      <c r="U78" s="474">
        <v>0</v>
      </c>
    </row>
    <row r="79" spans="1:21">
      <c r="A79" s="15"/>
      <c r="B79" s="35" t="s">
        <v>79</v>
      </c>
      <c r="C79" s="20" t="s">
        <v>38</v>
      </c>
      <c r="D79" s="20" t="s">
        <v>40</v>
      </c>
      <c r="E79" s="22"/>
      <c r="F79" s="474"/>
      <c r="G79" s="474">
        <v>0</v>
      </c>
      <c r="H79" s="474">
        <v>0</v>
      </c>
      <c r="I79" s="474">
        <v>0</v>
      </c>
      <c r="J79" s="474">
        <v>0</v>
      </c>
      <c r="K79" s="474">
        <v>0</v>
      </c>
      <c r="L79" s="474">
        <v>0</v>
      </c>
      <c r="M79" s="474">
        <v>0</v>
      </c>
      <c r="N79" s="474">
        <v>0</v>
      </c>
      <c r="O79" s="474">
        <v>0</v>
      </c>
      <c r="P79" s="474">
        <v>0</v>
      </c>
      <c r="Q79" s="474">
        <v>0</v>
      </c>
      <c r="R79" s="474">
        <v>0</v>
      </c>
      <c r="S79" s="474">
        <v>0</v>
      </c>
      <c r="T79" s="474">
        <v>0</v>
      </c>
      <c r="U79" s="474">
        <v>0</v>
      </c>
    </row>
    <row r="80" spans="1:21">
      <c r="A80" s="15"/>
      <c r="B80" s="35" t="s">
        <v>80</v>
      </c>
      <c r="C80" s="20" t="s">
        <v>38</v>
      </c>
      <c r="D80" s="20" t="s">
        <v>40</v>
      </c>
      <c r="E80" s="22"/>
      <c r="F80" s="474"/>
      <c r="G80" s="474">
        <v>1110.580735</v>
      </c>
      <c r="H80" s="474">
        <v>0</v>
      </c>
      <c r="I80" s="474">
        <v>16976.6044615</v>
      </c>
      <c r="J80" s="474">
        <v>30136.596344</v>
      </c>
      <c r="K80" s="474">
        <v>13246.41226136</v>
      </c>
      <c r="L80" s="474">
        <v>0</v>
      </c>
      <c r="M80" s="474">
        <v>0</v>
      </c>
      <c r="N80" s="474">
        <v>0</v>
      </c>
      <c r="O80" s="474">
        <v>0</v>
      </c>
      <c r="P80" s="474">
        <v>0</v>
      </c>
      <c r="Q80" s="474">
        <v>0</v>
      </c>
      <c r="R80" s="474">
        <v>0</v>
      </c>
      <c r="S80" s="474">
        <v>0</v>
      </c>
      <c r="T80" s="474">
        <v>0</v>
      </c>
      <c r="U80" s="474">
        <v>0</v>
      </c>
    </row>
    <row r="81" spans="1:21">
      <c r="A81" s="15"/>
      <c r="B81" s="35" t="s">
        <v>81</v>
      </c>
      <c r="C81" s="20" t="s">
        <v>38</v>
      </c>
      <c r="D81" s="20" t="s">
        <v>40</v>
      </c>
      <c r="E81" s="22"/>
      <c r="F81" s="474"/>
      <c r="G81" s="474">
        <v>450</v>
      </c>
      <c r="H81" s="474">
        <v>2039.99735564</v>
      </c>
      <c r="I81" s="474">
        <v>4380.76036893</v>
      </c>
      <c r="J81" s="474">
        <v>4659.18538762</v>
      </c>
      <c r="K81" s="474">
        <v>11252.06778171</v>
      </c>
      <c r="L81" s="474">
        <v>0</v>
      </c>
      <c r="M81" s="474">
        <v>0</v>
      </c>
      <c r="N81" s="474">
        <v>0</v>
      </c>
      <c r="O81" s="474">
        <v>0</v>
      </c>
      <c r="P81" s="474">
        <v>0</v>
      </c>
      <c r="Q81" s="474">
        <v>0</v>
      </c>
      <c r="R81" s="474">
        <v>0</v>
      </c>
      <c r="S81" s="474">
        <v>0</v>
      </c>
      <c r="T81" s="474">
        <v>0</v>
      </c>
      <c r="U81" s="474">
        <v>0</v>
      </c>
    </row>
    <row r="82" spans="1:21">
      <c r="A82" s="15"/>
      <c r="B82" s="35" t="s">
        <v>82</v>
      </c>
      <c r="C82" s="20" t="s">
        <v>38</v>
      </c>
      <c r="D82" s="20" t="s">
        <v>40</v>
      </c>
      <c r="E82" s="22"/>
      <c r="F82" s="474"/>
      <c r="G82" s="474">
        <v>4971.919286</v>
      </c>
      <c r="H82" s="474">
        <v>11677.9409913</v>
      </c>
      <c r="I82" s="474">
        <v>23573.6399326</v>
      </c>
      <c r="J82" s="474">
        <v>9713.92222302</v>
      </c>
      <c r="K82" s="474">
        <v>37022.14600212</v>
      </c>
      <c r="L82" s="474">
        <v>0</v>
      </c>
      <c r="M82" s="474">
        <v>0</v>
      </c>
      <c r="N82" s="474">
        <v>0</v>
      </c>
      <c r="O82" s="474">
        <v>0</v>
      </c>
      <c r="P82" s="474">
        <v>0</v>
      </c>
      <c r="Q82" s="474">
        <v>0</v>
      </c>
      <c r="R82" s="474">
        <v>0</v>
      </c>
      <c r="S82" s="474">
        <v>0</v>
      </c>
      <c r="T82" s="474">
        <v>0</v>
      </c>
      <c r="U82" s="474">
        <v>0</v>
      </c>
    </row>
    <row r="83" spans="1:21">
      <c r="A83" s="15"/>
      <c r="B83" s="35" t="s">
        <v>83</v>
      </c>
      <c r="C83" s="20" t="s">
        <v>38</v>
      </c>
      <c r="D83" s="20" t="s">
        <v>40</v>
      </c>
      <c r="E83" s="22"/>
      <c r="F83" s="474"/>
      <c r="G83" s="474">
        <v>0</v>
      </c>
      <c r="H83" s="474">
        <v>0</v>
      </c>
      <c r="I83" s="474">
        <v>0</v>
      </c>
      <c r="J83" s="474">
        <v>2240.04862568</v>
      </c>
      <c r="K83" s="474">
        <v>1603.23637033</v>
      </c>
      <c r="L83" s="474">
        <v>0</v>
      </c>
      <c r="M83" s="474">
        <v>0</v>
      </c>
      <c r="N83" s="474">
        <v>0</v>
      </c>
      <c r="O83" s="474">
        <v>0</v>
      </c>
      <c r="P83" s="474">
        <v>0</v>
      </c>
      <c r="Q83" s="474">
        <v>0</v>
      </c>
      <c r="R83" s="474">
        <v>0</v>
      </c>
      <c r="S83" s="474">
        <v>0</v>
      </c>
      <c r="T83" s="474">
        <v>0</v>
      </c>
      <c r="U83" s="474">
        <v>0</v>
      </c>
    </row>
    <row r="84" spans="1:21">
      <c r="A84" s="15"/>
      <c r="B84" s="68"/>
      <c r="C84" s="20"/>
      <c r="D84" s="20"/>
      <c r="E84" s="68"/>
      <c r="F84" s="324"/>
      <c r="G84" s="324"/>
      <c r="H84" s="324"/>
      <c r="I84" s="324"/>
      <c r="J84" s="324"/>
      <c r="K84" s="324"/>
      <c r="L84" s="324"/>
      <c r="M84" s="324"/>
      <c r="N84" s="324"/>
      <c r="O84" s="324"/>
      <c r="P84" s="324"/>
      <c r="Q84" s="324"/>
      <c r="R84" s="324"/>
      <c r="S84" s="324"/>
      <c r="T84" s="324"/>
      <c r="U84" s="324"/>
    </row>
    <row r="85" spans="1:21">
      <c r="A85" s="15"/>
      <c r="B85" s="68" t="s">
        <v>88</v>
      </c>
      <c r="C85" s="475"/>
      <c r="D85" s="475"/>
      <c r="E85" s="68"/>
      <c r="F85" s="476"/>
      <c r="G85" s="476"/>
      <c r="H85" s="476"/>
      <c r="I85" s="476"/>
      <c r="J85" s="476"/>
      <c r="K85" s="476"/>
      <c r="L85" s="476"/>
      <c r="M85" s="476"/>
      <c r="N85" s="476"/>
      <c r="O85" s="476"/>
      <c r="P85" s="476"/>
      <c r="Q85" s="476"/>
      <c r="R85" s="476"/>
      <c r="S85" s="476"/>
      <c r="T85" s="476"/>
      <c r="U85" s="476"/>
    </row>
    <row r="86" spans="1:21">
      <c r="A86" s="15"/>
      <c r="B86" s="68"/>
      <c r="C86" s="475"/>
      <c r="D86" s="475"/>
      <c r="E86" s="68"/>
      <c r="F86" s="476"/>
      <c r="G86" s="476"/>
      <c r="H86" s="476"/>
      <c r="I86" s="476"/>
      <c r="J86" s="476"/>
      <c r="K86" s="476"/>
      <c r="L86" s="476"/>
      <c r="M86" s="476"/>
      <c r="N86" s="476"/>
      <c r="O86" s="476"/>
      <c r="P86" s="476"/>
      <c r="Q86" s="476"/>
      <c r="R86" s="476"/>
      <c r="S86" s="476"/>
      <c r="T86" s="476"/>
      <c r="U86" s="476"/>
    </row>
    <row r="87" spans="1:21">
      <c r="A87" s="15"/>
      <c r="B87" s="68" t="s">
        <v>89</v>
      </c>
      <c r="C87" s="20" t="s">
        <v>57</v>
      </c>
      <c r="D87" s="20" t="s">
        <v>40</v>
      </c>
      <c r="E87" s="68"/>
      <c r="F87" s="473"/>
      <c r="G87" s="473">
        <f>G88+G90+G91+G92+G93+G94</f>
        <v>0.0959457</v>
      </c>
      <c r="H87" s="473">
        <f>H88+H90+H91+H92+H93+H94</f>
        <v>0.20456392</v>
      </c>
      <c r="I87" s="473">
        <f>I88+I90+I91+I92+I93+I94</f>
        <v>0.18577674</v>
      </c>
      <c r="J87" s="473">
        <f>J88+J90+J91+J92+J93+J94</f>
        <v>0.18100541</v>
      </c>
      <c r="K87" s="473">
        <f>K88+K90+K91+K92+K93+K94</f>
        <v>0.0873586</v>
      </c>
      <c r="L87" s="473">
        <f t="shared" ref="L87:U87" si="2">L88+L90+L91+L92+L93+L94</f>
        <v>44.63529265</v>
      </c>
      <c r="M87" s="473">
        <f t="shared" si="2"/>
        <v>80.0739041</v>
      </c>
      <c r="N87" s="473">
        <f t="shared" si="2"/>
        <v>78.596464</v>
      </c>
      <c r="O87" s="473">
        <f t="shared" si="2"/>
        <v>76.2427208</v>
      </c>
      <c r="P87" s="473">
        <f t="shared" si="2"/>
        <v>73.6938514</v>
      </c>
      <c r="Q87" s="473">
        <f t="shared" si="2"/>
        <v>70.8678031</v>
      </c>
      <c r="R87" s="473">
        <f t="shared" si="2"/>
        <v>68.1490707</v>
      </c>
      <c r="S87" s="473">
        <f t="shared" si="2"/>
        <v>65.4303381</v>
      </c>
      <c r="T87" s="473">
        <f t="shared" si="2"/>
        <v>62.8202654</v>
      </c>
      <c r="U87" s="473">
        <f t="shared" si="2"/>
        <v>59.4296706</v>
      </c>
    </row>
    <row r="88" spans="1:21">
      <c r="A88" s="15"/>
      <c r="B88" s="35" t="s">
        <v>58</v>
      </c>
      <c r="C88" s="20" t="s">
        <v>57</v>
      </c>
      <c r="D88" s="20" t="s">
        <v>40</v>
      </c>
      <c r="E88" s="22"/>
      <c r="F88" s="474"/>
      <c r="G88" s="474">
        <v>0.0807869</v>
      </c>
      <c r="H88" s="474">
        <v>0.1778011</v>
      </c>
      <c r="I88" s="474">
        <v>0.15720935</v>
      </c>
      <c r="J88" s="474">
        <v>0.1535845</v>
      </c>
      <c r="K88" s="474">
        <v>0.0744738</v>
      </c>
      <c r="L88" s="474">
        <v>5.05617597</v>
      </c>
      <c r="M88" s="474">
        <v>8.8272184</v>
      </c>
      <c r="N88" s="474">
        <v>8.4052151</v>
      </c>
      <c r="O88" s="474">
        <v>7.9832116</v>
      </c>
      <c r="P88" s="474">
        <v>7.5820192</v>
      </c>
      <c r="Q88" s="474">
        <v>7.1392046</v>
      </c>
      <c r="R88" s="474">
        <v>6.7172012</v>
      </c>
      <c r="S88" s="474">
        <v>6.2951977</v>
      </c>
      <c r="T88" s="474">
        <v>5.8893806</v>
      </c>
      <c r="U88" s="474">
        <v>5.4511907</v>
      </c>
    </row>
    <row r="89" spans="1:21">
      <c r="A89" s="15"/>
      <c r="B89" s="35" t="s">
        <v>59</v>
      </c>
      <c r="C89" s="20" t="s">
        <v>57</v>
      </c>
      <c r="D89" s="20" t="s">
        <v>40</v>
      </c>
      <c r="E89" s="22"/>
      <c r="F89" s="474"/>
      <c r="G89" s="474">
        <v>0</v>
      </c>
      <c r="H89" s="474">
        <v>0</v>
      </c>
      <c r="I89" s="474">
        <v>0</v>
      </c>
      <c r="J89" s="474">
        <v>0</v>
      </c>
      <c r="K89" s="474">
        <v>0</v>
      </c>
      <c r="L89" s="474">
        <v>0</v>
      </c>
      <c r="M89" s="474">
        <v>0</v>
      </c>
      <c r="N89" s="474">
        <v>0</v>
      </c>
      <c r="O89" s="474">
        <v>0</v>
      </c>
      <c r="P89" s="474">
        <v>0</v>
      </c>
      <c r="Q89" s="474">
        <v>0</v>
      </c>
      <c r="R89" s="474">
        <v>0</v>
      </c>
      <c r="S89" s="474">
        <v>0</v>
      </c>
      <c r="T89" s="474">
        <v>0</v>
      </c>
      <c r="U89" s="474">
        <v>0</v>
      </c>
    </row>
    <row r="90" spans="1:21">
      <c r="A90" s="15"/>
      <c r="B90" s="35" t="s">
        <v>60</v>
      </c>
      <c r="C90" s="20" t="s">
        <v>57</v>
      </c>
      <c r="D90" s="20" t="s">
        <v>40</v>
      </c>
      <c r="E90" s="22"/>
      <c r="F90" s="474"/>
      <c r="G90" s="474">
        <v>0.0151588</v>
      </c>
      <c r="H90" s="474">
        <v>0.02676282</v>
      </c>
      <c r="I90" s="474">
        <v>0.02856739</v>
      </c>
      <c r="J90" s="474">
        <v>0.02742091</v>
      </c>
      <c r="K90" s="474">
        <v>0.0128848</v>
      </c>
      <c r="L90" s="474">
        <v>39.57911668</v>
      </c>
      <c r="M90" s="474">
        <v>71.2466857</v>
      </c>
      <c r="N90" s="474">
        <v>70.1912489</v>
      </c>
      <c r="O90" s="474">
        <v>68.2595092</v>
      </c>
      <c r="P90" s="474">
        <v>66.1118322</v>
      </c>
      <c r="Q90" s="474">
        <v>63.7285985</v>
      </c>
      <c r="R90" s="474">
        <v>61.4318695</v>
      </c>
      <c r="S90" s="474">
        <v>59.1351404</v>
      </c>
      <c r="T90" s="474">
        <v>56.9308848</v>
      </c>
      <c r="U90" s="474">
        <v>53.9784799</v>
      </c>
    </row>
    <row r="91" spans="1:21">
      <c r="A91" s="15"/>
      <c r="B91" s="35" t="s">
        <v>61</v>
      </c>
      <c r="C91" s="20" t="s">
        <v>57</v>
      </c>
      <c r="D91" s="20" t="s">
        <v>40</v>
      </c>
      <c r="E91" s="22"/>
      <c r="F91" s="474"/>
      <c r="G91" s="474">
        <v>0</v>
      </c>
      <c r="H91" s="474">
        <v>0</v>
      </c>
      <c r="I91" s="474">
        <v>0</v>
      </c>
      <c r="J91" s="474">
        <v>0</v>
      </c>
      <c r="K91" s="474">
        <v>0</v>
      </c>
      <c r="L91" s="474">
        <v>0</v>
      </c>
      <c r="M91" s="474">
        <v>0</v>
      </c>
      <c r="N91" s="474">
        <v>0</v>
      </c>
      <c r="O91" s="474">
        <v>0</v>
      </c>
      <c r="P91" s="474">
        <v>0</v>
      </c>
      <c r="Q91" s="474">
        <v>0</v>
      </c>
      <c r="R91" s="474">
        <v>0</v>
      </c>
      <c r="S91" s="474">
        <v>0</v>
      </c>
      <c r="T91" s="474">
        <v>0</v>
      </c>
      <c r="U91" s="474">
        <v>0</v>
      </c>
    </row>
    <row r="92" spans="1:21">
      <c r="A92" s="15"/>
      <c r="B92" s="35" t="s">
        <v>62</v>
      </c>
      <c r="C92" s="20" t="s">
        <v>57</v>
      </c>
      <c r="D92" s="20" t="s">
        <v>40</v>
      </c>
      <c r="E92" s="22"/>
      <c r="F92" s="474"/>
      <c r="G92" s="474">
        <v>0</v>
      </c>
      <c r="H92" s="474">
        <v>0</v>
      </c>
      <c r="I92" s="474">
        <v>0</v>
      </c>
      <c r="J92" s="474">
        <v>0</v>
      </c>
      <c r="K92" s="474">
        <v>0</v>
      </c>
      <c r="L92" s="474">
        <v>0</v>
      </c>
      <c r="M92" s="474">
        <v>0</v>
      </c>
      <c r="N92" s="474">
        <v>0</v>
      </c>
      <c r="O92" s="474">
        <v>0</v>
      </c>
      <c r="P92" s="474">
        <v>0</v>
      </c>
      <c r="Q92" s="474">
        <v>0</v>
      </c>
      <c r="R92" s="474">
        <v>0</v>
      </c>
      <c r="S92" s="474">
        <v>0</v>
      </c>
      <c r="T92" s="474">
        <v>0</v>
      </c>
      <c r="U92" s="474">
        <v>0</v>
      </c>
    </row>
    <row r="93" spans="1:21">
      <c r="A93" s="15"/>
      <c r="B93" s="35" t="s">
        <v>63</v>
      </c>
      <c r="C93" s="20" t="s">
        <v>57</v>
      </c>
      <c r="D93" s="20" t="s">
        <v>40</v>
      </c>
      <c r="E93" s="22"/>
      <c r="F93" s="474"/>
      <c r="G93" s="474">
        <v>0</v>
      </c>
      <c r="H93" s="474">
        <v>0</v>
      </c>
      <c r="I93" s="474">
        <v>0</v>
      </c>
      <c r="J93" s="474">
        <v>0</v>
      </c>
      <c r="K93" s="474">
        <v>0</v>
      </c>
      <c r="L93" s="474">
        <v>0</v>
      </c>
      <c r="M93" s="474">
        <v>0</v>
      </c>
      <c r="N93" s="474">
        <v>0</v>
      </c>
      <c r="O93" s="474">
        <v>0</v>
      </c>
      <c r="P93" s="474">
        <v>0</v>
      </c>
      <c r="Q93" s="474">
        <v>0</v>
      </c>
      <c r="R93" s="474">
        <v>0</v>
      </c>
      <c r="S93" s="474">
        <v>0</v>
      </c>
      <c r="T93" s="474">
        <v>0</v>
      </c>
      <c r="U93" s="474">
        <v>0</v>
      </c>
    </row>
    <row r="94" spans="1:21">
      <c r="A94" s="15"/>
      <c r="B94" s="35" t="s">
        <v>64</v>
      </c>
      <c r="C94" s="20" t="s">
        <v>57</v>
      </c>
      <c r="D94" s="20" t="s">
        <v>40</v>
      </c>
      <c r="E94" s="22"/>
      <c r="F94" s="474"/>
      <c r="G94" s="474">
        <v>0</v>
      </c>
      <c r="H94" s="474">
        <v>0</v>
      </c>
      <c r="I94" s="474">
        <v>0</v>
      </c>
      <c r="J94" s="474">
        <v>0</v>
      </c>
      <c r="K94" s="474">
        <v>0</v>
      </c>
      <c r="L94" s="474">
        <v>0</v>
      </c>
      <c r="M94" s="474">
        <v>0</v>
      </c>
      <c r="N94" s="474">
        <v>0</v>
      </c>
      <c r="O94" s="474">
        <v>0</v>
      </c>
      <c r="P94" s="474">
        <v>0</v>
      </c>
      <c r="Q94" s="474">
        <v>0</v>
      </c>
      <c r="R94" s="474">
        <v>0</v>
      </c>
      <c r="S94" s="474">
        <v>0</v>
      </c>
      <c r="T94" s="474">
        <v>0</v>
      </c>
      <c r="U94" s="474">
        <v>0</v>
      </c>
    </row>
    <row r="95" spans="1:21">
      <c r="A95" s="15"/>
      <c r="B95" s="35" t="s">
        <v>65</v>
      </c>
      <c r="C95" s="20" t="s">
        <v>57</v>
      </c>
      <c r="D95" s="20" t="s">
        <v>40</v>
      </c>
      <c r="E95" s="22"/>
      <c r="F95" s="474"/>
      <c r="G95" s="474">
        <v>0</v>
      </c>
      <c r="H95" s="474">
        <v>0</v>
      </c>
      <c r="I95" s="474">
        <v>0</v>
      </c>
      <c r="J95" s="474">
        <v>0</v>
      </c>
      <c r="K95" s="474">
        <v>0</v>
      </c>
      <c r="L95" s="474">
        <v>0</v>
      </c>
      <c r="M95" s="474">
        <v>0</v>
      </c>
      <c r="N95" s="474">
        <v>0</v>
      </c>
      <c r="O95" s="474">
        <v>0</v>
      </c>
      <c r="P95" s="474">
        <v>0</v>
      </c>
      <c r="Q95" s="474">
        <v>0</v>
      </c>
      <c r="R95" s="474">
        <v>0</v>
      </c>
      <c r="S95" s="474">
        <v>0</v>
      </c>
      <c r="T95" s="474">
        <v>0</v>
      </c>
      <c r="U95" s="474">
        <v>0</v>
      </c>
    </row>
    <row r="96" spans="1:21">
      <c r="A96" s="15"/>
      <c r="B96" s="35" t="s">
        <v>66</v>
      </c>
      <c r="C96" s="20" t="s">
        <v>57</v>
      </c>
      <c r="D96" s="20" t="s">
        <v>40</v>
      </c>
      <c r="E96" s="22"/>
      <c r="F96" s="474"/>
      <c r="G96" s="474">
        <v>0</v>
      </c>
      <c r="H96" s="474">
        <v>0</v>
      </c>
      <c r="I96" s="474">
        <v>0</v>
      </c>
      <c r="J96" s="474">
        <v>0</v>
      </c>
      <c r="K96" s="474">
        <v>0</v>
      </c>
      <c r="L96" s="474">
        <v>0</v>
      </c>
      <c r="M96" s="474">
        <v>0</v>
      </c>
      <c r="N96" s="474">
        <v>0</v>
      </c>
      <c r="O96" s="474">
        <v>0</v>
      </c>
      <c r="P96" s="474">
        <v>0</v>
      </c>
      <c r="Q96" s="474">
        <v>0</v>
      </c>
      <c r="R96" s="474">
        <v>0</v>
      </c>
      <c r="S96" s="474">
        <v>0</v>
      </c>
      <c r="T96" s="474">
        <v>0</v>
      </c>
      <c r="U96" s="474">
        <v>0</v>
      </c>
    </row>
    <row r="97" spans="1:21">
      <c r="A97" s="15"/>
      <c r="B97" s="15"/>
      <c r="C97" s="20"/>
      <c r="D97" s="20"/>
      <c r="E97" s="15"/>
      <c r="F97" s="21"/>
      <c r="G97" s="21"/>
      <c r="H97" s="21"/>
      <c r="I97" s="21"/>
      <c r="J97" s="21"/>
      <c r="K97" s="21"/>
      <c r="L97" s="21"/>
      <c r="M97" s="21"/>
      <c r="N97" s="21"/>
      <c r="O97" s="21"/>
      <c r="P97" s="21"/>
      <c r="Q97" s="21"/>
      <c r="R97" s="21"/>
      <c r="S97" s="21"/>
      <c r="T97" s="21"/>
      <c r="U97" s="21"/>
    </row>
    <row r="98" spans="1:21">
      <c r="A98" s="15"/>
      <c r="B98" s="68" t="s">
        <v>90</v>
      </c>
      <c r="C98" s="20"/>
      <c r="D98" s="20"/>
      <c r="E98" s="68"/>
      <c r="F98" s="324"/>
      <c r="G98" s="324"/>
      <c r="H98" s="324"/>
      <c r="I98" s="324"/>
      <c r="J98" s="324"/>
      <c r="K98" s="324"/>
      <c r="L98" s="324"/>
      <c r="M98" s="324"/>
      <c r="N98" s="324"/>
      <c r="O98" s="324"/>
      <c r="P98" s="324"/>
      <c r="Q98" s="324"/>
      <c r="R98" s="324"/>
      <c r="S98" s="324"/>
      <c r="T98" s="324"/>
      <c r="U98" s="324"/>
    </row>
    <row r="99" spans="1:21">
      <c r="A99" s="15"/>
      <c r="B99" s="68"/>
      <c r="C99" s="20"/>
      <c r="D99" s="20"/>
      <c r="E99" s="68"/>
      <c r="F99" s="324"/>
      <c r="G99" s="324"/>
      <c r="H99" s="309"/>
      <c r="I99" s="309"/>
      <c r="J99" s="324"/>
      <c r="K99" s="324"/>
      <c r="L99" s="324"/>
      <c r="M99" s="324"/>
      <c r="N99" s="324"/>
      <c r="O99" s="324"/>
      <c r="P99" s="324"/>
      <c r="Q99" s="324"/>
      <c r="R99" s="324"/>
      <c r="S99" s="324"/>
      <c r="T99" s="324"/>
      <c r="U99" s="324"/>
    </row>
    <row r="100" spans="1:21">
      <c r="A100" s="15"/>
      <c r="B100" s="68" t="s">
        <v>91</v>
      </c>
      <c r="C100" s="20" t="s">
        <v>38</v>
      </c>
      <c r="D100" s="20" t="s">
        <v>40</v>
      </c>
      <c r="E100" s="68"/>
      <c r="F100" s="473"/>
      <c r="G100" s="473">
        <f>G101+G102+G103+G104+G105+G106+G107+G108+G109+G110+G111+G112+G113+G114+G115</f>
        <v>811.6768695</v>
      </c>
      <c r="H100" s="473">
        <f>H101+H102+H103+H104+H105+H106+H107+H108+H109+H110+H111+H112+H113+H114+H115</f>
        <v>3280.41758339</v>
      </c>
      <c r="I100" s="473">
        <f>I101+I102+I103+I104+I105+I106+I107+I108+I109+I110+K115+I111+I112+I113+I114+I115</f>
        <v>4353.18715314</v>
      </c>
      <c r="J100" s="473">
        <f>J101+J102+J103+J104+J105+J106+J107+J108+J109+J110+J111+J112+J113+J114+J115</f>
        <v>5079.41907918</v>
      </c>
      <c r="K100" s="473">
        <f>K101+K102+K103+K104+K105+K106+K107+K108+K109+K110+K111+K112+K113+K114+K115</f>
        <v>7450.35902085</v>
      </c>
      <c r="L100" s="473">
        <f>L101+L102+L103+L104+L105+L106+L107+L108+L109+L110+L111+L112+L113+L114+L115</f>
        <v>8561.2641945</v>
      </c>
      <c r="M100" s="473">
        <f>M101+M102+M103+M104+M105+M106+M107+M108+M109+M110+M111+M112+M113+M114+M115</f>
        <v>7893.47821609</v>
      </c>
      <c r="N100" s="473">
        <f>N101+N102+N103+N104+N105+N106+N107+N108+N109+N110+P115+N111+N112+N113+N114+N115</f>
        <v>6178.39363096</v>
      </c>
      <c r="O100" s="473">
        <f>O101+O102+O103+O104+O105+O106+O107+O108+O109+O110+O111+O112+O113+O114+O115</f>
        <v>5501.45847572</v>
      </c>
      <c r="P100" s="473">
        <f>P101+P102+P103+P104+P105+P106+P107+P108+P109+P110+P111+P112+P113+P114+P115</f>
        <v>5320.2555197</v>
      </c>
      <c r="Q100" s="473">
        <f>Q101+Q102+Q103+Q104+Q105+Q106+Q107+Q108+Q109+Q110+Q111+Q112+Q113+Q114+Q115</f>
        <v>5126.52772902</v>
      </c>
      <c r="R100" s="473">
        <f>R101+R102+R103+R104+R105+R106+R107+R108+R109+R110+R111+R112+R113+R114+R115</f>
        <v>4914.97472087</v>
      </c>
      <c r="S100" s="473">
        <f>S101+S102+S103+S104+S105+S106+S107+S108+S109+S110+U115+S111+S112+S113+S114+S115</f>
        <v>4683.22719341</v>
      </c>
      <c r="T100" s="473">
        <f>T101+T102+T103+T104+T105+T106+T107+T108+T109+T110+T111+T112+T113+T114+T115</f>
        <v>4429.33527664</v>
      </c>
      <c r="U100" s="473">
        <f>U101+U102+U103+U104+U105+U106+U107+U108+U109+U110+U111+U112+U113+U114+U115</f>
        <v>4151.78737703</v>
      </c>
    </row>
    <row r="101" spans="1:21">
      <c r="A101" s="15"/>
      <c r="B101" s="35" t="s">
        <v>69</v>
      </c>
      <c r="C101" s="20" t="s">
        <v>38</v>
      </c>
      <c r="D101" s="20" t="s">
        <v>40</v>
      </c>
      <c r="E101" s="22"/>
      <c r="F101" s="474"/>
      <c r="G101" s="474">
        <v>0</v>
      </c>
      <c r="H101" s="474">
        <v>0</v>
      </c>
      <c r="I101" s="474">
        <v>0</v>
      </c>
      <c r="J101" s="474">
        <v>0</v>
      </c>
      <c r="K101" s="474">
        <v>395.08603562</v>
      </c>
      <c r="L101" s="474">
        <v>1708.55267292</v>
      </c>
      <c r="M101" s="474">
        <v>1697.08445316</v>
      </c>
      <c r="N101" s="474">
        <v>1684.54043544</v>
      </c>
      <c r="O101" s="474">
        <v>1670.81970216</v>
      </c>
      <c r="P101" s="474">
        <v>1655.81186952</v>
      </c>
      <c r="Q101" s="474">
        <v>1639.39619868</v>
      </c>
      <c r="R101" s="474">
        <v>1621.44062472</v>
      </c>
      <c r="S101" s="474">
        <v>1601.80069404</v>
      </c>
      <c r="T101" s="474">
        <v>1580.3184024</v>
      </c>
      <c r="U101" s="474">
        <v>1556.82092364</v>
      </c>
    </row>
    <row r="102" spans="1:21">
      <c r="A102" s="15"/>
      <c r="B102" s="35" t="s">
        <v>70</v>
      </c>
      <c r="C102" s="20" t="s">
        <v>38</v>
      </c>
      <c r="D102" s="20" t="s">
        <v>40</v>
      </c>
      <c r="E102" s="22"/>
      <c r="F102" s="474"/>
      <c r="G102" s="474">
        <v>0</v>
      </c>
      <c r="H102" s="474">
        <v>1045.22423366</v>
      </c>
      <c r="I102" s="474">
        <v>1910.11092982</v>
      </c>
      <c r="J102" s="474">
        <v>865.06222634</v>
      </c>
      <c r="K102" s="474">
        <v>2119.48764028</v>
      </c>
      <c r="L102" s="474">
        <v>3293.45083</v>
      </c>
      <c r="M102" s="474">
        <v>3197.27683176</v>
      </c>
      <c r="N102" s="474">
        <v>3092.08104916</v>
      </c>
      <c r="O102" s="474">
        <v>2977.01717648</v>
      </c>
      <c r="P102" s="474">
        <v>2851.15951888</v>
      </c>
      <c r="Q102" s="474">
        <v>2713.49554488</v>
      </c>
      <c r="R102" s="474">
        <v>2562.9177406</v>
      </c>
      <c r="S102" s="474">
        <v>2398.21469956</v>
      </c>
      <c r="T102" s="474">
        <v>2218.06137728</v>
      </c>
      <c r="U102" s="474">
        <v>2021.00843068</v>
      </c>
    </row>
    <row r="103" spans="1:21">
      <c r="A103" s="15"/>
      <c r="B103" s="35" t="s">
        <v>71</v>
      </c>
      <c r="C103" s="20" t="s">
        <v>38</v>
      </c>
      <c r="D103" s="20" t="s">
        <v>40</v>
      </c>
      <c r="E103" s="22"/>
      <c r="F103" s="474"/>
      <c r="G103" s="474">
        <v>20.13527967</v>
      </c>
      <c r="H103" s="474">
        <v>89.92369546</v>
      </c>
      <c r="I103" s="474">
        <v>118.62618268</v>
      </c>
      <c r="J103" s="474">
        <v>116.96138597</v>
      </c>
      <c r="K103" s="474">
        <v>115.07603104</v>
      </c>
      <c r="L103" s="474">
        <v>112.91110056</v>
      </c>
      <c r="M103" s="474">
        <v>110.33870832</v>
      </c>
      <c r="N103" s="474">
        <v>107.57380188</v>
      </c>
      <c r="O103" s="474">
        <v>103.90350648</v>
      </c>
      <c r="P103" s="474">
        <v>99.90064428</v>
      </c>
      <c r="Q103" s="474">
        <v>95.26209924</v>
      </c>
      <c r="R103" s="474">
        <v>89.8869204</v>
      </c>
      <c r="S103" s="474">
        <v>83.65812492</v>
      </c>
      <c r="T103" s="474">
        <v>76.44015264</v>
      </c>
      <c r="U103" s="474">
        <v>68.70591504</v>
      </c>
    </row>
    <row r="104" spans="1:21">
      <c r="A104" s="15"/>
      <c r="B104" s="35" t="s">
        <v>72</v>
      </c>
      <c r="C104" s="20" t="s">
        <v>38</v>
      </c>
      <c r="D104" s="20" t="s">
        <v>40</v>
      </c>
      <c r="E104" s="22"/>
      <c r="F104" s="474"/>
      <c r="G104" s="474">
        <v>0</v>
      </c>
      <c r="H104" s="474">
        <v>522.61211675</v>
      </c>
      <c r="I104" s="474">
        <v>955.06046443</v>
      </c>
      <c r="J104" s="474">
        <v>865.06222534</v>
      </c>
      <c r="K104" s="474">
        <v>850.39203131</v>
      </c>
      <c r="L104" s="474">
        <v>823.3627075</v>
      </c>
      <c r="M104" s="474">
        <v>799.31920794</v>
      </c>
      <c r="N104" s="474">
        <v>773.02026229</v>
      </c>
      <c r="O104" s="474">
        <v>744.25429412</v>
      </c>
      <c r="P104" s="474">
        <v>712.78987972</v>
      </c>
      <c r="Q104" s="474">
        <v>678.37388622</v>
      </c>
      <c r="R104" s="474">
        <v>640.72943515</v>
      </c>
      <c r="S104" s="474">
        <v>599.55367489</v>
      </c>
      <c r="T104" s="474">
        <v>554.51534432</v>
      </c>
      <c r="U104" s="474">
        <v>505.25210767</v>
      </c>
    </row>
    <row r="105" spans="1:21">
      <c r="A105" s="15"/>
      <c r="B105" s="35" t="s">
        <v>73</v>
      </c>
      <c r="C105" s="20" t="s">
        <v>38</v>
      </c>
      <c r="D105" s="20" t="s">
        <v>40</v>
      </c>
      <c r="E105" s="22"/>
      <c r="F105" s="474"/>
      <c r="G105" s="474">
        <v>46.21927683</v>
      </c>
      <c r="H105" s="474">
        <v>262.65353752</v>
      </c>
      <c r="I105" s="474">
        <v>88.3488984</v>
      </c>
      <c r="J105" s="474">
        <v>1634.40671231</v>
      </c>
      <c r="K105" s="474">
        <v>1790.88365669</v>
      </c>
      <c r="L105" s="474">
        <v>711.69302016</v>
      </c>
      <c r="M105" s="474">
        <v>183.9472787</v>
      </c>
      <c r="N105" s="474">
        <v>0</v>
      </c>
      <c r="O105" s="474">
        <v>0</v>
      </c>
      <c r="P105" s="474">
        <v>0</v>
      </c>
      <c r="Q105" s="474">
        <v>0</v>
      </c>
      <c r="R105" s="474">
        <v>0</v>
      </c>
      <c r="S105" s="474">
        <v>0</v>
      </c>
      <c r="T105" s="474">
        <v>0</v>
      </c>
      <c r="U105" s="474">
        <v>0</v>
      </c>
    </row>
    <row r="106" spans="1:21">
      <c r="A106" s="15"/>
      <c r="B106" s="35" t="s">
        <v>74</v>
      </c>
      <c r="C106" s="20" t="s">
        <v>38</v>
      </c>
      <c r="D106" s="20" t="s">
        <v>40</v>
      </c>
      <c r="E106" s="22"/>
      <c r="F106" s="474"/>
      <c r="G106" s="474">
        <v>745.322313</v>
      </c>
      <c r="H106" s="474">
        <v>1360.004</v>
      </c>
      <c r="I106" s="474">
        <v>1260.0020003</v>
      </c>
      <c r="J106" s="474">
        <v>1256.917</v>
      </c>
      <c r="K106" s="474">
        <v>1888.62936829</v>
      </c>
      <c r="L106" s="474">
        <v>1888.6193683</v>
      </c>
      <c r="M106" s="474">
        <v>1888.6193683</v>
      </c>
      <c r="N106" s="474">
        <v>510</v>
      </c>
      <c r="O106" s="474">
        <v>0</v>
      </c>
      <c r="P106" s="474">
        <v>0</v>
      </c>
      <c r="Q106" s="474">
        <v>0</v>
      </c>
      <c r="R106" s="474">
        <v>0</v>
      </c>
      <c r="S106" s="474">
        <v>0</v>
      </c>
      <c r="T106" s="474">
        <v>0</v>
      </c>
      <c r="U106" s="474">
        <v>0</v>
      </c>
    </row>
    <row r="107" spans="1:21">
      <c r="A107" s="15"/>
      <c r="B107" s="35" t="s">
        <v>75</v>
      </c>
      <c r="C107" s="20" t="s">
        <v>38</v>
      </c>
      <c r="D107" s="20" t="s">
        <v>40</v>
      </c>
      <c r="E107" s="22"/>
      <c r="F107" s="474"/>
      <c r="G107" s="474">
        <v>0</v>
      </c>
      <c r="H107" s="474">
        <v>0</v>
      </c>
      <c r="I107" s="474">
        <v>0</v>
      </c>
      <c r="J107" s="474">
        <v>168.80211755</v>
      </c>
      <c r="K107" s="474">
        <v>256.16044856</v>
      </c>
      <c r="L107" s="474">
        <v>0</v>
      </c>
      <c r="M107" s="474">
        <v>0</v>
      </c>
      <c r="N107" s="474">
        <v>0</v>
      </c>
      <c r="O107" s="474">
        <v>0</v>
      </c>
      <c r="P107" s="474">
        <v>0</v>
      </c>
      <c r="Q107" s="474">
        <v>0</v>
      </c>
      <c r="R107" s="474">
        <v>0</v>
      </c>
      <c r="S107" s="474">
        <v>0</v>
      </c>
      <c r="T107" s="474">
        <v>0</v>
      </c>
      <c r="U107" s="474">
        <v>0</v>
      </c>
    </row>
    <row r="108" spans="1:21">
      <c r="A108" s="15"/>
      <c r="B108" s="35" t="s">
        <v>76</v>
      </c>
      <c r="C108" s="20" t="s">
        <v>38</v>
      </c>
      <c r="D108" s="20" t="s">
        <v>40</v>
      </c>
      <c r="E108" s="22"/>
      <c r="F108" s="474"/>
      <c r="G108" s="474">
        <v>0</v>
      </c>
      <c r="H108" s="474">
        <v>0</v>
      </c>
      <c r="I108" s="474">
        <v>0</v>
      </c>
      <c r="J108" s="474">
        <v>0</v>
      </c>
      <c r="K108" s="474">
        <v>0</v>
      </c>
      <c r="L108" s="474">
        <v>0</v>
      </c>
      <c r="M108" s="474">
        <v>0</v>
      </c>
      <c r="N108" s="474">
        <v>0</v>
      </c>
      <c r="O108" s="474">
        <v>0</v>
      </c>
      <c r="P108" s="474">
        <v>0</v>
      </c>
      <c r="Q108" s="474">
        <v>0</v>
      </c>
      <c r="R108" s="474">
        <v>0</v>
      </c>
      <c r="S108" s="474">
        <v>0</v>
      </c>
      <c r="T108" s="474">
        <v>0</v>
      </c>
      <c r="U108" s="474">
        <v>0</v>
      </c>
    </row>
    <row r="109" spans="1:21">
      <c r="A109" s="15"/>
      <c r="B109" s="35" t="s">
        <v>77</v>
      </c>
      <c r="C109" s="20" t="s">
        <v>38</v>
      </c>
      <c r="D109" s="20" t="s">
        <v>40</v>
      </c>
      <c r="E109" s="22"/>
      <c r="F109" s="474"/>
      <c r="G109" s="474">
        <v>0</v>
      </c>
      <c r="H109" s="474">
        <v>0</v>
      </c>
      <c r="I109" s="474">
        <v>19.04718417</v>
      </c>
      <c r="J109" s="474">
        <v>32.53098499</v>
      </c>
      <c r="K109" s="474">
        <v>32.65231572</v>
      </c>
      <c r="L109" s="474">
        <v>22.67449506</v>
      </c>
      <c r="M109" s="474">
        <v>16.89236791</v>
      </c>
      <c r="N109" s="474">
        <v>11.17808219</v>
      </c>
      <c r="O109" s="474">
        <v>5.46379648</v>
      </c>
      <c r="P109" s="474">
        <v>0.5936073</v>
      </c>
      <c r="Q109" s="474">
        <v>0</v>
      </c>
      <c r="R109" s="474">
        <v>0</v>
      </c>
      <c r="S109" s="474">
        <v>0</v>
      </c>
      <c r="T109" s="474">
        <v>0</v>
      </c>
      <c r="U109" s="474">
        <v>0</v>
      </c>
    </row>
    <row r="110" spans="1:21">
      <c r="A110" s="15"/>
      <c r="B110" s="35" t="s">
        <v>78</v>
      </c>
      <c r="C110" s="20" t="s">
        <v>38</v>
      </c>
      <c r="D110" s="20" t="s">
        <v>40</v>
      </c>
      <c r="E110" s="22"/>
      <c r="F110" s="474"/>
      <c r="G110" s="474">
        <v>0</v>
      </c>
      <c r="H110" s="474">
        <v>0</v>
      </c>
      <c r="I110" s="474">
        <v>0</v>
      </c>
      <c r="J110" s="474">
        <v>0</v>
      </c>
      <c r="K110" s="474">
        <v>0</v>
      </c>
      <c r="L110" s="474">
        <v>0</v>
      </c>
      <c r="M110" s="474">
        <v>0</v>
      </c>
      <c r="N110" s="474">
        <v>0</v>
      </c>
      <c r="O110" s="474">
        <v>0</v>
      </c>
      <c r="P110" s="474">
        <v>0</v>
      </c>
      <c r="Q110" s="474">
        <v>0</v>
      </c>
      <c r="R110" s="474">
        <v>0</v>
      </c>
      <c r="S110" s="474">
        <v>0</v>
      </c>
      <c r="T110" s="474">
        <v>0</v>
      </c>
      <c r="U110" s="474">
        <v>0</v>
      </c>
    </row>
    <row r="111" spans="1:21">
      <c r="A111" s="15"/>
      <c r="B111" s="35" t="s">
        <v>79</v>
      </c>
      <c r="C111" s="20" t="s">
        <v>38</v>
      </c>
      <c r="D111" s="20" t="s">
        <v>40</v>
      </c>
      <c r="E111" s="22"/>
      <c r="F111" s="474"/>
      <c r="G111" s="474">
        <v>0</v>
      </c>
      <c r="H111" s="474">
        <v>0</v>
      </c>
      <c r="I111" s="474">
        <v>0</v>
      </c>
      <c r="J111" s="474">
        <v>0</v>
      </c>
      <c r="K111" s="474">
        <v>0</v>
      </c>
      <c r="L111" s="474">
        <v>0</v>
      </c>
      <c r="M111" s="474">
        <v>0</v>
      </c>
      <c r="N111" s="474">
        <v>0</v>
      </c>
      <c r="O111" s="474">
        <v>0</v>
      </c>
      <c r="P111" s="474">
        <v>0</v>
      </c>
      <c r="Q111" s="474">
        <v>0</v>
      </c>
      <c r="R111" s="474">
        <v>0</v>
      </c>
      <c r="S111" s="474">
        <v>0</v>
      </c>
      <c r="T111" s="474">
        <v>0</v>
      </c>
      <c r="U111" s="474">
        <v>0</v>
      </c>
    </row>
    <row r="112" spans="1:21">
      <c r="A112" s="15"/>
      <c r="B112" s="35" t="s">
        <v>80</v>
      </c>
      <c r="C112" s="20" t="s">
        <v>38</v>
      </c>
      <c r="D112" s="20" t="s">
        <v>40</v>
      </c>
      <c r="E112" s="22"/>
      <c r="F112" s="474"/>
      <c r="G112" s="474">
        <v>0</v>
      </c>
      <c r="H112" s="474">
        <v>0</v>
      </c>
      <c r="I112" s="474">
        <v>0</v>
      </c>
      <c r="J112" s="474">
        <v>0</v>
      </c>
      <c r="K112" s="474">
        <v>0</v>
      </c>
      <c r="L112" s="474">
        <v>0</v>
      </c>
      <c r="M112" s="474">
        <v>0</v>
      </c>
      <c r="N112" s="474">
        <v>0</v>
      </c>
      <c r="O112" s="474">
        <v>0</v>
      </c>
      <c r="P112" s="474">
        <v>0</v>
      </c>
      <c r="Q112" s="474">
        <v>0</v>
      </c>
      <c r="R112" s="474">
        <v>0</v>
      </c>
      <c r="S112" s="474">
        <v>0</v>
      </c>
      <c r="T112" s="474">
        <v>0</v>
      </c>
      <c r="U112" s="474">
        <v>0</v>
      </c>
    </row>
    <row r="113" spans="1:21">
      <c r="A113" s="15"/>
      <c r="B113" s="35" t="s">
        <v>81</v>
      </c>
      <c r="C113" s="20" t="s">
        <v>38</v>
      </c>
      <c r="D113" s="20" t="s">
        <v>40</v>
      </c>
      <c r="E113" s="22"/>
      <c r="F113" s="474"/>
      <c r="G113" s="474">
        <v>0</v>
      </c>
      <c r="H113" s="474">
        <v>0</v>
      </c>
      <c r="I113" s="474">
        <v>0</v>
      </c>
      <c r="J113" s="474">
        <v>0</v>
      </c>
      <c r="K113" s="474">
        <v>0</v>
      </c>
      <c r="L113" s="474">
        <v>0</v>
      </c>
      <c r="M113" s="474">
        <v>0</v>
      </c>
      <c r="N113" s="474">
        <v>0</v>
      </c>
      <c r="O113" s="474">
        <v>0</v>
      </c>
      <c r="P113" s="474">
        <v>0</v>
      </c>
      <c r="Q113" s="474">
        <v>0</v>
      </c>
      <c r="R113" s="474">
        <v>0</v>
      </c>
      <c r="S113" s="474">
        <v>0</v>
      </c>
      <c r="T113" s="474">
        <v>0</v>
      </c>
      <c r="U113" s="474">
        <v>0</v>
      </c>
    </row>
    <row r="114" spans="1:21">
      <c r="A114" s="15"/>
      <c r="B114" s="35" t="s">
        <v>82</v>
      </c>
      <c r="C114" s="20" t="s">
        <v>38</v>
      </c>
      <c r="D114" s="20" t="s">
        <v>40</v>
      </c>
      <c r="E114" s="22"/>
      <c r="F114" s="474"/>
      <c r="G114" s="474">
        <v>0</v>
      </c>
      <c r="H114" s="474">
        <v>0</v>
      </c>
      <c r="I114" s="474">
        <v>0</v>
      </c>
      <c r="J114" s="474">
        <v>0</v>
      </c>
      <c r="K114" s="474">
        <v>0</v>
      </c>
      <c r="L114" s="474">
        <v>0</v>
      </c>
      <c r="M114" s="474">
        <v>0</v>
      </c>
      <c r="N114" s="474">
        <v>0</v>
      </c>
      <c r="O114" s="474">
        <v>0</v>
      </c>
      <c r="P114" s="474">
        <v>0</v>
      </c>
      <c r="Q114" s="474">
        <v>0</v>
      </c>
      <c r="R114" s="474">
        <v>0</v>
      </c>
      <c r="S114" s="474">
        <v>0</v>
      </c>
      <c r="T114" s="474">
        <v>0</v>
      </c>
      <c r="U114" s="474">
        <v>0</v>
      </c>
    </row>
    <row r="115" spans="1:21">
      <c r="A115" s="15"/>
      <c r="B115" s="35" t="s">
        <v>83</v>
      </c>
      <c r="C115" s="20" t="s">
        <v>38</v>
      </c>
      <c r="D115" s="20" t="s">
        <v>40</v>
      </c>
      <c r="E115" s="22"/>
      <c r="F115" s="474"/>
      <c r="G115" s="474">
        <v>0</v>
      </c>
      <c r="H115" s="474">
        <v>0</v>
      </c>
      <c r="I115" s="474">
        <v>0</v>
      </c>
      <c r="J115" s="474">
        <v>139.67642668</v>
      </c>
      <c r="K115" s="474">
        <v>1.99149334</v>
      </c>
      <c r="L115" s="474">
        <v>0</v>
      </c>
      <c r="M115" s="474">
        <v>0</v>
      </c>
      <c r="N115" s="474">
        <v>0</v>
      </c>
      <c r="O115" s="474">
        <v>0</v>
      </c>
      <c r="P115" s="474">
        <v>0</v>
      </c>
      <c r="Q115" s="474">
        <v>0</v>
      </c>
      <c r="R115" s="474">
        <v>0</v>
      </c>
      <c r="S115" s="474">
        <v>0</v>
      </c>
      <c r="T115" s="474">
        <v>0</v>
      </c>
      <c r="U115" s="474">
        <v>0</v>
      </c>
    </row>
    <row r="116" spans="1:21">
      <c r="A116" s="15"/>
      <c r="B116" s="22"/>
      <c r="C116" s="20"/>
      <c r="D116" s="20"/>
      <c r="E116" s="22"/>
      <c r="F116" s="43"/>
      <c r="G116" s="43"/>
      <c r="H116" s="43"/>
      <c r="I116" s="43"/>
      <c r="J116" s="43"/>
      <c r="K116" s="326"/>
      <c r="L116" s="326"/>
      <c r="M116" s="326"/>
      <c r="N116" s="326"/>
      <c r="O116" s="326"/>
      <c r="P116" s="326"/>
      <c r="Q116" s="326"/>
      <c r="R116" s="326"/>
      <c r="S116" s="326"/>
      <c r="T116" s="326"/>
      <c r="U116" s="326"/>
    </row>
    <row r="117" spans="1:21">
      <c r="A117" s="15"/>
      <c r="B117" s="16" t="s">
        <v>92</v>
      </c>
      <c r="C117" s="16"/>
      <c r="D117" s="17"/>
      <c r="E117" s="18"/>
      <c r="F117" s="19"/>
      <c r="G117" s="19"/>
      <c r="H117" s="19"/>
      <c r="I117" s="19"/>
      <c r="J117" s="19"/>
      <c r="K117" s="19"/>
      <c r="L117" s="19"/>
      <c r="M117" s="19"/>
      <c r="N117" s="19"/>
      <c r="O117" s="19"/>
      <c r="P117" s="19"/>
      <c r="Q117" s="19"/>
      <c r="R117" s="19"/>
      <c r="S117" s="19"/>
      <c r="T117" s="19"/>
      <c r="U117" s="19"/>
    </row>
    <row r="118" spans="1:21">
      <c r="A118" s="15"/>
      <c r="B118" s="22"/>
      <c r="C118" s="20"/>
      <c r="D118" s="20"/>
      <c r="E118" s="22"/>
      <c r="F118" s="21"/>
      <c r="G118" s="21"/>
      <c r="H118" s="21"/>
      <c r="I118" s="21"/>
      <c r="J118" s="21"/>
      <c r="K118" s="21"/>
      <c r="L118" s="21"/>
      <c r="M118" s="21"/>
      <c r="N118" s="21"/>
      <c r="O118" s="21"/>
      <c r="P118" s="21"/>
      <c r="Q118" s="21"/>
      <c r="R118" s="21"/>
      <c r="S118" s="21"/>
      <c r="T118" s="21"/>
      <c r="U118" s="21"/>
    </row>
    <row r="119" spans="1:21">
      <c r="A119" s="15"/>
      <c r="B119" s="32" t="s">
        <v>93</v>
      </c>
      <c r="C119" s="20" t="s">
        <v>38</v>
      </c>
      <c r="D119" s="20" t="s">
        <v>40</v>
      </c>
      <c r="E119" s="32"/>
      <c r="F119" s="473"/>
      <c r="G119" s="473">
        <f>G120+G121+G122+G123+G124+G125+G126+G127+G128+G129+G130+G131+G132+G133+G134</f>
        <v>59667.04942855</v>
      </c>
      <c r="H119" s="473">
        <f>H120+H121+H122+H123+H124+H125+H126+H127+H128+H129+H130+H131+H132+H133+H134</f>
        <v>81291.530078</v>
      </c>
      <c r="I119" s="473">
        <f>I120+I121+I122+I123+I124+I125+I126+I127+I128+I129+K134+I130+I131+I132+I133+I134</f>
        <v>76433.49753731</v>
      </c>
      <c r="J119" s="473">
        <f>J120+J121+J122+J123+J124+J125+J126+J127+J128+J129+J130+J131+J132+J133+J134</f>
        <v>107869.95199021</v>
      </c>
      <c r="K119" s="473">
        <f>K120+K121+K122+K123+K124+K125+K126+K127+K128+K129+K130+K131+K132+K133+K134</f>
        <v>103201.2201011</v>
      </c>
      <c r="L119" s="327"/>
      <c r="M119" s="327"/>
      <c r="N119" s="327"/>
      <c r="O119" s="327"/>
      <c r="P119" s="327"/>
      <c r="Q119" s="327"/>
      <c r="R119" s="327"/>
      <c r="S119" s="327"/>
      <c r="T119" s="327"/>
      <c r="U119" s="327"/>
    </row>
    <row r="120" spans="1:21">
      <c r="A120" s="70"/>
      <c r="B120" s="34" t="s">
        <v>94</v>
      </c>
      <c r="C120" s="20" t="s">
        <v>38</v>
      </c>
      <c r="D120" s="20" t="s">
        <v>40</v>
      </c>
      <c r="E120" s="32"/>
      <c r="F120" s="473"/>
      <c r="G120" s="473">
        <v>32826.44959462</v>
      </c>
      <c r="H120" s="473">
        <v>23974.675189</v>
      </c>
      <c r="I120" s="473">
        <v>31338.35611266</v>
      </c>
      <c r="J120" s="473">
        <v>46996.00020615</v>
      </c>
      <c r="K120" s="473">
        <v>45509.546427</v>
      </c>
      <c r="L120" s="433">
        <v>29189.5577833762</v>
      </c>
      <c r="M120" s="488">
        <v>33567.9914508827</v>
      </c>
      <c r="N120" s="488">
        <v>38603.1901685151</v>
      </c>
      <c r="O120" s="488">
        <v>39954.6686937923</v>
      </c>
      <c r="P120" s="488">
        <v>48833.7189978612</v>
      </c>
      <c r="Q120" s="488">
        <v>53716.6268475403</v>
      </c>
      <c r="R120" s="488">
        <v>59088.2208746714</v>
      </c>
      <c r="S120" s="488">
        <v>69880.8040058721</v>
      </c>
      <c r="T120" s="488">
        <v>85409.524606752</v>
      </c>
      <c r="U120" s="488">
        <v>93950.253297766</v>
      </c>
    </row>
    <row r="121" spans="1:21">
      <c r="A121" s="70"/>
      <c r="B121" s="35" t="s">
        <v>95</v>
      </c>
      <c r="C121" s="20" t="s">
        <v>38</v>
      </c>
      <c r="D121" s="20" t="s">
        <v>40</v>
      </c>
      <c r="E121" s="32"/>
      <c r="F121" s="473"/>
      <c r="G121" s="473">
        <v>0</v>
      </c>
      <c r="H121" s="473">
        <v>0</v>
      </c>
      <c r="I121" s="473">
        <v>0</v>
      </c>
      <c r="J121" s="473">
        <v>0</v>
      </c>
      <c r="K121" s="473">
        <v>0</v>
      </c>
      <c r="L121" s="433">
        <v>0</v>
      </c>
      <c r="M121" s="488">
        <v>0</v>
      </c>
      <c r="N121" s="488">
        <v>0</v>
      </c>
      <c r="O121" s="488">
        <v>0</v>
      </c>
      <c r="P121" s="488">
        <v>0</v>
      </c>
      <c r="Q121" s="488">
        <v>0</v>
      </c>
      <c r="R121" s="488">
        <v>0</v>
      </c>
      <c r="S121" s="488">
        <v>0</v>
      </c>
      <c r="T121" s="488">
        <v>0</v>
      </c>
      <c r="U121" s="488">
        <v>0</v>
      </c>
    </row>
    <row r="122" spans="1:21">
      <c r="A122" s="70"/>
      <c r="B122" s="35" t="s">
        <v>96</v>
      </c>
      <c r="C122" s="20" t="s">
        <v>38</v>
      </c>
      <c r="D122" s="20" t="s">
        <v>40</v>
      </c>
      <c r="E122" s="32"/>
      <c r="F122" s="473"/>
      <c r="G122" s="473">
        <v>0</v>
      </c>
      <c r="H122" s="473">
        <v>0</v>
      </c>
      <c r="I122" s="473">
        <v>0</v>
      </c>
      <c r="J122" s="473">
        <v>0</v>
      </c>
      <c r="K122" s="473">
        <v>0</v>
      </c>
      <c r="L122" s="433">
        <v>0</v>
      </c>
      <c r="M122" s="488">
        <v>0</v>
      </c>
      <c r="N122" s="488">
        <v>0</v>
      </c>
      <c r="O122" s="488">
        <v>0</v>
      </c>
      <c r="P122" s="488">
        <v>0</v>
      </c>
      <c r="Q122" s="488">
        <v>0</v>
      </c>
      <c r="R122" s="488">
        <v>0</v>
      </c>
      <c r="S122" s="488">
        <v>0</v>
      </c>
      <c r="T122" s="488">
        <v>0</v>
      </c>
      <c r="U122" s="488">
        <v>0</v>
      </c>
    </row>
    <row r="123" spans="1:21">
      <c r="A123" s="15"/>
      <c r="B123" s="34" t="s">
        <v>97</v>
      </c>
      <c r="C123" s="20" t="s">
        <v>38</v>
      </c>
      <c r="D123" s="20" t="s">
        <v>40</v>
      </c>
      <c r="E123" s="32"/>
      <c r="F123" s="473"/>
      <c r="G123" s="473">
        <v>0</v>
      </c>
      <c r="H123" s="473">
        <v>0</v>
      </c>
      <c r="I123" s="473">
        <v>0</v>
      </c>
      <c r="J123" s="473">
        <v>0</v>
      </c>
      <c r="K123" s="473">
        <v>0</v>
      </c>
      <c r="L123" s="433">
        <v>0</v>
      </c>
      <c r="M123" s="488">
        <v>0</v>
      </c>
      <c r="N123" s="488">
        <v>0</v>
      </c>
      <c r="O123" s="488">
        <v>0</v>
      </c>
      <c r="P123" s="488">
        <v>0</v>
      </c>
      <c r="Q123" s="488">
        <v>0</v>
      </c>
      <c r="R123" s="488">
        <v>0</v>
      </c>
      <c r="S123" s="488">
        <v>0</v>
      </c>
      <c r="T123" s="488">
        <v>0</v>
      </c>
      <c r="U123" s="488">
        <v>0</v>
      </c>
    </row>
    <row r="124" spans="1:21">
      <c r="A124" s="15"/>
      <c r="B124" s="34" t="s">
        <v>98</v>
      </c>
      <c r="C124" s="20" t="s">
        <v>38</v>
      </c>
      <c r="D124" s="20" t="s">
        <v>40</v>
      </c>
      <c r="E124" s="32"/>
      <c r="F124" s="473"/>
      <c r="G124" s="473">
        <v>4424.49278956</v>
      </c>
      <c r="H124" s="473">
        <v>19409.246875</v>
      </c>
      <c r="I124" s="473">
        <v>18069.17347683</v>
      </c>
      <c r="J124" s="473">
        <v>16026.94724276</v>
      </c>
      <c r="K124" s="473">
        <v>3231.488448</v>
      </c>
      <c r="L124" s="433">
        <v>1771.55523766505</v>
      </c>
      <c r="M124" s="488">
        <v>2037.28852331481</v>
      </c>
      <c r="N124" s="488">
        <v>2342.88180181203</v>
      </c>
      <c r="O124" s="488">
        <v>2424.31407208383</v>
      </c>
      <c r="P124" s="488">
        <v>2963.46118289641</v>
      </c>
      <c r="Q124" s="488">
        <v>3260.23036033087</v>
      </c>
      <c r="R124" s="488">
        <v>3586.7149143805</v>
      </c>
      <c r="S124" s="488">
        <v>4241.37215153757</v>
      </c>
      <c r="T124" s="488">
        <v>5183.22797426821</v>
      </c>
      <c r="U124" s="488">
        <v>5701.11217040844</v>
      </c>
    </row>
    <row r="125" spans="1:21">
      <c r="A125" s="487"/>
      <c r="B125" s="34" t="s">
        <v>99</v>
      </c>
      <c r="C125" s="20" t="s">
        <v>38</v>
      </c>
      <c r="D125" s="20" t="s">
        <v>40</v>
      </c>
      <c r="E125" s="42"/>
      <c r="F125" s="473"/>
      <c r="G125" s="473">
        <v>8044.1295677</v>
      </c>
      <c r="H125" s="473">
        <v>7694.488524</v>
      </c>
      <c r="I125" s="473">
        <v>10014.00242719</v>
      </c>
      <c r="J125" s="473">
        <v>11259.13871752</v>
      </c>
      <c r="K125" s="473">
        <v>12086.864902</v>
      </c>
      <c r="L125" s="433">
        <v>11800.3634352115</v>
      </c>
      <c r="M125" s="488">
        <v>13570.4179504932</v>
      </c>
      <c r="N125" s="488">
        <v>15605.9806430672</v>
      </c>
      <c r="O125" s="488">
        <v>16152.8777395273</v>
      </c>
      <c r="P125" s="488">
        <v>19741.9094004564</v>
      </c>
      <c r="Q125" s="488">
        <v>21715.7458105248</v>
      </c>
      <c r="R125" s="488">
        <v>23887.9576821036</v>
      </c>
      <c r="S125" s="488">
        <v>28700.2013344191</v>
      </c>
      <c r="T125" s="488">
        <v>34528.5815345819</v>
      </c>
      <c r="U125" s="488">
        <v>37980.2187647692</v>
      </c>
    </row>
    <row r="126" spans="1:21">
      <c r="A126" s="15"/>
      <c r="B126" s="34" t="s">
        <v>100</v>
      </c>
      <c r="C126" s="20" t="s">
        <v>38</v>
      </c>
      <c r="D126" s="20" t="s">
        <v>40</v>
      </c>
      <c r="E126" s="42"/>
      <c r="F126" s="473"/>
      <c r="G126" s="473">
        <v>7201.76141292</v>
      </c>
      <c r="H126" s="473">
        <v>10213.11949</v>
      </c>
      <c r="I126" s="473">
        <v>10493.18173685</v>
      </c>
      <c r="J126" s="473">
        <v>11463.18880975</v>
      </c>
      <c r="K126" s="473">
        <v>17199.206405</v>
      </c>
      <c r="L126" s="433">
        <v>17032.1132800668</v>
      </c>
      <c r="M126" s="488">
        <v>19586.9302720768</v>
      </c>
      <c r="N126" s="488">
        <v>22524.9698128883</v>
      </c>
      <c r="O126" s="488">
        <v>25644.7152848215</v>
      </c>
      <c r="P126" s="488">
        <v>28494.2725775448</v>
      </c>
      <c r="Q126" s="488">
        <v>31343.6634641765</v>
      </c>
      <c r="R126" s="488">
        <v>34477.3129838029</v>
      </c>
      <c r="S126" s="488">
        <v>40775.7599313734</v>
      </c>
      <c r="T126" s="488">
        <v>49836.6239210794</v>
      </c>
      <c r="U126" s="488">
        <v>54820.8675092413</v>
      </c>
    </row>
    <row r="127" s="4" customFormat="1" ht="12.75" spans="1:21">
      <c r="A127" s="37"/>
      <c r="B127" s="36" t="s">
        <v>101</v>
      </c>
      <c r="C127" s="37" t="str">
        <f>'Data Request'!$C$6</f>
        <v>Naira</v>
      </c>
      <c r="D127" s="37" t="str">
        <f>'Data Request'!$C$7</f>
        <v>Million</v>
      </c>
      <c r="E127" s="325"/>
      <c r="F127" s="473"/>
      <c r="G127" s="473">
        <v>0</v>
      </c>
      <c r="H127" s="473">
        <v>0</v>
      </c>
      <c r="I127" s="473">
        <v>0</v>
      </c>
      <c r="J127" s="473">
        <v>0</v>
      </c>
      <c r="K127" s="473">
        <v>0</v>
      </c>
      <c r="L127" s="328"/>
      <c r="M127" s="328"/>
      <c r="N127" s="328"/>
      <c r="O127" s="328"/>
      <c r="P127" s="329"/>
      <c r="Q127" s="329"/>
      <c r="R127" s="329"/>
      <c r="S127" s="329"/>
      <c r="T127" s="329"/>
      <c r="U127" s="329"/>
    </row>
    <row r="128" spans="1:21">
      <c r="A128" s="15"/>
      <c r="B128" s="35" t="s">
        <v>102</v>
      </c>
      <c r="C128" s="20" t="s">
        <v>38</v>
      </c>
      <c r="D128" s="20" t="s">
        <v>40</v>
      </c>
      <c r="E128" s="39"/>
      <c r="F128" s="473"/>
      <c r="G128" s="473">
        <v>0</v>
      </c>
      <c r="H128" s="473">
        <v>0</v>
      </c>
      <c r="I128" s="473">
        <v>100</v>
      </c>
      <c r="J128" s="473">
        <v>36.69124193</v>
      </c>
      <c r="K128" s="473">
        <v>2977.389612</v>
      </c>
      <c r="L128" s="433">
        <v>3036.93740424</v>
      </c>
      <c r="M128" s="433">
        <v>3097.67615232</v>
      </c>
      <c r="N128" s="433">
        <v>2787.9083908</v>
      </c>
      <c r="O128" s="433">
        <v>2760.02930689</v>
      </c>
      <c r="P128" s="433">
        <v>3312.03516826</v>
      </c>
      <c r="Q128" s="433">
        <v>3974.44220191</v>
      </c>
      <c r="R128" s="433">
        <v>4371.8864221</v>
      </c>
      <c r="S128" s="433">
        <v>4809.07506431</v>
      </c>
      <c r="T128" s="433">
        <v>5289.98257074</v>
      </c>
      <c r="U128" s="433">
        <v>5818.98082781</v>
      </c>
    </row>
    <row r="129" s="4" customFormat="1" ht="12.75" spans="1:21">
      <c r="A129" s="37"/>
      <c r="B129" s="35" t="s">
        <v>103</v>
      </c>
      <c r="C129" s="37" t="str">
        <f>'Data Request'!$C$6</f>
        <v>Naira</v>
      </c>
      <c r="D129" s="37" t="str">
        <f>'Data Request'!$C$7</f>
        <v>Million</v>
      </c>
      <c r="E129" s="325"/>
      <c r="F129" s="473"/>
      <c r="G129" s="473">
        <v>0</v>
      </c>
      <c r="H129" s="473">
        <v>0</v>
      </c>
      <c r="I129" s="473">
        <v>0</v>
      </c>
      <c r="J129" s="473">
        <v>0</v>
      </c>
      <c r="K129" s="473">
        <v>0</v>
      </c>
      <c r="L129" s="433">
        <v>0</v>
      </c>
      <c r="M129" s="433">
        <v>0</v>
      </c>
      <c r="N129" s="433">
        <v>0</v>
      </c>
      <c r="O129" s="433">
        <v>0</v>
      </c>
      <c r="P129" s="433">
        <v>0</v>
      </c>
      <c r="Q129" s="433">
        <v>0</v>
      </c>
      <c r="R129" s="433">
        <v>0</v>
      </c>
      <c r="S129" s="433">
        <v>0</v>
      </c>
      <c r="T129" s="433">
        <v>0</v>
      </c>
      <c r="U129" s="433">
        <v>0</v>
      </c>
    </row>
    <row r="130" spans="1:21">
      <c r="A130" s="15"/>
      <c r="B130" s="35" t="s">
        <v>104</v>
      </c>
      <c r="C130" s="20" t="s">
        <v>38</v>
      </c>
      <c r="D130" s="20" t="s">
        <v>40</v>
      </c>
      <c r="E130" s="39"/>
      <c r="F130" s="473"/>
      <c r="G130" s="473">
        <v>0</v>
      </c>
      <c r="H130" s="473">
        <v>0</v>
      </c>
      <c r="I130" s="473">
        <v>0</v>
      </c>
      <c r="J130" s="473">
        <v>0</v>
      </c>
      <c r="K130" s="473">
        <v>0</v>
      </c>
      <c r="L130" s="433"/>
      <c r="M130" s="433">
        <v>0</v>
      </c>
      <c r="N130" s="433">
        <v>0</v>
      </c>
      <c r="O130" s="433">
        <v>0</v>
      </c>
      <c r="P130" s="433">
        <v>0</v>
      </c>
      <c r="Q130" s="433">
        <v>0</v>
      </c>
      <c r="R130" s="433">
        <v>0</v>
      </c>
      <c r="S130" s="433">
        <v>0</v>
      </c>
      <c r="T130" s="433">
        <v>0</v>
      </c>
      <c r="U130" s="433">
        <v>0</v>
      </c>
    </row>
    <row r="131" spans="1:21">
      <c r="A131" s="15"/>
      <c r="B131" s="35" t="s">
        <v>105</v>
      </c>
      <c r="C131" s="37" t="str">
        <f>'Data Request'!$C$6</f>
        <v>Naira</v>
      </c>
      <c r="D131" s="37" t="str">
        <f>'Data Request'!$C$7</f>
        <v>Million</v>
      </c>
      <c r="E131" s="39"/>
      <c r="F131" s="473"/>
      <c r="G131" s="473">
        <v>0</v>
      </c>
      <c r="H131" s="473">
        <v>0</v>
      </c>
      <c r="I131" s="473">
        <v>0</v>
      </c>
      <c r="J131" s="473">
        <v>0</v>
      </c>
      <c r="K131" s="473">
        <v>0</v>
      </c>
      <c r="L131" s="327"/>
      <c r="M131" s="327"/>
      <c r="N131" s="327"/>
      <c r="O131" s="327"/>
      <c r="P131" s="327"/>
      <c r="Q131" s="327"/>
      <c r="R131" s="327"/>
      <c r="S131" s="327"/>
      <c r="T131" s="327"/>
      <c r="U131" s="327"/>
    </row>
    <row r="132" s="4" customFormat="1" ht="12.75" spans="1:21">
      <c r="A132" s="37"/>
      <c r="B132" s="38" t="s">
        <v>106</v>
      </c>
      <c r="C132" s="37" t="str">
        <f>'Data Request'!$C$6</f>
        <v>Naira</v>
      </c>
      <c r="D132" s="37" t="str">
        <f>'Data Request'!$C$7</f>
        <v>Million</v>
      </c>
      <c r="E132" s="325"/>
      <c r="F132" s="473"/>
      <c r="G132" s="473">
        <v>0</v>
      </c>
      <c r="H132" s="473">
        <v>0</v>
      </c>
      <c r="I132" s="473">
        <v>0</v>
      </c>
      <c r="J132" s="473">
        <v>0</v>
      </c>
      <c r="K132" s="473">
        <v>0</v>
      </c>
      <c r="L132" s="328"/>
      <c r="M132" s="328"/>
      <c r="N132" s="328"/>
      <c r="O132" s="328"/>
      <c r="P132" s="329"/>
      <c r="Q132" s="329"/>
      <c r="R132" s="329"/>
      <c r="S132" s="329"/>
      <c r="T132" s="329"/>
      <c r="U132" s="329"/>
    </row>
    <row r="133" s="4" customFormat="1" ht="12.75" spans="1:21">
      <c r="A133" s="37"/>
      <c r="B133" s="38" t="s">
        <v>107</v>
      </c>
      <c r="C133" s="37" t="str">
        <f>'Data Request'!$C$6</f>
        <v>Naira</v>
      </c>
      <c r="D133" s="37" t="str">
        <f>'Data Request'!$C$7</f>
        <v>Million</v>
      </c>
      <c r="E133" s="325"/>
      <c r="F133" s="473"/>
      <c r="G133" s="473">
        <v>7170.21606375</v>
      </c>
      <c r="H133" s="473">
        <v>20000</v>
      </c>
      <c r="I133" s="473">
        <v>6418.78378378</v>
      </c>
      <c r="J133" s="473">
        <v>22087.9857721</v>
      </c>
      <c r="K133" s="473">
        <v>22196.7243071</v>
      </c>
      <c r="L133" s="328"/>
      <c r="M133" s="328"/>
      <c r="N133" s="328"/>
      <c r="O133" s="328"/>
      <c r="P133" s="329"/>
      <c r="Q133" s="329"/>
      <c r="R133" s="329"/>
      <c r="S133" s="329"/>
      <c r="T133" s="329"/>
      <c r="U133" s="329"/>
    </row>
    <row r="134" s="4" customFormat="1" ht="12.75" spans="1:21">
      <c r="A134" s="37"/>
      <c r="B134" s="38" t="s">
        <v>108</v>
      </c>
      <c r="C134" s="37" t="str">
        <f>'Data Request'!$C$6</f>
        <v>Naira</v>
      </c>
      <c r="D134" s="37" t="str">
        <f>'Data Request'!$C$7</f>
        <v>Million</v>
      </c>
      <c r="E134" s="325"/>
      <c r="F134" s="473"/>
      <c r="G134" s="473">
        <v>0</v>
      </c>
      <c r="H134" s="473">
        <v>0</v>
      </c>
      <c r="I134" s="473">
        <v>0</v>
      </c>
      <c r="J134" s="473">
        <v>0</v>
      </c>
      <c r="K134" s="473">
        <v>0</v>
      </c>
      <c r="L134" s="328"/>
      <c r="M134" s="328"/>
      <c r="N134" s="328"/>
      <c r="O134" s="328"/>
      <c r="P134" s="329"/>
      <c r="Q134" s="329"/>
      <c r="R134" s="329"/>
      <c r="S134" s="329"/>
      <c r="T134" s="329"/>
      <c r="U134" s="329"/>
    </row>
    <row r="135" spans="1:21">
      <c r="A135" s="15"/>
      <c r="B135" s="39"/>
      <c r="C135" s="20"/>
      <c r="D135" s="20"/>
      <c r="E135" s="39"/>
      <c r="F135" s="40"/>
      <c r="G135" s="40"/>
      <c r="H135" s="40"/>
      <c r="I135" s="40"/>
      <c r="J135" s="40"/>
      <c r="K135" s="40"/>
      <c r="L135" s="76"/>
      <c r="M135" s="76"/>
      <c r="N135" s="76"/>
      <c r="O135" s="76"/>
      <c r="P135" s="76"/>
      <c r="Q135" s="76"/>
      <c r="R135" s="76"/>
      <c r="S135" s="76"/>
      <c r="T135" s="76"/>
      <c r="U135" s="76"/>
    </row>
    <row r="136" spans="1:21">
      <c r="A136" s="15"/>
      <c r="B136" s="32" t="s">
        <v>109</v>
      </c>
      <c r="C136" s="20" t="s">
        <v>38</v>
      </c>
      <c r="D136" s="20" t="s">
        <v>40</v>
      </c>
      <c r="E136" s="32"/>
      <c r="F136" s="473"/>
      <c r="G136" s="473">
        <f>G137+G138+G139+G140+G141+G142+G143+G144+G145+G146+G147+G14</f>
        <v>38244.17165711</v>
      </c>
      <c r="H136" s="473">
        <f>H137+H138+H139+H140+H141+H142+H143+H144+H145+H146+H147+H14</f>
        <v>78333.509732</v>
      </c>
      <c r="I136" s="473">
        <f>I137+I138+I139+I140+I141+I142+I143+I144+I145+I146+I147+I14</f>
        <v>104223.90715275</v>
      </c>
      <c r="J136" s="473">
        <f>J137+J138+J139+J140+J141+J142+J143+J144+J145+J146+J147+J14</f>
        <v>72210.64198858</v>
      </c>
      <c r="K136" s="473">
        <f>K137+K138+K139+K140+K141+K142+K143+K144+K145+K146+K147+K14</f>
        <v>125225.922828</v>
      </c>
      <c r="L136" s="344"/>
      <c r="M136" s="344"/>
      <c r="N136" s="344"/>
      <c r="O136" s="344"/>
      <c r="P136" s="344"/>
      <c r="Q136" s="344"/>
      <c r="R136" s="344"/>
      <c r="S136" s="344"/>
      <c r="T136" s="344"/>
      <c r="U136" s="344"/>
    </row>
    <row r="137" spans="1:21">
      <c r="A137" s="15"/>
      <c r="B137" s="34" t="s">
        <v>110</v>
      </c>
      <c r="C137" s="20" t="s">
        <v>38</v>
      </c>
      <c r="D137" s="20" t="s">
        <v>40</v>
      </c>
      <c r="E137" s="22"/>
      <c r="F137" s="473"/>
      <c r="G137" s="473">
        <v>27224.63740445</v>
      </c>
      <c r="H137" s="473">
        <v>40271.87503</v>
      </c>
      <c r="I137" s="473">
        <v>53015.62177984</v>
      </c>
      <c r="J137" s="473">
        <v>30473.85485228</v>
      </c>
      <c r="K137" s="473">
        <v>59347.638975</v>
      </c>
      <c r="L137" s="433">
        <v>38198.3997545678</v>
      </c>
      <c r="M137" s="433">
        <v>38580.3837521135</v>
      </c>
      <c r="N137" s="433">
        <v>42438.1875896346</v>
      </c>
      <c r="O137" s="433">
        <v>46482.849465531</v>
      </c>
      <c r="P137" s="433">
        <v>51151.4079601863</v>
      </c>
      <c r="Q137" s="433">
        <v>53708.9020397882</v>
      </c>
      <c r="R137" s="433">
        <v>56394.371060186</v>
      </c>
      <c r="S137" s="433">
        <v>59214.8547707879</v>
      </c>
      <c r="T137" s="433">
        <v>60991.3933184958</v>
      </c>
      <c r="U137" s="433">
        <v>62821.0272516807</v>
      </c>
    </row>
    <row r="138" spans="1:21">
      <c r="A138" s="70"/>
      <c r="B138" s="34" t="s">
        <v>111</v>
      </c>
      <c r="C138" s="20" t="s">
        <v>38</v>
      </c>
      <c r="D138" s="20" t="s">
        <v>40</v>
      </c>
      <c r="E138" s="22"/>
      <c r="F138" s="473"/>
      <c r="G138" s="473">
        <v>11017.94651266</v>
      </c>
      <c r="H138" s="473">
        <v>19737.962449</v>
      </c>
      <c r="I138" s="473">
        <v>27320.68478619</v>
      </c>
      <c r="J138" s="473">
        <v>25045.0828298</v>
      </c>
      <c r="K138" s="473">
        <v>29826.174501</v>
      </c>
      <c r="L138" s="433">
        <v>27320.4543859247</v>
      </c>
      <c r="M138" s="433">
        <v>27375.0952946965</v>
      </c>
      <c r="N138" s="433">
        <v>30112.8462476435</v>
      </c>
      <c r="O138" s="433">
        <v>33124.3347101199</v>
      </c>
      <c r="P138" s="433">
        <v>36436.5880572211</v>
      </c>
      <c r="Q138" s="433">
        <v>40079.6339377933</v>
      </c>
      <c r="R138" s="433">
        <v>42083.5002771713</v>
      </c>
      <c r="S138" s="433">
        <v>44187.215279943</v>
      </c>
      <c r="T138" s="433">
        <v>45512.8074327424</v>
      </c>
      <c r="U138" s="433">
        <v>46878.3055070698</v>
      </c>
    </row>
    <row r="139" spans="1:21">
      <c r="A139" s="15"/>
      <c r="B139" s="34" t="s">
        <v>112</v>
      </c>
      <c r="C139" s="20" t="s">
        <v>38</v>
      </c>
      <c r="D139" s="20" t="s">
        <v>40</v>
      </c>
      <c r="E139" s="22"/>
      <c r="F139" s="473"/>
      <c r="G139" s="473">
        <v>0</v>
      </c>
      <c r="H139" s="473">
        <v>0</v>
      </c>
      <c r="I139" s="473">
        <v>0</v>
      </c>
      <c r="J139" s="473">
        <v>0</v>
      </c>
      <c r="K139" s="473">
        <v>1995.309979</v>
      </c>
      <c r="L139" s="344"/>
      <c r="M139" s="344"/>
      <c r="N139" s="344"/>
      <c r="O139" s="344"/>
      <c r="P139" s="344"/>
      <c r="Q139" s="344"/>
      <c r="R139" s="344"/>
      <c r="S139" s="344"/>
      <c r="T139" s="344"/>
      <c r="U139" s="344"/>
    </row>
    <row r="140" spans="1:21">
      <c r="A140" s="15"/>
      <c r="B140" s="35" t="s">
        <v>113</v>
      </c>
      <c r="C140" s="20" t="s">
        <v>38</v>
      </c>
      <c r="D140" s="20" t="s">
        <v>40</v>
      </c>
      <c r="E140" s="22"/>
      <c r="F140" s="473"/>
      <c r="G140" s="473">
        <v>0</v>
      </c>
      <c r="H140" s="473">
        <v>0</v>
      </c>
      <c r="I140" s="473">
        <v>0</v>
      </c>
      <c r="J140" s="473">
        <v>0</v>
      </c>
      <c r="K140" s="473">
        <v>0</v>
      </c>
      <c r="L140" s="344"/>
      <c r="M140" s="344"/>
      <c r="N140" s="344"/>
      <c r="O140" s="344"/>
      <c r="P140" s="344"/>
      <c r="Q140" s="344"/>
      <c r="R140" s="344"/>
      <c r="S140" s="344"/>
      <c r="T140" s="344"/>
      <c r="U140" s="344"/>
    </row>
    <row r="141" spans="1:21">
      <c r="A141" s="15"/>
      <c r="B141" s="35" t="s">
        <v>114</v>
      </c>
      <c r="C141" s="20" t="s">
        <v>38</v>
      </c>
      <c r="D141" s="20" t="s">
        <v>40</v>
      </c>
      <c r="E141" s="22"/>
      <c r="F141" s="473"/>
      <c r="G141" s="473">
        <v>0</v>
      </c>
      <c r="H141" s="473">
        <v>0</v>
      </c>
      <c r="I141" s="473">
        <v>0</v>
      </c>
      <c r="J141" s="473">
        <v>0</v>
      </c>
      <c r="K141" s="473">
        <v>0</v>
      </c>
      <c r="L141" s="344"/>
      <c r="M141" s="344"/>
      <c r="N141" s="344"/>
      <c r="O141" s="344"/>
      <c r="P141" s="344"/>
      <c r="Q141" s="344"/>
      <c r="R141" s="344"/>
      <c r="S141" s="344"/>
      <c r="T141" s="344"/>
      <c r="U141" s="344"/>
    </row>
    <row r="142" spans="1:21">
      <c r="A142" s="15"/>
      <c r="B142" s="34" t="s">
        <v>115</v>
      </c>
      <c r="C142" s="20" t="s">
        <v>38</v>
      </c>
      <c r="D142" s="20" t="s">
        <v>40</v>
      </c>
      <c r="E142" s="22"/>
      <c r="F142" s="473"/>
      <c r="G142" s="473">
        <v>0</v>
      </c>
      <c r="H142" s="473">
        <v>0</v>
      </c>
      <c r="I142" s="473">
        <v>0</v>
      </c>
      <c r="J142" s="473">
        <v>0</v>
      </c>
      <c r="K142" s="473">
        <v>0</v>
      </c>
      <c r="L142" s="433">
        <v>0</v>
      </c>
      <c r="M142" s="433">
        <v>0</v>
      </c>
      <c r="N142" s="433">
        <v>0</v>
      </c>
      <c r="O142" s="433">
        <v>0</v>
      </c>
      <c r="P142" s="433">
        <v>0</v>
      </c>
      <c r="Q142" s="433">
        <v>0</v>
      </c>
      <c r="R142" s="433">
        <v>0</v>
      </c>
      <c r="S142" s="433">
        <v>0</v>
      </c>
      <c r="T142" s="433">
        <v>0</v>
      </c>
      <c r="U142" s="433">
        <v>0</v>
      </c>
    </row>
    <row r="143" spans="1:21">
      <c r="A143" s="15"/>
      <c r="B143" s="34" t="s">
        <v>116</v>
      </c>
      <c r="C143" s="20" t="s">
        <v>38</v>
      </c>
      <c r="D143" s="20" t="s">
        <v>40</v>
      </c>
      <c r="E143" s="22"/>
      <c r="F143" s="473"/>
      <c r="G143" s="473">
        <v>0</v>
      </c>
      <c r="H143" s="473">
        <v>15828.823277</v>
      </c>
      <c r="I143" s="473">
        <v>19888.11981084</v>
      </c>
      <c r="J143" s="473">
        <v>16169.14040033</v>
      </c>
      <c r="K143" s="473">
        <v>28589.764955</v>
      </c>
      <c r="L143" s="433">
        <v>32206.5721910489</v>
      </c>
      <c r="M143" s="433">
        <v>35273.5584186517</v>
      </c>
      <c r="N143" s="433">
        <v>38931.2774523031</v>
      </c>
      <c r="O143" s="433">
        <v>42824.4051975334</v>
      </c>
      <c r="P143" s="433">
        <v>47106.8457172868</v>
      </c>
      <c r="Q143" s="433">
        <v>51817.5302890154</v>
      </c>
      <c r="R143" s="433">
        <v>56999.283317917</v>
      </c>
      <c r="S143" s="433">
        <v>62699.2116497087</v>
      </c>
      <c r="T143" s="433">
        <v>68969.1328146795</v>
      </c>
      <c r="U143" s="433">
        <v>75866.0460961475</v>
      </c>
    </row>
    <row r="144" s="4" customFormat="1" ht="12.75" spans="1:21">
      <c r="A144" s="37"/>
      <c r="B144" s="34" t="s">
        <v>117</v>
      </c>
      <c r="C144" s="37" t="str">
        <f>'Data Request'!$C$6</f>
        <v>Naira</v>
      </c>
      <c r="D144" s="37" t="str">
        <f>'Data Request'!$C$7</f>
        <v>Million</v>
      </c>
      <c r="E144" s="333"/>
      <c r="F144" s="473"/>
      <c r="G144" s="473">
        <v>0</v>
      </c>
      <c r="H144" s="473">
        <v>2493.213197</v>
      </c>
      <c r="I144" s="473">
        <v>3997.66299888</v>
      </c>
      <c r="J144" s="473">
        <v>520.52717417</v>
      </c>
      <c r="K144" s="473">
        <v>5464.735018</v>
      </c>
      <c r="L144" s="345"/>
      <c r="M144" s="345"/>
      <c r="N144" s="345"/>
      <c r="O144" s="345"/>
      <c r="P144" s="329"/>
      <c r="Q144" s="329"/>
      <c r="R144" s="329"/>
      <c r="S144" s="329"/>
      <c r="T144" s="329"/>
      <c r="U144" s="329"/>
    </row>
    <row r="145" s="4" customFormat="1" ht="12.75" spans="1:21">
      <c r="A145" s="37"/>
      <c r="B145" s="41" t="s">
        <v>118</v>
      </c>
      <c r="C145" s="37" t="str">
        <f>'Data Request'!$C$6</f>
        <v>Naira</v>
      </c>
      <c r="D145" s="37" t="str">
        <f>'Data Request'!$C$7</f>
        <v>Million</v>
      </c>
      <c r="E145" s="325"/>
      <c r="F145" s="473"/>
      <c r="G145" s="473">
        <v>0</v>
      </c>
      <c r="H145" s="473">
        <v>0</v>
      </c>
      <c r="I145" s="473">
        <v>0</v>
      </c>
      <c r="J145" s="473">
        <v>0</v>
      </c>
      <c r="K145" s="473">
        <v>0</v>
      </c>
      <c r="L145" s="328"/>
      <c r="M145" s="328"/>
      <c r="N145" s="328"/>
      <c r="O145" s="328"/>
      <c r="P145" s="329"/>
      <c r="Q145" s="329"/>
      <c r="R145" s="329"/>
      <c r="S145" s="329"/>
      <c r="T145" s="329"/>
      <c r="U145" s="329"/>
    </row>
    <row r="146" s="4" customFormat="1" ht="12.75" spans="1:21">
      <c r="A146" s="37"/>
      <c r="B146" s="41" t="s">
        <v>119</v>
      </c>
      <c r="C146" s="37" t="str">
        <f>'Data Request'!$C$6</f>
        <v>Naira</v>
      </c>
      <c r="D146" s="37" t="str">
        <f>'Data Request'!$C$7</f>
        <v>Million</v>
      </c>
      <c r="E146" s="325"/>
      <c r="F146" s="473"/>
      <c r="G146" s="473">
        <v>0</v>
      </c>
      <c r="H146" s="473">
        <v>0</v>
      </c>
      <c r="I146" s="473">
        <v>0</v>
      </c>
      <c r="J146" s="473">
        <v>0</v>
      </c>
      <c r="K146" s="473">
        <v>0</v>
      </c>
      <c r="L146" s="328"/>
      <c r="M146" s="328"/>
      <c r="N146" s="328"/>
      <c r="O146" s="328"/>
      <c r="P146" s="329"/>
      <c r="Q146" s="329"/>
      <c r="R146" s="329"/>
      <c r="S146" s="329"/>
      <c r="T146" s="329"/>
      <c r="U146" s="329"/>
    </row>
    <row r="147" s="4" customFormat="1" ht="12.75" spans="1:21">
      <c r="A147" s="37"/>
      <c r="B147" s="41" t="s">
        <v>120</v>
      </c>
      <c r="C147" s="37" t="str">
        <f>'Data Request'!$C$6</f>
        <v>Naira</v>
      </c>
      <c r="D147" s="37" t="str">
        <f>'Data Request'!$C$7</f>
        <v>Million</v>
      </c>
      <c r="E147" s="325"/>
      <c r="F147" s="473"/>
      <c r="G147" s="473">
        <v>0</v>
      </c>
      <c r="H147" s="473">
        <v>0</v>
      </c>
      <c r="I147" s="473">
        <v>0</v>
      </c>
      <c r="J147" s="473">
        <v>0</v>
      </c>
      <c r="K147" s="473">
        <v>0</v>
      </c>
      <c r="L147" s="328"/>
      <c r="M147" s="328"/>
      <c r="N147" s="328"/>
      <c r="O147" s="328"/>
      <c r="P147" s="329"/>
      <c r="Q147" s="329"/>
      <c r="R147" s="329"/>
      <c r="S147" s="329"/>
      <c r="T147" s="329"/>
      <c r="U147" s="329"/>
    </row>
    <row r="148" spans="1:21">
      <c r="A148" s="15"/>
      <c r="B148" s="42"/>
      <c r="C148" s="20"/>
      <c r="D148" s="20"/>
      <c r="E148" s="22"/>
      <c r="F148" s="43"/>
      <c r="G148" s="43"/>
      <c r="H148" s="43"/>
      <c r="I148" s="43"/>
      <c r="J148" s="43"/>
      <c r="K148" s="43"/>
      <c r="L148" s="76"/>
      <c r="M148" s="76"/>
      <c r="N148" s="76"/>
      <c r="O148" s="76"/>
      <c r="P148" s="76"/>
      <c r="Q148" s="76"/>
      <c r="R148" s="76"/>
      <c r="S148" s="76"/>
      <c r="T148" s="76"/>
      <c r="U148" s="76"/>
    </row>
    <row r="149" spans="1:21">
      <c r="A149" s="15"/>
      <c r="B149" s="32" t="s">
        <v>121</v>
      </c>
      <c r="C149" s="20" t="s">
        <v>38</v>
      </c>
      <c r="D149" s="20" t="s">
        <v>40</v>
      </c>
      <c r="E149" s="32"/>
      <c r="F149" s="473"/>
      <c r="G149" s="473">
        <f>G119-G136</f>
        <v>21422.87777144</v>
      </c>
      <c r="H149" s="473">
        <f>H119-H136</f>
        <v>2958.02034599999</v>
      </c>
      <c r="I149" s="473">
        <f>I119-I136</f>
        <v>-27790.40961544</v>
      </c>
      <c r="J149" s="473">
        <f>J119-J136</f>
        <v>35659.31000163</v>
      </c>
      <c r="K149" s="473">
        <f>K119-K136</f>
        <v>-22024.7027269</v>
      </c>
      <c r="L149" s="344"/>
      <c r="M149" s="344"/>
      <c r="N149" s="344"/>
      <c r="O149" s="344"/>
      <c r="P149" s="344"/>
      <c r="Q149" s="344"/>
      <c r="R149" s="344"/>
      <c r="S149" s="344"/>
      <c r="T149" s="344"/>
      <c r="U149" s="344"/>
    </row>
    <row r="150" s="4" customFormat="1" ht="12.75" spans="1:21">
      <c r="A150" s="37"/>
      <c r="B150" s="32" t="s">
        <v>122</v>
      </c>
      <c r="C150" s="37" t="str">
        <f>'Data Request'!$C$6</f>
        <v>Naira</v>
      </c>
      <c r="D150" s="37" t="str">
        <f>'Data Request'!$C$7</f>
        <v>Million</v>
      </c>
      <c r="E150" s="333"/>
      <c r="F150" s="473"/>
      <c r="G150" s="473">
        <v>4635.9537166</v>
      </c>
      <c r="H150" s="473">
        <v>2029.3089658</v>
      </c>
      <c r="I150" s="473">
        <v>20398.489309</v>
      </c>
      <c r="J150" s="473">
        <v>13673.27865207</v>
      </c>
      <c r="K150" s="473">
        <v>16497.91689551</v>
      </c>
      <c r="L150" s="344"/>
      <c r="M150" s="344"/>
      <c r="N150" s="344"/>
      <c r="O150" s="344"/>
      <c r="P150" s="344"/>
      <c r="Q150" s="344"/>
      <c r="R150" s="344"/>
      <c r="S150" s="344"/>
      <c r="T150" s="344"/>
      <c r="U150" s="344"/>
    </row>
    <row r="151" s="4" customFormat="1" ht="12.75" spans="1:21">
      <c r="A151" s="37"/>
      <c r="B151" s="32" t="s">
        <v>123</v>
      </c>
      <c r="C151" s="37" t="str">
        <f>'Data Request'!$C$6</f>
        <v>Naira</v>
      </c>
      <c r="D151" s="37" t="str">
        <f>'Data Request'!$C$7</f>
        <v>Million</v>
      </c>
      <c r="E151" s="333"/>
      <c r="F151" s="473"/>
      <c r="G151" s="473">
        <v>2029.3099658</v>
      </c>
      <c r="H151" s="473">
        <v>20398.489309</v>
      </c>
      <c r="I151" s="473">
        <v>13673.27865207</v>
      </c>
      <c r="J151" s="473">
        <v>16497.91689551</v>
      </c>
      <c r="K151" s="473">
        <v>32456.282771</v>
      </c>
      <c r="L151" s="433">
        <v>15085.6</v>
      </c>
      <c r="M151" s="433">
        <v>17035.88</v>
      </c>
      <c r="N151" s="433">
        <v>16856.56</v>
      </c>
      <c r="O151" s="433">
        <v>19875.83</v>
      </c>
      <c r="P151" s="433">
        <v>20064.78</v>
      </c>
      <c r="Q151" s="433">
        <v>19075.16</v>
      </c>
      <c r="R151" s="433">
        <v>17080.38</v>
      </c>
      <c r="S151" s="433">
        <v>17058.13</v>
      </c>
      <c r="T151" s="433">
        <v>18966.98</v>
      </c>
      <c r="U151" s="433">
        <v>18012.56</v>
      </c>
    </row>
    <row r="152" spans="1:21">
      <c r="A152" s="15"/>
      <c r="B152" s="22"/>
      <c r="C152" s="20"/>
      <c r="D152" s="20"/>
      <c r="E152" s="22"/>
      <c r="F152" s="43"/>
      <c r="G152" s="43"/>
      <c r="H152" s="43"/>
      <c r="I152" s="43"/>
      <c r="J152" s="43"/>
      <c r="K152" s="43"/>
      <c r="L152" s="76"/>
      <c r="M152" s="76"/>
      <c r="N152" s="76"/>
      <c r="O152" s="76"/>
      <c r="P152" s="76"/>
      <c r="Q152" s="76"/>
      <c r="R152" s="76"/>
      <c r="S152" s="76"/>
      <c r="T152" s="76"/>
      <c r="U152" s="76"/>
    </row>
    <row r="153" spans="1:21">
      <c r="A153" s="15"/>
      <c r="B153" s="16" t="s">
        <v>124</v>
      </c>
      <c r="C153" s="16"/>
      <c r="D153" s="17"/>
      <c r="E153" s="18"/>
      <c r="F153" s="19"/>
      <c r="G153" s="19"/>
      <c r="H153" s="19"/>
      <c r="I153" s="19"/>
      <c r="J153" s="19"/>
      <c r="K153" s="19"/>
      <c r="L153" s="19"/>
      <c r="M153" s="19"/>
      <c r="N153" s="19"/>
      <c r="O153" s="19"/>
      <c r="P153" s="19"/>
      <c r="Q153" s="19"/>
      <c r="R153" s="19"/>
      <c r="S153" s="19"/>
      <c r="T153" s="19"/>
      <c r="U153" s="19"/>
    </row>
    <row r="154" spans="1:21">
      <c r="A154" s="15"/>
      <c r="B154" s="22"/>
      <c r="C154" s="20"/>
      <c r="D154" s="20"/>
      <c r="E154" s="22"/>
      <c r="F154" s="21"/>
      <c r="G154" s="21"/>
      <c r="H154" s="21"/>
      <c r="I154" s="21"/>
      <c r="J154" s="21"/>
      <c r="K154" s="21"/>
      <c r="L154" s="21"/>
      <c r="M154" s="21"/>
      <c r="N154" s="21"/>
      <c r="O154" s="21"/>
      <c r="P154" s="21"/>
      <c r="Q154" s="21"/>
      <c r="R154" s="21"/>
      <c r="S154" s="21"/>
      <c r="T154" s="21"/>
      <c r="U154" s="21"/>
    </row>
    <row r="155" s="4" customFormat="1" ht="12.75" spans="2:11">
      <c r="B155" s="65" t="s">
        <v>125</v>
      </c>
      <c r="C155" s="37"/>
      <c r="D155" s="37"/>
      <c r="E155" s="66"/>
      <c r="F155" s="67"/>
      <c r="G155" s="67"/>
      <c r="H155" s="67"/>
      <c r="I155" s="67"/>
      <c r="J155" s="67"/>
      <c r="K155" s="67"/>
    </row>
    <row r="156" s="10" customFormat="1" ht="12.75" spans="2:5">
      <c r="B156" s="489" t="s">
        <v>126</v>
      </c>
      <c r="C156" s="272"/>
      <c r="E156" s="243"/>
    </row>
    <row r="157" s="4" customFormat="1" ht="12.75" spans="1:21">
      <c r="A157" s="31"/>
      <c r="B157" s="34" t="s">
        <v>127</v>
      </c>
      <c r="C157" s="10" t="s">
        <v>38</v>
      </c>
      <c r="D157" s="10" t="s">
        <v>40</v>
      </c>
      <c r="E157" s="42"/>
      <c r="F157" s="329"/>
      <c r="G157" s="329"/>
      <c r="H157" s="329"/>
      <c r="I157" s="329"/>
      <c r="J157" s="329"/>
      <c r="K157" s="329"/>
      <c r="L157" s="468">
        <v>0</v>
      </c>
      <c r="M157" s="468">
        <v>1000</v>
      </c>
      <c r="N157" s="468">
        <v>1000</v>
      </c>
      <c r="O157" s="468">
        <v>1000</v>
      </c>
      <c r="P157" s="468">
        <v>1200</v>
      </c>
      <c r="Q157" s="468">
        <v>1200</v>
      </c>
      <c r="R157" s="468">
        <v>1300</v>
      </c>
      <c r="S157" s="468">
        <v>1300</v>
      </c>
      <c r="T157" s="468">
        <v>1500</v>
      </c>
      <c r="U157" s="468">
        <v>1500</v>
      </c>
    </row>
    <row r="158" s="4" customFormat="1" ht="12.75" spans="1:21">
      <c r="A158" s="31"/>
      <c r="B158" s="34" t="s">
        <v>128</v>
      </c>
      <c r="C158" s="10" t="s">
        <v>38</v>
      </c>
      <c r="D158" s="10" t="s">
        <v>40</v>
      </c>
      <c r="E158" s="42"/>
      <c r="F158" s="329"/>
      <c r="G158" s="329"/>
      <c r="H158" s="329"/>
      <c r="I158" s="329"/>
      <c r="J158" s="329"/>
      <c r="K158" s="329"/>
      <c r="L158" s="468">
        <v>2000</v>
      </c>
      <c r="M158" s="468">
        <v>15000</v>
      </c>
      <c r="N158" s="468">
        <v>12000</v>
      </c>
      <c r="O158" s="468">
        <v>12000</v>
      </c>
      <c r="P158" s="468">
        <v>13000</v>
      </c>
      <c r="Q158" s="468">
        <v>13000</v>
      </c>
      <c r="R158" s="468">
        <v>13200</v>
      </c>
      <c r="S158" s="468">
        <v>13200</v>
      </c>
      <c r="T158" s="468">
        <v>13500</v>
      </c>
      <c r="U158" s="468">
        <v>13500</v>
      </c>
    </row>
    <row r="159" s="4" customFormat="1" ht="12.75" spans="1:21">
      <c r="A159" s="31"/>
      <c r="B159" s="34" t="s">
        <v>129</v>
      </c>
      <c r="C159" s="10" t="s">
        <v>38</v>
      </c>
      <c r="D159" s="10" t="s">
        <v>40</v>
      </c>
      <c r="E159" s="42"/>
      <c r="F159" s="329"/>
      <c r="G159" s="329"/>
      <c r="H159" s="329"/>
      <c r="I159" s="329"/>
      <c r="J159" s="329"/>
      <c r="K159" s="329"/>
      <c r="L159" s="468">
        <v>847.128</v>
      </c>
      <c r="M159" s="468">
        <v>847.128</v>
      </c>
      <c r="N159" s="468">
        <v>0</v>
      </c>
      <c r="O159" s="468">
        <v>0</v>
      </c>
      <c r="P159" s="468">
        <v>0</v>
      </c>
      <c r="Q159" s="468">
        <v>0</v>
      </c>
      <c r="R159" s="468">
        <v>0</v>
      </c>
      <c r="S159" s="468">
        <v>0</v>
      </c>
      <c r="T159" s="468">
        <v>0</v>
      </c>
      <c r="U159" s="468">
        <v>0</v>
      </c>
    </row>
    <row r="160" s="4" customFormat="1" ht="12.75" spans="1:21">
      <c r="A160" s="31"/>
      <c r="B160" s="34" t="s">
        <v>130</v>
      </c>
      <c r="C160" s="10" t="s">
        <v>38</v>
      </c>
      <c r="D160" s="10" t="s">
        <v>40</v>
      </c>
      <c r="E160" s="42"/>
      <c r="F160" s="329"/>
      <c r="G160" s="329"/>
      <c r="H160" s="329"/>
      <c r="I160" s="329"/>
      <c r="J160" s="329"/>
      <c r="K160" s="329"/>
      <c r="L160" s="468">
        <v>564</v>
      </c>
      <c r="M160" s="468">
        <v>564</v>
      </c>
      <c r="N160" s="468">
        <v>564</v>
      </c>
      <c r="O160" s="468">
        <v>0</v>
      </c>
      <c r="P160" s="468">
        <v>0</v>
      </c>
      <c r="Q160" s="468">
        <v>0</v>
      </c>
      <c r="R160" s="468">
        <v>0</v>
      </c>
      <c r="S160" s="468">
        <v>0</v>
      </c>
      <c r="T160" s="468">
        <v>0</v>
      </c>
      <c r="U160" s="468">
        <v>0</v>
      </c>
    </row>
    <row r="161" s="4" customFormat="1" ht="12.75" spans="1:21">
      <c r="A161" s="31"/>
      <c r="B161" s="34" t="s">
        <v>131</v>
      </c>
      <c r="C161" s="10" t="s">
        <v>38</v>
      </c>
      <c r="D161" s="10" t="s">
        <v>40</v>
      </c>
      <c r="E161" s="42"/>
      <c r="F161" s="329"/>
      <c r="G161" s="329"/>
      <c r="H161" s="329"/>
      <c r="I161" s="329"/>
      <c r="J161" s="329"/>
      <c r="K161" s="329"/>
      <c r="L161" s="468">
        <v>1400</v>
      </c>
      <c r="M161" s="468">
        <v>1400</v>
      </c>
      <c r="N161" s="468">
        <v>1400</v>
      </c>
      <c r="O161" s="468">
        <v>1400</v>
      </c>
      <c r="P161" s="468">
        <v>1500</v>
      </c>
      <c r="Q161" s="468">
        <v>1700</v>
      </c>
      <c r="R161" s="468">
        <v>1700</v>
      </c>
      <c r="S161" s="468">
        <v>2000</v>
      </c>
      <c r="T161" s="468">
        <v>2000</v>
      </c>
      <c r="U161" s="468">
        <v>2000</v>
      </c>
    </row>
    <row r="162" s="10" customFormat="1" ht="12.75" spans="2:21">
      <c r="B162" s="489" t="s">
        <v>132</v>
      </c>
      <c r="C162" s="490"/>
      <c r="E162" s="243"/>
      <c r="F162" s="8"/>
      <c r="G162" s="8"/>
      <c r="H162" s="8"/>
      <c r="I162" s="8"/>
      <c r="J162" s="8"/>
      <c r="K162" s="8"/>
      <c r="L162" s="95"/>
      <c r="M162" s="95"/>
      <c r="N162" s="95"/>
      <c r="O162" s="95"/>
      <c r="P162" s="95"/>
      <c r="Q162" s="95"/>
      <c r="R162" s="95"/>
      <c r="S162" s="95"/>
      <c r="T162" s="95"/>
      <c r="U162" s="95"/>
    </row>
    <row r="163" s="4" customFormat="1" ht="12.75" spans="1:21">
      <c r="A163" s="31"/>
      <c r="B163" s="34" t="s">
        <v>133</v>
      </c>
      <c r="C163" s="20" t="s">
        <v>57</v>
      </c>
      <c r="D163" s="20" t="s">
        <v>40</v>
      </c>
      <c r="E163" s="335"/>
      <c r="F163" s="329"/>
      <c r="G163" s="329"/>
      <c r="H163" s="329"/>
      <c r="I163" s="329"/>
      <c r="J163" s="329"/>
      <c r="K163" s="329"/>
      <c r="L163" s="468">
        <v>2910</v>
      </c>
      <c r="M163" s="468">
        <v>7700</v>
      </c>
      <c r="N163" s="468">
        <v>7750</v>
      </c>
      <c r="O163" s="468">
        <v>7500</v>
      </c>
      <c r="P163" s="468">
        <v>7600</v>
      </c>
      <c r="Q163" s="468">
        <v>8900</v>
      </c>
      <c r="R163" s="468">
        <v>9450</v>
      </c>
      <c r="S163" s="468">
        <v>10000</v>
      </c>
      <c r="T163" s="468">
        <v>10280</v>
      </c>
      <c r="U163" s="468">
        <v>11450</v>
      </c>
    </row>
    <row r="164" s="4" customFormat="1" ht="12.75" spans="1:21">
      <c r="A164" s="31"/>
      <c r="B164" s="34" t="s">
        <v>134</v>
      </c>
      <c r="C164" s="20" t="s">
        <v>57</v>
      </c>
      <c r="D164" s="20" t="s">
        <v>40</v>
      </c>
      <c r="E164" s="335"/>
      <c r="F164" s="329"/>
      <c r="G164" s="329"/>
      <c r="H164" s="329"/>
      <c r="I164" s="329"/>
      <c r="J164" s="329"/>
      <c r="K164" s="329"/>
      <c r="L164" s="433"/>
      <c r="M164" s="433"/>
      <c r="N164" s="433"/>
      <c r="O164" s="433"/>
      <c r="P164" s="433"/>
      <c r="Q164" s="433"/>
      <c r="R164" s="433"/>
      <c r="S164" s="433"/>
      <c r="T164" s="433"/>
      <c r="U164" s="433"/>
    </row>
    <row r="165" s="4" customFormat="1" ht="12.75" spans="1:21">
      <c r="A165" s="31"/>
      <c r="B165" s="34" t="s">
        <v>135</v>
      </c>
      <c r="C165" s="20" t="s">
        <v>57</v>
      </c>
      <c r="D165" s="20" t="s">
        <v>40</v>
      </c>
      <c r="E165" s="335"/>
      <c r="F165" s="329"/>
      <c r="G165" s="329"/>
      <c r="H165" s="329"/>
      <c r="I165" s="329"/>
      <c r="J165" s="329"/>
      <c r="K165" s="329"/>
      <c r="L165" s="433"/>
      <c r="M165" s="433"/>
      <c r="N165" s="433"/>
      <c r="O165" s="433"/>
      <c r="P165" s="433"/>
      <c r="Q165" s="433"/>
      <c r="R165" s="433"/>
      <c r="S165" s="433"/>
      <c r="T165" s="433"/>
      <c r="U165" s="433"/>
    </row>
    <row r="166" s="10" customFormat="1" ht="12.75" spans="2:15">
      <c r="B166" s="64"/>
      <c r="C166" s="336"/>
      <c r="E166" s="9"/>
      <c r="F166" s="8"/>
      <c r="G166" s="8"/>
      <c r="H166" s="8"/>
      <c r="I166" s="8"/>
      <c r="J166" s="8"/>
      <c r="K166" s="8"/>
      <c r="L166" s="8"/>
      <c r="M166" s="8"/>
      <c r="N166" s="8"/>
      <c r="O166" s="8"/>
    </row>
    <row r="167" s="10" customFormat="1" ht="12.75" spans="2:21">
      <c r="B167" s="491" t="s">
        <v>136</v>
      </c>
      <c r="C167" s="492" t="s">
        <v>38</v>
      </c>
      <c r="D167" s="492" t="s">
        <v>40</v>
      </c>
      <c r="E167" s="216"/>
      <c r="F167" s="493"/>
      <c r="G167" s="493"/>
      <c r="H167" s="493"/>
      <c r="I167" s="493"/>
      <c r="J167" s="493"/>
      <c r="K167" s="493"/>
      <c r="L167" s="468">
        <f t="shared" ref="L167:U167" si="3">(SUM(L157:L161)+SUM(L163:L165)*L16)/1000000</f>
        <v>1.107701128</v>
      </c>
      <c r="M167" s="468">
        <f t="shared" si="3"/>
        <v>2.937111128</v>
      </c>
      <c r="N167" s="468">
        <f t="shared" si="3"/>
        <v>2.952214</v>
      </c>
      <c r="O167" s="468">
        <f t="shared" si="3"/>
        <v>2.8569</v>
      </c>
      <c r="P167" s="468">
        <f t="shared" si="3"/>
        <v>2.8961</v>
      </c>
      <c r="Q167" s="468">
        <f t="shared" si="3"/>
        <v>3.389</v>
      </c>
      <c r="R167" s="468">
        <f t="shared" si="3"/>
        <v>3.59775</v>
      </c>
      <c r="S167" s="468">
        <f t="shared" si="3"/>
        <v>3.8065</v>
      </c>
      <c r="T167" s="468">
        <f t="shared" si="3"/>
        <v>3.91312</v>
      </c>
      <c r="U167" s="468">
        <f t="shared" si="3"/>
        <v>4.35655</v>
      </c>
    </row>
    <row r="168" s="10" customFormat="1" ht="12.75" spans="2:21">
      <c r="B168" s="491" t="s">
        <v>137</v>
      </c>
      <c r="C168" s="492" t="s">
        <v>38</v>
      </c>
      <c r="D168" s="492" t="s">
        <v>40</v>
      </c>
      <c r="E168" s="216"/>
      <c r="F168" s="493"/>
      <c r="G168" s="493"/>
      <c r="H168" s="493"/>
      <c r="I168" s="493"/>
      <c r="J168" s="493"/>
      <c r="K168" s="493"/>
      <c r="L168" s="468">
        <f>(Tables!H52)/1000000</f>
        <v>0.0598267319997419</v>
      </c>
      <c r="M168" s="468">
        <f ca="1">(Tables!I52)/1000000</f>
        <v>0.112200947150644</v>
      </c>
      <c r="N168" s="468">
        <f ca="1">(Tables!J52)/1000000</f>
        <v>0.143293347727959</v>
      </c>
      <c r="O168" s="468">
        <f ca="1">(Tables!K52)/1000000</f>
        <v>0.191633552690477</v>
      </c>
      <c r="P168" s="468">
        <f ca="1">(Tables!L52)/1000000</f>
        <v>0.228872040540258</v>
      </c>
      <c r="Q168" s="468">
        <f ca="1">(Tables!M52)/1000000</f>
        <v>-0.767655429443071</v>
      </c>
      <c r="R168" s="468">
        <f ca="1">(Tables!N52)/1000000</f>
        <v>-2.26743444386246</v>
      </c>
      <c r="S168" s="468">
        <f ca="1">(Tables!O52)/1000000</f>
        <v>-1.61721254981843</v>
      </c>
      <c r="T168" s="468">
        <f ca="1">(Tables!P52)/1000000</f>
        <v>-0.848719604445181</v>
      </c>
      <c r="U168" s="468">
        <f ca="1">(Tables!Q52)/1000000</f>
        <v>-0.235807253934593</v>
      </c>
    </row>
    <row r="169" s="10" customFormat="1" ht="12.75" spans="2:15">
      <c r="B169" s="64"/>
      <c r="C169" s="336"/>
      <c r="E169" s="9"/>
      <c r="F169" s="8"/>
      <c r="G169" s="8"/>
      <c r="H169" s="8"/>
      <c r="I169" s="8"/>
      <c r="J169" s="8"/>
      <c r="K169" s="8"/>
      <c r="L169" s="8"/>
      <c r="M169" s="8"/>
      <c r="N169" s="8"/>
      <c r="O169" s="8"/>
    </row>
    <row r="170" s="4" customFormat="1" ht="12.75" spans="1:21">
      <c r="A170" s="10"/>
      <c r="B170" s="234" t="s">
        <v>138</v>
      </c>
      <c r="C170" s="10"/>
      <c r="D170" s="10"/>
      <c r="E170" s="234"/>
      <c r="F170" s="8"/>
      <c r="G170" s="8"/>
      <c r="H170" s="8"/>
      <c r="I170" s="8"/>
      <c r="J170" s="8"/>
      <c r="K170" s="8"/>
      <c r="L170" s="8"/>
      <c r="M170" s="8"/>
      <c r="N170" s="8"/>
      <c r="O170" s="8"/>
      <c r="P170" s="5"/>
      <c r="Q170" s="5"/>
      <c r="R170" s="5"/>
      <c r="S170" s="5"/>
      <c r="T170" s="5"/>
      <c r="U170" s="5"/>
    </row>
    <row r="171" ht="27.4" customHeight="1" spans="2:8">
      <c r="B171" s="337" t="s">
        <v>139</v>
      </c>
      <c r="C171" s="69" t="s">
        <v>140</v>
      </c>
      <c r="D171" s="69" t="s">
        <v>141</v>
      </c>
      <c r="E171" s="69" t="s">
        <v>142</v>
      </c>
      <c r="F171" s="2"/>
      <c r="G171" s="2"/>
      <c r="H171" s="2"/>
    </row>
    <row r="172" spans="2:8">
      <c r="B172" s="34" t="s">
        <v>143</v>
      </c>
      <c r="C172" s="494">
        <v>0.09</v>
      </c>
      <c r="D172" s="495">
        <v>5</v>
      </c>
      <c r="E172" s="495">
        <v>5</v>
      </c>
      <c r="F172" s="2"/>
      <c r="G172" s="2"/>
      <c r="H172" s="2"/>
    </row>
    <row r="173" spans="2:8">
      <c r="B173" s="34" t="s">
        <v>144</v>
      </c>
      <c r="C173" s="494">
        <v>0.09</v>
      </c>
      <c r="D173" s="495">
        <v>6</v>
      </c>
      <c r="E173" s="495">
        <v>3</v>
      </c>
      <c r="F173" s="2"/>
      <c r="G173" s="2"/>
      <c r="H173" s="2"/>
    </row>
    <row r="174" spans="2:8">
      <c r="B174" s="34" t="s">
        <v>129</v>
      </c>
      <c r="C174" s="494">
        <v>0.09</v>
      </c>
      <c r="D174" s="495">
        <v>5</v>
      </c>
      <c r="E174" s="495">
        <v>2</v>
      </c>
      <c r="F174" s="2"/>
      <c r="G174" s="2"/>
      <c r="H174" s="2"/>
    </row>
    <row r="175" spans="2:8">
      <c r="B175" s="34" t="s">
        <v>130</v>
      </c>
      <c r="C175" s="494">
        <v>0.09</v>
      </c>
      <c r="D175" s="495">
        <v>4</v>
      </c>
      <c r="E175" s="495">
        <v>4</v>
      </c>
      <c r="F175" s="2"/>
      <c r="G175" s="2"/>
      <c r="H175" s="2"/>
    </row>
    <row r="176" spans="2:8">
      <c r="B176" s="34" t="s">
        <v>131</v>
      </c>
      <c r="C176" s="494">
        <v>0.09</v>
      </c>
      <c r="D176" s="495">
        <v>5</v>
      </c>
      <c r="E176" s="495">
        <v>5</v>
      </c>
      <c r="F176" s="2"/>
      <c r="G176" s="2"/>
      <c r="H176" s="2"/>
    </row>
    <row r="177" s="4" customFormat="1" ht="27.4" customHeight="1" spans="1:21">
      <c r="A177" s="10"/>
      <c r="B177" s="337" t="s">
        <v>145</v>
      </c>
      <c r="C177" s="69" t="s">
        <v>140</v>
      </c>
      <c r="D177" s="69" t="s">
        <v>141</v>
      </c>
      <c r="E177" s="69" t="s">
        <v>142</v>
      </c>
      <c r="I177" s="5"/>
      <c r="J177" s="8"/>
      <c r="K177" s="8"/>
      <c r="L177" s="8"/>
      <c r="M177" s="8"/>
      <c r="N177" s="8"/>
      <c r="O177" s="8"/>
      <c r="P177" s="5"/>
      <c r="Q177" s="5"/>
      <c r="R177" s="5"/>
      <c r="S177" s="5"/>
      <c r="T177" s="5"/>
      <c r="U177" s="5"/>
    </row>
    <row r="178" s="4" customFormat="1" ht="12.75" spans="1:21">
      <c r="A178" s="10"/>
      <c r="B178" s="34" t="s">
        <v>133</v>
      </c>
      <c r="C178" s="494">
        <v>0.09</v>
      </c>
      <c r="D178" s="495">
        <v>10</v>
      </c>
      <c r="E178" s="495">
        <v>5</v>
      </c>
      <c r="I178" s="5"/>
      <c r="J178" s="8"/>
      <c r="K178" s="8"/>
      <c r="L178" s="8"/>
      <c r="M178" s="8"/>
      <c r="N178" s="8"/>
      <c r="O178" s="8"/>
      <c r="P178" s="5"/>
      <c r="Q178" s="5"/>
      <c r="R178" s="5"/>
      <c r="S178" s="5"/>
      <c r="T178" s="5"/>
      <c r="U178" s="5"/>
    </row>
    <row r="179" s="4" customFormat="1" ht="12.75" spans="1:21">
      <c r="A179" s="10"/>
      <c r="B179" s="34" t="s">
        <v>134</v>
      </c>
      <c r="C179" s="494">
        <v>0.09</v>
      </c>
      <c r="D179" s="495">
        <v>15</v>
      </c>
      <c r="E179" s="495">
        <v>5</v>
      </c>
      <c r="I179" s="5"/>
      <c r="J179" s="8"/>
      <c r="K179" s="8"/>
      <c r="L179" s="8"/>
      <c r="M179" s="8"/>
      <c r="N179" s="8"/>
      <c r="O179" s="8"/>
      <c r="P179" s="5"/>
      <c r="Q179" s="5"/>
      <c r="R179" s="5"/>
      <c r="S179" s="5"/>
      <c r="T179" s="5"/>
      <c r="U179" s="5"/>
    </row>
    <row r="180" s="4" customFormat="1" ht="12.75" spans="1:21">
      <c r="A180" s="10"/>
      <c r="B180" s="34" t="s">
        <v>135</v>
      </c>
      <c r="C180" s="494">
        <v>0.09</v>
      </c>
      <c r="D180" s="495">
        <v>7</v>
      </c>
      <c r="E180" s="495">
        <v>10</v>
      </c>
      <c r="I180" s="5"/>
      <c r="J180" s="8"/>
      <c r="K180" s="8"/>
      <c r="L180" s="8"/>
      <c r="M180" s="8"/>
      <c r="N180" s="8"/>
      <c r="O180" s="8"/>
      <c r="P180" s="5"/>
      <c r="Q180" s="5"/>
      <c r="R180" s="5"/>
      <c r="S180" s="5"/>
      <c r="T180" s="5"/>
      <c r="U180" s="5"/>
    </row>
    <row r="181" spans="2:9">
      <c r="B181" s="340"/>
      <c r="C181" s="341"/>
      <c r="D181" s="338"/>
      <c r="E181" s="342"/>
      <c r="F181" s="2"/>
      <c r="G181" s="2"/>
      <c r="H181" s="2"/>
      <c r="I181" s="342"/>
    </row>
    <row r="182" spans="2:9">
      <c r="B182" s="9"/>
      <c r="E182" s="9"/>
      <c r="F182" s="8"/>
      <c r="G182" s="8"/>
      <c r="H182" s="8"/>
      <c r="I182" s="8"/>
    </row>
    <row r="183" spans="2:9">
      <c r="B183" s="9"/>
      <c r="E183" s="9"/>
      <c r="F183" s="8"/>
      <c r="G183" s="8"/>
      <c r="H183" s="8"/>
      <c r="I183" s="8"/>
    </row>
  </sheetData>
  <dataValidations count="2">
    <dataValidation type="list" allowBlank="1" showInputMessage="1" showErrorMessage="1" errorTitle="Select items drop-down" error="Select items drop-down" sqref="C2">
      <formula1>Details</formula1>
    </dataValidation>
    <dataValidation allowBlank="1" showInputMessage="1" showErrorMessage="1" errorTitle="Select items from drop-down" error="Select items from drop-down" sqref="C3"/>
  </dataValidations>
  <pageMargins left="0.7" right="0.7" top="0.75" bottom="0.75" header="0.3" footer="0.3"/>
  <pageSetup paperSize="1"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AD362"/>
  <sheetViews>
    <sheetView zoomScale="70" zoomScaleNormal="70" topLeftCell="A302" workbookViewId="0">
      <selection activeCell="X1" sqref="X1"/>
    </sheetView>
  </sheetViews>
  <sheetFormatPr defaultColWidth="9.14285714285714" defaultRowHeight="12.75"/>
  <cols>
    <col min="1" max="1" width="4.14285714285714" style="271" customWidth="1"/>
    <col min="2" max="7" width="9.14285714285714" style="271"/>
    <col min="8" max="8" width="5.42857142857143" style="271" customWidth="1"/>
    <col min="9" max="13" width="9.14285714285714" style="271"/>
    <col min="14" max="14" width="36.4285714285714" style="271" customWidth="1"/>
    <col min="15" max="16384" width="9.14285714285714" style="271"/>
  </cols>
  <sheetData>
    <row r="1" spans="12:29">
      <c r="L1" s="440"/>
      <c r="M1" s="440"/>
      <c r="N1" s="440"/>
      <c r="O1" s="441">
        <f>P1-1</f>
        <v>2015</v>
      </c>
      <c r="P1" s="441">
        <f>Q1-1</f>
        <v>2016</v>
      </c>
      <c r="Q1" s="441">
        <f>R1-1</f>
        <v>2017</v>
      </c>
      <c r="R1" s="441">
        <f>S1-1</f>
        <v>2018</v>
      </c>
      <c r="S1" s="441">
        <f>T1-1</f>
        <v>2019</v>
      </c>
      <c r="T1" s="449">
        <f>'Data Request'!C8</f>
        <v>2020</v>
      </c>
      <c r="U1" s="441">
        <f>T1+1</f>
        <v>2021</v>
      </c>
      <c r="V1" s="441">
        <f t="shared" ref="V1:AC1" si="0">U1+1</f>
        <v>2022</v>
      </c>
      <c r="W1" s="441">
        <f t="shared" si="0"/>
        <v>2023</v>
      </c>
      <c r="X1" s="441">
        <f t="shared" si="0"/>
        <v>2024</v>
      </c>
      <c r="Y1" s="441">
        <f t="shared" si="0"/>
        <v>2025</v>
      </c>
      <c r="Z1" s="441">
        <f t="shared" si="0"/>
        <v>2026</v>
      </c>
      <c r="AA1" s="441">
        <f t="shared" si="0"/>
        <v>2027</v>
      </c>
      <c r="AB1" s="441">
        <f t="shared" si="0"/>
        <v>2028</v>
      </c>
      <c r="AC1" s="441">
        <f t="shared" si="0"/>
        <v>2029</v>
      </c>
    </row>
    <row r="2" spans="15:29">
      <c r="O2" s="442"/>
      <c r="P2" s="442"/>
      <c r="Q2" s="442"/>
      <c r="R2" s="442"/>
      <c r="S2" s="442"/>
      <c r="T2" s="442"/>
      <c r="U2" s="442"/>
      <c r="V2" s="442"/>
      <c r="W2" s="442"/>
      <c r="X2" s="442"/>
      <c r="Y2" s="442"/>
      <c r="Z2" s="442"/>
      <c r="AA2" s="442"/>
      <c r="AB2" s="442"/>
      <c r="AC2" s="442"/>
    </row>
    <row r="3" spans="1:29">
      <c r="A3" s="437" t="s">
        <v>146</v>
      </c>
      <c r="B3" s="438"/>
      <c r="C3" s="438"/>
      <c r="D3" s="438"/>
      <c r="E3" s="438"/>
      <c r="F3" s="438"/>
      <c r="G3" s="438"/>
      <c r="H3" s="438"/>
      <c r="I3" s="438"/>
      <c r="J3" s="438"/>
      <c r="K3" s="438"/>
      <c r="L3" s="438"/>
      <c r="M3" s="438"/>
      <c r="N3" s="438"/>
      <c r="O3" s="438"/>
      <c r="P3" s="438"/>
      <c r="Q3" s="438"/>
      <c r="R3" s="438"/>
      <c r="S3" s="438"/>
      <c r="T3" s="438"/>
      <c r="U3" s="438"/>
      <c r="V3" s="438"/>
      <c r="W3" s="438"/>
      <c r="X3" s="438"/>
      <c r="Y3" s="438"/>
      <c r="Z3" s="438"/>
      <c r="AA3" s="438"/>
      <c r="AB3" s="438"/>
      <c r="AC3" s="438"/>
    </row>
    <row r="5" spans="1:29">
      <c r="A5" s="439"/>
      <c r="B5" s="439"/>
      <c r="C5" s="439"/>
      <c r="D5" s="439"/>
      <c r="E5" s="439"/>
      <c r="F5" s="439"/>
      <c r="G5" s="439"/>
      <c r="H5" s="439"/>
      <c r="I5" s="439"/>
      <c r="J5" s="439"/>
      <c r="O5" s="442">
        <f>O$1</f>
        <v>2015</v>
      </c>
      <c r="P5" s="442">
        <f t="shared" ref="P5:AC5" si="1">P$1</f>
        <v>2016</v>
      </c>
      <c r="Q5" s="442">
        <f t="shared" si="1"/>
        <v>2017</v>
      </c>
      <c r="R5" s="442">
        <f t="shared" si="1"/>
        <v>2018</v>
      </c>
      <c r="S5" s="442">
        <f t="shared" si="1"/>
        <v>2019</v>
      </c>
      <c r="T5" s="442">
        <f t="shared" si="1"/>
        <v>2020</v>
      </c>
      <c r="U5" s="442">
        <f t="shared" si="1"/>
        <v>2021</v>
      </c>
      <c r="V5" s="442">
        <f t="shared" si="1"/>
        <v>2022</v>
      </c>
      <c r="W5" s="442">
        <f t="shared" si="1"/>
        <v>2023</v>
      </c>
      <c r="X5" s="442">
        <f t="shared" si="1"/>
        <v>2024</v>
      </c>
      <c r="Y5" s="442">
        <f t="shared" si="1"/>
        <v>2025</v>
      </c>
      <c r="Z5" s="442">
        <f t="shared" si="1"/>
        <v>2026</v>
      </c>
      <c r="AA5" s="442">
        <f t="shared" si="1"/>
        <v>2027</v>
      </c>
      <c r="AB5" s="442">
        <f t="shared" si="1"/>
        <v>2028</v>
      </c>
      <c r="AC5" s="442">
        <f t="shared" si="1"/>
        <v>2029</v>
      </c>
    </row>
    <row r="6" spans="1:29">
      <c r="A6" s="439"/>
      <c r="B6" s="439"/>
      <c r="C6" s="439"/>
      <c r="D6" s="439"/>
      <c r="E6" s="439"/>
      <c r="F6" s="439"/>
      <c r="G6" s="439"/>
      <c r="H6" s="439"/>
      <c r="I6" s="439"/>
      <c r="J6" s="439"/>
      <c r="L6" s="441" t="s">
        <v>147</v>
      </c>
      <c r="M6" s="443" t="s">
        <v>148</v>
      </c>
      <c r="N6" s="271" t="s">
        <v>149</v>
      </c>
      <c r="O6" s="444">
        <f ca="1">INDEX(INDIRECT(CONCATENATE("'",$L6,"'!$A$536:$DZ$10000")),MATCH($M6,INDIRECT(CONCATENATE("'",$L6,"'!$A$536:$A$10000")),0),MATCH(O$1,INDIRECT(CONCATENATE("'",$L6,"'!$A$536:$DZ$536")),0))</f>
        <v>1.58774</v>
      </c>
      <c r="P6" s="444">
        <f ca="1" t="shared" ref="P6:AC6" si="2">INDEX(INDIRECT(CONCATENATE("'",$L6,"'!$A$536:$DZ$10000")),MATCH($M6,INDIRECT(CONCATENATE("'",$L6,"'!$A$536:$A$10000")),0),MATCH(P$1,INDIRECT(CONCATENATE("'",$L6,"'!$A$536:$DZ$536")),0))</f>
        <v>1.635779</v>
      </c>
      <c r="Q6" s="444">
        <f ca="1" t="shared" si="2"/>
        <v>1.817777</v>
      </c>
      <c r="R6" s="444">
        <f ca="1" t="shared" si="2"/>
        <v>2.036732</v>
      </c>
      <c r="S6" s="444">
        <f ca="1" t="shared" si="2"/>
        <v>2.2994</v>
      </c>
      <c r="T6" s="444">
        <f ca="1" t="shared" si="2"/>
        <v>2.410201</v>
      </c>
      <c r="U6" s="444">
        <f ca="1" t="shared" si="2"/>
        <v>2.648707</v>
      </c>
      <c r="V6" s="444">
        <f ca="1" t="shared" si="2"/>
        <v>2.928273</v>
      </c>
      <c r="W6" s="444">
        <f ca="1" t="shared" si="2"/>
        <v>3.241757</v>
      </c>
      <c r="X6" s="444">
        <f ca="1" t="shared" si="2"/>
        <v>3.47257</v>
      </c>
      <c r="Y6" s="444">
        <f ca="1" t="shared" si="2"/>
        <v>3.719817</v>
      </c>
      <c r="Z6" s="444">
        <f ca="1" t="shared" si="2"/>
        <v>3.984667</v>
      </c>
      <c r="AA6" s="444">
        <f ca="1" t="shared" si="2"/>
        <v>4.268376</v>
      </c>
      <c r="AB6" s="444">
        <f ca="1" t="shared" si="2"/>
        <v>4.572284</v>
      </c>
      <c r="AC6" s="444">
        <f ca="1" t="shared" si="2"/>
        <v>4.897831</v>
      </c>
    </row>
    <row r="7" spans="1:29">
      <c r="A7" s="439"/>
      <c r="B7" s="439"/>
      <c r="C7" s="439"/>
      <c r="D7" s="439"/>
      <c r="E7" s="439"/>
      <c r="F7" s="439"/>
      <c r="G7" s="439"/>
      <c r="H7" s="439"/>
      <c r="I7" s="439"/>
      <c r="J7" s="439"/>
      <c r="L7" s="445"/>
      <c r="M7" s="446"/>
      <c r="N7" s="271" t="s">
        <v>150</v>
      </c>
      <c r="O7" s="444"/>
      <c r="P7" s="447">
        <f ca="1">(P6/O6-1)*100</f>
        <v>3.02562132339048</v>
      </c>
      <c r="Q7" s="447">
        <f ca="1" t="shared" ref="Q7:W7" si="3">(Q6/P6-1)*100</f>
        <v>11.1260750993869</v>
      </c>
      <c r="R7" s="447">
        <f ca="1" t="shared" si="3"/>
        <v>12.0452068653086</v>
      </c>
      <c r="S7" s="447">
        <f ca="1" t="shared" si="3"/>
        <v>12.8965421076509</v>
      </c>
      <c r="T7" s="447">
        <f ca="1" t="shared" si="3"/>
        <v>4.818691832652</v>
      </c>
      <c r="U7" s="447">
        <f ca="1" t="shared" si="3"/>
        <v>9.89568919770591</v>
      </c>
      <c r="V7" s="447">
        <f ca="1" t="shared" si="3"/>
        <v>10.5548103282092</v>
      </c>
      <c r="W7" s="447">
        <f ca="1" t="shared" si="3"/>
        <v>10.7054226159924</v>
      </c>
      <c r="X7" s="447">
        <f ca="1" t="shared" ref="X7:AC7" si="4">(X6/W6-1)*100</f>
        <v>7.11999696460901</v>
      </c>
      <c r="Y7" s="447">
        <f ca="1" t="shared" si="4"/>
        <v>7.12000046075385</v>
      </c>
      <c r="Z7" s="447">
        <f ca="1" t="shared" si="4"/>
        <v>7.11997391269517</v>
      </c>
      <c r="AA7" s="447">
        <f ca="1" t="shared" si="4"/>
        <v>7.12001780826352</v>
      </c>
      <c r="AB7" s="447">
        <f ca="1" t="shared" si="4"/>
        <v>7.11999130348404</v>
      </c>
      <c r="AC7" s="447">
        <f ca="1" t="shared" si="4"/>
        <v>7.1200082934481</v>
      </c>
    </row>
    <row r="8" spans="1:29">
      <c r="A8" s="439"/>
      <c r="B8" s="439"/>
      <c r="C8" s="439"/>
      <c r="D8" s="439"/>
      <c r="E8" s="439"/>
      <c r="F8" s="439"/>
      <c r="G8" s="439"/>
      <c r="H8" s="439"/>
      <c r="I8" s="439"/>
      <c r="J8" s="439"/>
      <c r="L8" s="442"/>
      <c r="M8" s="448"/>
      <c r="O8" s="444"/>
      <c r="P8" s="444"/>
      <c r="Q8" s="444"/>
      <c r="R8" s="444"/>
      <c r="S8" s="444"/>
      <c r="T8" s="444"/>
      <c r="U8" s="444"/>
      <c r="V8" s="444"/>
      <c r="W8" s="444"/>
      <c r="X8" s="444"/>
      <c r="Y8" s="444"/>
      <c r="Z8" s="444"/>
      <c r="AA8" s="444"/>
      <c r="AB8" s="444"/>
      <c r="AC8" s="444"/>
    </row>
    <row r="9" spans="1:29">
      <c r="A9" s="439"/>
      <c r="B9" s="439"/>
      <c r="C9" s="439"/>
      <c r="D9" s="439"/>
      <c r="E9" s="439"/>
      <c r="F9" s="439"/>
      <c r="G9" s="439"/>
      <c r="H9" s="439"/>
      <c r="I9" s="439"/>
      <c r="J9" s="439"/>
      <c r="L9" s="442"/>
      <c r="M9" s="448"/>
      <c r="O9" s="444"/>
      <c r="P9" s="444"/>
      <c r="Q9" s="444"/>
      <c r="R9" s="444"/>
      <c r="S9" s="444"/>
      <c r="T9" s="444"/>
      <c r="U9" s="444"/>
      <c r="V9" s="444"/>
      <c r="W9" s="444"/>
      <c r="X9" s="444"/>
      <c r="Y9" s="444"/>
      <c r="Z9" s="444"/>
      <c r="AA9" s="444"/>
      <c r="AB9" s="444"/>
      <c r="AC9" s="444"/>
    </row>
    <row r="10" spans="1:10">
      <c r="A10" s="439"/>
      <c r="B10" s="439"/>
      <c r="C10" s="439"/>
      <c r="D10" s="439"/>
      <c r="E10" s="439"/>
      <c r="F10" s="439"/>
      <c r="G10" s="439"/>
      <c r="H10" s="439"/>
      <c r="I10" s="439"/>
      <c r="J10" s="439"/>
    </row>
    <row r="11" spans="1:10">
      <c r="A11" s="439"/>
      <c r="B11" s="439"/>
      <c r="C11" s="439"/>
      <c r="D11" s="439"/>
      <c r="E11" s="439"/>
      <c r="F11" s="439"/>
      <c r="G11" s="439"/>
      <c r="H11" s="439"/>
      <c r="I11" s="439"/>
      <c r="J11" s="439"/>
    </row>
    <row r="12" spans="1:10">
      <c r="A12" s="439"/>
      <c r="B12" s="439"/>
      <c r="C12" s="439"/>
      <c r="D12" s="439"/>
      <c r="E12" s="439"/>
      <c r="F12" s="439"/>
      <c r="G12" s="439"/>
      <c r="H12" s="439"/>
      <c r="I12" s="439"/>
      <c r="J12" s="439"/>
    </row>
    <row r="13" spans="1:10">
      <c r="A13" s="439"/>
      <c r="B13" s="439"/>
      <c r="C13" s="439"/>
      <c r="D13" s="439"/>
      <c r="E13" s="439"/>
      <c r="F13" s="439"/>
      <c r="G13" s="439"/>
      <c r="H13" s="439"/>
      <c r="I13" s="439"/>
      <c r="J13" s="439"/>
    </row>
    <row r="14" spans="1:10">
      <c r="A14" s="439"/>
      <c r="B14" s="439"/>
      <c r="C14" s="439"/>
      <c r="D14" s="439"/>
      <c r="E14" s="439"/>
      <c r="F14" s="439"/>
      <c r="G14" s="439"/>
      <c r="H14" s="439"/>
      <c r="I14" s="439"/>
      <c r="J14" s="439"/>
    </row>
    <row r="15" spans="1:10">
      <c r="A15" s="439"/>
      <c r="B15" s="439"/>
      <c r="C15" s="439"/>
      <c r="D15" s="439"/>
      <c r="E15" s="439"/>
      <c r="F15" s="439"/>
      <c r="G15" s="439"/>
      <c r="H15" s="439"/>
      <c r="I15" s="439"/>
      <c r="J15" s="439"/>
    </row>
    <row r="16" spans="1:10">
      <c r="A16" s="439"/>
      <c r="B16" s="439"/>
      <c r="C16" s="439"/>
      <c r="D16" s="439"/>
      <c r="E16" s="439"/>
      <c r="F16" s="439"/>
      <c r="G16" s="439"/>
      <c r="H16" s="439"/>
      <c r="I16" s="439"/>
      <c r="J16" s="439"/>
    </row>
    <row r="17" spans="1:10">
      <c r="A17" s="439"/>
      <c r="B17" s="439"/>
      <c r="C17" s="439"/>
      <c r="D17" s="439"/>
      <c r="E17" s="439"/>
      <c r="F17" s="439"/>
      <c r="G17" s="439"/>
      <c r="H17" s="439"/>
      <c r="I17" s="439"/>
      <c r="J17" s="439"/>
    </row>
    <row r="18" spans="1:10">
      <c r="A18" s="439"/>
      <c r="B18" s="439"/>
      <c r="C18" s="439"/>
      <c r="D18" s="439"/>
      <c r="E18" s="439"/>
      <c r="F18" s="439"/>
      <c r="G18" s="439"/>
      <c r="H18" s="439"/>
      <c r="I18" s="439"/>
      <c r="J18" s="439"/>
    </row>
    <row r="19" spans="1:10">
      <c r="A19" s="439"/>
      <c r="B19" s="439"/>
      <c r="C19" s="439"/>
      <c r="D19" s="439"/>
      <c r="E19" s="439"/>
      <c r="F19" s="439"/>
      <c r="G19" s="439"/>
      <c r="H19" s="439"/>
      <c r="I19" s="439"/>
      <c r="J19" s="439"/>
    </row>
    <row r="20" spans="1:10">
      <c r="A20" s="439"/>
      <c r="B20" s="439"/>
      <c r="C20" s="439"/>
      <c r="D20" s="439"/>
      <c r="E20" s="439"/>
      <c r="F20" s="439"/>
      <c r="G20" s="439"/>
      <c r="H20" s="439"/>
      <c r="I20" s="439"/>
      <c r="J20" s="439"/>
    </row>
    <row r="21" spans="1:10">
      <c r="A21" s="439"/>
      <c r="B21" s="439"/>
      <c r="C21" s="439"/>
      <c r="D21" s="439"/>
      <c r="E21" s="439"/>
      <c r="F21" s="439"/>
      <c r="G21" s="439"/>
      <c r="H21" s="439"/>
      <c r="I21" s="439"/>
      <c r="J21" s="439"/>
    </row>
    <row r="22" spans="1:10">
      <c r="A22" s="439"/>
      <c r="B22" s="439"/>
      <c r="C22" s="439"/>
      <c r="D22" s="439"/>
      <c r="E22" s="439"/>
      <c r="F22" s="439"/>
      <c r="G22" s="439"/>
      <c r="H22" s="439"/>
      <c r="I22" s="439"/>
      <c r="J22" s="439"/>
    </row>
    <row r="23" spans="1:10">
      <c r="A23" s="439"/>
      <c r="B23" s="439"/>
      <c r="C23" s="439"/>
      <c r="D23" s="439"/>
      <c r="E23" s="439"/>
      <c r="F23" s="439"/>
      <c r="G23" s="439"/>
      <c r="H23" s="439"/>
      <c r="I23" s="439"/>
      <c r="J23" s="439"/>
    </row>
    <row r="24" spans="15:29">
      <c r="O24" s="442"/>
      <c r="P24" s="442"/>
      <c r="Q24" s="442"/>
      <c r="R24" s="442"/>
      <c r="S24" s="442"/>
      <c r="T24" s="442"/>
      <c r="U24" s="442"/>
      <c r="V24" s="442"/>
      <c r="W24" s="442"/>
      <c r="X24" s="442"/>
      <c r="Y24" s="442"/>
      <c r="Z24" s="442"/>
      <c r="AA24" s="442"/>
      <c r="AB24" s="442"/>
      <c r="AC24" s="442"/>
    </row>
    <row r="25" spans="1:29">
      <c r="A25" s="437" t="s">
        <v>151</v>
      </c>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B25" s="438"/>
      <c r="AC25" s="438"/>
    </row>
    <row r="27" spans="1:29">
      <c r="A27" s="439"/>
      <c r="B27" s="439"/>
      <c r="C27" s="439"/>
      <c r="D27" s="439"/>
      <c r="E27" s="439"/>
      <c r="F27" s="439"/>
      <c r="G27" s="439"/>
      <c r="H27" s="439"/>
      <c r="I27" s="439"/>
      <c r="J27" s="439"/>
      <c r="O27" s="442">
        <f>O$1</f>
        <v>2015</v>
      </c>
      <c r="P27" s="442">
        <f t="shared" ref="P27:AC27" si="5">P$1</f>
        <v>2016</v>
      </c>
      <c r="Q27" s="442">
        <f t="shared" si="5"/>
        <v>2017</v>
      </c>
      <c r="R27" s="442">
        <f t="shared" si="5"/>
        <v>2018</v>
      </c>
      <c r="S27" s="442">
        <f t="shared" si="5"/>
        <v>2019</v>
      </c>
      <c r="T27" s="442">
        <f t="shared" si="5"/>
        <v>2020</v>
      </c>
      <c r="U27" s="442">
        <f t="shared" si="5"/>
        <v>2021</v>
      </c>
      <c r="V27" s="442">
        <f t="shared" si="5"/>
        <v>2022</v>
      </c>
      <c r="W27" s="442">
        <f t="shared" si="5"/>
        <v>2023</v>
      </c>
      <c r="X27" s="442">
        <f t="shared" si="5"/>
        <v>2024</v>
      </c>
      <c r="Y27" s="442">
        <f t="shared" si="5"/>
        <v>2025</v>
      </c>
      <c r="Z27" s="442">
        <f t="shared" si="5"/>
        <v>2026</v>
      </c>
      <c r="AA27" s="442">
        <f t="shared" si="5"/>
        <v>2027</v>
      </c>
      <c r="AB27" s="442">
        <f t="shared" si="5"/>
        <v>2028</v>
      </c>
      <c r="AC27" s="442">
        <f t="shared" si="5"/>
        <v>2029</v>
      </c>
    </row>
    <row r="28" spans="1:29">
      <c r="A28" s="439"/>
      <c r="B28" s="439"/>
      <c r="C28" s="439"/>
      <c r="D28" s="439"/>
      <c r="E28" s="439"/>
      <c r="F28" s="439"/>
      <c r="G28" s="439"/>
      <c r="H28" s="439"/>
      <c r="I28" s="439"/>
      <c r="J28" s="439"/>
      <c r="L28" s="441" t="s">
        <v>147</v>
      </c>
      <c r="M28" s="443">
        <v>1</v>
      </c>
      <c r="N28" s="271" t="s">
        <v>152</v>
      </c>
      <c r="O28" s="444">
        <f ca="1">INDEX(INDIRECT(CONCATENATE("'",$L28,"'!$A$536:$DZ$10000")),MATCH($M28,INDIRECT(CONCATENATE("'",$L28,"'!$A$536:$A$10000")),0),MATCH(O$1,INDIRECT(CONCATENATE("'",$L28,"'!$A$536:$DZ$536")),0))</f>
        <v>52496.8333648</v>
      </c>
      <c r="P28" s="444">
        <f ca="1" t="shared" ref="P28:AC31" si="6">INDEX(INDIRECT(CONCATENATE("'",$L28,"'!$A$536:$DZ$10000")),MATCH($M28,INDIRECT(CONCATENATE("'",$L28,"'!$A$536:$A$10000")),0),MATCH(P$1,INDIRECT(CONCATENATE("'",$L28,"'!$A$536:$DZ$536")),0))</f>
        <v>61291.530078</v>
      </c>
      <c r="Q28" s="444">
        <f ca="1" t="shared" si="6"/>
        <v>70014.71375353</v>
      </c>
      <c r="R28" s="444">
        <f ca="1" t="shared" si="6"/>
        <v>85781.96621811</v>
      </c>
      <c r="S28" s="444">
        <f ca="1" t="shared" si="6"/>
        <v>81004.495794</v>
      </c>
      <c r="T28" s="444">
        <f ca="1" t="shared" si="6"/>
        <v>62830.5271405595</v>
      </c>
      <c r="U28" s="444">
        <f ca="1" t="shared" si="6"/>
        <v>71860.3043490874</v>
      </c>
      <c r="V28" s="444">
        <f ca="1" t="shared" si="6"/>
        <v>81864.9308170826</v>
      </c>
      <c r="W28" s="444">
        <f ca="1" t="shared" si="6"/>
        <v>86936.6050971149</v>
      </c>
      <c r="X28" s="444">
        <f ca="1" t="shared" si="6"/>
        <v>103345.397327019</v>
      </c>
      <c r="Y28" s="444">
        <f ca="1" t="shared" si="6"/>
        <v>114010.708684482</v>
      </c>
      <c r="Z28" s="444">
        <f ca="1" t="shared" si="6"/>
        <v>125412.092877058</v>
      </c>
      <c r="AA28" s="444">
        <f ca="1" t="shared" si="6"/>
        <v>148407.212487512</v>
      </c>
      <c r="AB28" s="444">
        <f ca="1" t="shared" si="6"/>
        <v>180247.940607422</v>
      </c>
      <c r="AC28" s="444">
        <f ca="1" t="shared" si="6"/>
        <v>198271.432569995</v>
      </c>
    </row>
    <row r="29" spans="1:29">
      <c r="A29" s="439"/>
      <c r="B29" s="439"/>
      <c r="C29" s="439"/>
      <c r="D29" s="439"/>
      <c r="E29" s="439"/>
      <c r="F29" s="439"/>
      <c r="G29" s="439"/>
      <c r="H29" s="439"/>
      <c r="I29" s="439"/>
      <c r="J29" s="439"/>
      <c r="L29" s="441" t="str">
        <f>L28</f>
        <v>Baseline</v>
      </c>
      <c r="M29" s="443">
        <v>2</v>
      </c>
      <c r="N29" s="271" t="s">
        <v>153</v>
      </c>
      <c r="O29" s="444">
        <f ca="1">INDEX(INDIRECT(CONCATENATE("'",$L29,"'!$A$536:$DZ$10000")),MATCH($M29,INDIRECT(CONCATENATE("'",$L29,"'!$A$536:$A$10000")),0),MATCH(O$1,INDIRECT(CONCATENATE("'",$L29,"'!$A$536:$DZ$536")),0))</f>
        <v>45295.07195188</v>
      </c>
      <c r="P29" s="444">
        <f ca="1" t="shared" si="6"/>
        <v>51078.410588</v>
      </c>
      <c r="Q29" s="444">
        <f ca="1" t="shared" si="6"/>
        <v>59421.53201668</v>
      </c>
      <c r="R29" s="444">
        <f ca="1" t="shared" si="6"/>
        <v>74282.08616643</v>
      </c>
      <c r="S29" s="444">
        <f ca="1" t="shared" si="6"/>
        <v>60827.899777</v>
      </c>
      <c r="T29" s="444">
        <f ca="1" t="shared" si="6"/>
        <v>42761.4764562528</v>
      </c>
      <c r="U29" s="444">
        <f ca="1" t="shared" si="6"/>
        <v>49175.6979246907</v>
      </c>
      <c r="V29" s="444">
        <f ca="1" t="shared" si="6"/>
        <v>56552.0526133943</v>
      </c>
      <c r="W29" s="444">
        <f ca="1" t="shared" si="6"/>
        <v>58531.8605054034</v>
      </c>
      <c r="X29" s="444">
        <f ca="1" t="shared" si="6"/>
        <v>71539.089581214</v>
      </c>
      <c r="Y29" s="444">
        <f ca="1" t="shared" si="6"/>
        <v>78692.603018396</v>
      </c>
      <c r="Z29" s="444">
        <f ca="1" t="shared" si="6"/>
        <v>86562.8934711555</v>
      </c>
      <c r="AA29" s="444">
        <f ca="1" t="shared" si="6"/>
        <v>102822.377491829</v>
      </c>
      <c r="AB29" s="444">
        <f ca="1" t="shared" si="6"/>
        <v>125121.334115602</v>
      </c>
      <c r="AC29" s="444">
        <f ca="1" t="shared" si="6"/>
        <v>137631.584232944</v>
      </c>
    </row>
    <row r="30" spans="1:29">
      <c r="A30" s="439"/>
      <c r="B30" s="439"/>
      <c r="C30" s="439"/>
      <c r="D30" s="439"/>
      <c r="E30" s="439"/>
      <c r="F30" s="439"/>
      <c r="G30" s="439"/>
      <c r="H30" s="439"/>
      <c r="I30" s="439"/>
      <c r="J30" s="439"/>
      <c r="L30" s="441" t="str">
        <f>L29</f>
        <v>Baseline</v>
      </c>
      <c r="M30" s="443">
        <v>3</v>
      </c>
      <c r="N30" s="271" t="s">
        <v>154</v>
      </c>
      <c r="O30" s="444">
        <f ca="1">INDEX(INDIRECT(CONCATENATE("'",$L30,"'!$A$536:$DZ$10000")),MATCH($M30,INDIRECT(CONCATENATE("'",$L30,"'!$A$536:$A$10000")),0),MATCH(O$1,INDIRECT(CONCATENATE("'",$L30,"'!$A$536:$DZ$536")),0))</f>
        <v>7201.76141292</v>
      </c>
      <c r="P30" s="444">
        <f ca="1" t="shared" si="6"/>
        <v>10213.11949</v>
      </c>
      <c r="Q30" s="444">
        <f ca="1" t="shared" si="6"/>
        <v>10493.18173685</v>
      </c>
      <c r="R30" s="444">
        <f ca="1" t="shared" si="6"/>
        <v>11463.18880975</v>
      </c>
      <c r="S30" s="444">
        <f ca="1" t="shared" si="6"/>
        <v>17199.206405</v>
      </c>
      <c r="T30" s="444">
        <f ca="1" t="shared" si="6"/>
        <v>17032.1132800668</v>
      </c>
      <c r="U30" s="444">
        <f ca="1" t="shared" si="6"/>
        <v>19586.9302720768</v>
      </c>
      <c r="V30" s="444">
        <f ca="1" t="shared" si="6"/>
        <v>22524.9698128883</v>
      </c>
      <c r="W30" s="444">
        <f ca="1" t="shared" si="6"/>
        <v>25644.7152848215</v>
      </c>
      <c r="X30" s="444">
        <f ca="1" t="shared" si="6"/>
        <v>28494.2725775448</v>
      </c>
      <c r="Y30" s="444">
        <f ca="1" t="shared" si="6"/>
        <v>31343.6634641765</v>
      </c>
      <c r="Z30" s="444">
        <f ca="1" t="shared" si="6"/>
        <v>34477.3129838029</v>
      </c>
      <c r="AA30" s="444">
        <f ca="1" t="shared" si="6"/>
        <v>40775.7599313734</v>
      </c>
      <c r="AB30" s="444">
        <f ca="1" t="shared" si="6"/>
        <v>49836.6239210794</v>
      </c>
      <c r="AC30" s="444">
        <f ca="1" t="shared" si="6"/>
        <v>54820.8675092413</v>
      </c>
    </row>
    <row r="31" spans="1:29">
      <c r="A31" s="439"/>
      <c r="B31" s="439"/>
      <c r="C31" s="439"/>
      <c r="D31" s="439"/>
      <c r="E31" s="439"/>
      <c r="F31" s="439"/>
      <c r="G31" s="439"/>
      <c r="H31" s="439"/>
      <c r="I31" s="439"/>
      <c r="J31" s="439"/>
      <c r="L31" s="441" t="str">
        <f>L30</f>
        <v>Baseline</v>
      </c>
      <c r="M31" s="443">
        <v>4</v>
      </c>
      <c r="N31" s="271" t="s">
        <v>102</v>
      </c>
      <c r="O31" s="444">
        <f ca="1">INDEX(INDIRECT(CONCATENATE("'",$L31,"'!$A$536:$DZ$10000")),MATCH($M31,INDIRECT(CONCATENATE("'",$L31,"'!$A$536:$A$10000")),0),MATCH(O$1,INDIRECT(CONCATENATE("'",$L31,"'!$A$536:$DZ$536")),0))</f>
        <v>0</v>
      </c>
      <c r="P31" s="444">
        <f ca="1" t="shared" si="6"/>
        <v>0</v>
      </c>
      <c r="Q31" s="444">
        <f ca="1" t="shared" si="6"/>
        <v>100</v>
      </c>
      <c r="R31" s="444">
        <f ca="1" t="shared" si="6"/>
        <v>36.69124193</v>
      </c>
      <c r="S31" s="444">
        <f ca="1" t="shared" si="6"/>
        <v>2977.389612</v>
      </c>
      <c r="T31" s="444">
        <f ca="1" t="shared" si="6"/>
        <v>3036.93740424</v>
      </c>
      <c r="U31" s="444">
        <f ca="1" t="shared" si="6"/>
        <v>3097.67615232</v>
      </c>
      <c r="V31" s="444">
        <f ca="1" t="shared" si="6"/>
        <v>2787.9083908</v>
      </c>
      <c r="W31" s="444">
        <f ca="1" t="shared" si="6"/>
        <v>2760.02930689</v>
      </c>
      <c r="X31" s="444">
        <f ca="1" t="shared" si="6"/>
        <v>3312.03516826</v>
      </c>
      <c r="Y31" s="444">
        <f ca="1" t="shared" si="6"/>
        <v>3974.44220191</v>
      </c>
      <c r="Z31" s="444">
        <f ca="1" t="shared" si="6"/>
        <v>4371.8864221</v>
      </c>
      <c r="AA31" s="444">
        <f ca="1" t="shared" si="6"/>
        <v>4809.07506431</v>
      </c>
      <c r="AB31" s="444">
        <f ca="1" t="shared" si="6"/>
        <v>5289.98257074</v>
      </c>
      <c r="AC31" s="444">
        <f ca="1" t="shared" si="6"/>
        <v>5818.98082781</v>
      </c>
    </row>
    <row r="32" spans="1:10">
      <c r="A32" s="439"/>
      <c r="B32" s="439"/>
      <c r="C32" s="439"/>
      <c r="D32" s="439"/>
      <c r="E32" s="439"/>
      <c r="F32" s="439"/>
      <c r="G32" s="439"/>
      <c r="H32" s="439"/>
      <c r="I32" s="439"/>
      <c r="J32" s="439"/>
    </row>
    <row r="33" spans="1:10">
      <c r="A33" s="439"/>
      <c r="B33" s="439"/>
      <c r="C33" s="439"/>
      <c r="D33" s="439"/>
      <c r="E33" s="439"/>
      <c r="F33" s="439"/>
      <c r="G33" s="439"/>
      <c r="H33" s="439"/>
      <c r="I33" s="439"/>
      <c r="J33" s="439"/>
    </row>
    <row r="34" spans="1:10">
      <c r="A34" s="439"/>
      <c r="B34" s="439"/>
      <c r="C34" s="439"/>
      <c r="D34" s="439"/>
      <c r="E34" s="439"/>
      <c r="F34" s="439"/>
      <c r="G34" s="439"/>
      <c r="H34" s="439"/>
      <c r="I34" s="439"/>
      <c r="J34" s="439"/>
    </row>
    <row r="35" spans="1:10">
      <c r="A35" s="439"/>
      <c r="B35" s="439"/>
      <c r="C35" s="439"/>
      <c r="D35" s="439"/>
      <c r="E35" s="439"/>
      <c r="F35" s="439"/>
      <c r="G35" s="439"/>
      <c r="H35" s="439"/>
      <c r="I35" s="439"/>
      <c r="J35" s="439"/>
    </row>
    <row r="36" spans="1:10">
      <c r="A36" s="439"/>
      <c r="B36" s="439"/>
      <c r="C36" s="439"/>
      <c r="D36" s="439"/>
      <c r="E36" s="439"/>
      <c r="F36" s="439"/>
      <c r="G36" s="439"/>
      <c r="H36" s="439"/>
      <c r="I36" s="439"/>
      <c r="J36" s="439"/>
    </row>
    <row r="37" spans="1:10">
      <c r="A37" s="439"/>
      <c r="B37" s="439"/>
      <c r="C37" s="439"/>
      <c r="D37" s="439"/>
      <c r="E37" s="439"/>
      <c r="F37" s="439"/>
      <c r="G37" s="439"/>
      <c r="H37" s="439"/>
      <c r="I37" s="439"/>
      <c r="J37" s="439"/>
    </row>
    <row r="38" spans="1:10">
      <c r="A38" s="439"/>
      <c r="B38" s="439"/>
      <c r="C38" s="439"/>
      <c r="D38" s="439"/>
      <c r="E38" s="439"/>
      <c r="F38" s="439"/>
      <c r="G38" s="439"/>
      <c r="H38" s="439"/>
      <c r="I38" s="439"/>
      <c r="J38" s="439"/>
    </row>
    <row r="39" spans="1:10">
      <c r="A39" s="439"/>
      <c r="B39" s="439"/>
      <c r="C39" s="439"/>
      <c r="D39" s="439"/>
      <c r="E39" s="439"/>
      <c r="F39" s="439"/>
      <c r="G39" s="439"/>
      <c r="H39" s="439"/>
      <c r="I39" s="439"/>
      <c r="J39" s="439"/>
    </row>
    <row r="40" spans="1:10">
      <c r="A40" s="439"/>
      <c r="B40" s="439"/>
      <c r="C40" s="439"/>
      <c r="D40" s="439"/>
      <c r="E40" s="439"/>
      <c r="F40" s="439"/>
      <c r="G40" s="439"/>
      <c r="H40" s="439"/>
      <c r="I40" s="439"/>
      <c r="J40" s="439"/>
    </row>
    <row r="41" spans="1:10">
      <c r="A41" s="439"/>
      <c r="B41" s="439"/>
      <c r="C41" s="439"/>
      <c r="D41" s="439"/>
      <c r="E41" s="439"/>
      <c r="F41" s="439"/>
      <c r="G41" s="439"/>
      <c r="H41" s="439"/>
      <c r="I41" s="439"/>
      <c r="J41" s="439"/>
    </row>
    <row r="42" spans="1:10">
      <c r="A42" s="439"/>
      <c r="B42" s="439"/>
      <c r="C42" s="439"/>
      <c r="D42" s="439"/>
      <c r="E42" s="439"/>
      <c r="F42" s="439"/>
      <c r="G42" s="439"/>
      <c r="H42" s="439"/>
      <c r="I42" s="439"/>
      <c r="J42" s="439"/>
    </row>
    <row r="43" spans="1:10">
      <c r="A43" s="439"/>
      <c r="B43" s="439"/>
      <c r="C43" s="439"/>
      <c r="D43" s="439"/>
      <c r="E43" s="439"/>
      <c r="F43" s="439"/>
      <c r="G43" s="439"/>
      <c r="H43" s="439"/>
      <c r="I43" s="439"/>
      <c r="J43" s="439"/>
    </row>
    <row r="44" spans="1:10">
      <c r="A44" s="439"/>
      <c r="B44" s="439"/>
      <c r="C44" s="439"/>
      <c r="D44" s="439"/>
      <c r="E44" s="439"/>
      <c r="F44" s="439"/>
      <c r="G44" s="439"/>
      <c r="H44" s="439"/>
      <c r="I44" s="439"/>
      <c r="J44" s="439"/>
    </row>
    <row r="45" spans="1:10">
      <c r="A45" s="439"/>
      <c r="B45" s="439"/>
      <c r="C45" s="439"/>
      <c r="D45" s="439"/>
      <c r="E45" s="439"/>
      <c r="F45" s="439"/>
      <c r="G45" s="439"/>
      <c r="H45" s="439"/>
      <c r="I45" s="439"/>
      <c r="J45" s="439"/>
    </row>
    <row r="46" spans="1:10">
      <c r="A46" s="439"/>
      <c r="B46" s="439"/>
      <c r="C46" s="439"/>
      <c r="D46" s="439"/>
      <c r="E46" s="439"/>
      <c r="F46" s="439"/>
      <c r="G46" s="439"/>
      <c r="H46" s="439"/>
      <c r="I46" s="439"/>
      <c r="J46" s="439"/>
    </row>
    <row r="47" spans="1:29">
      <c r="A47" s="439"/>
      <c r="B47" s="439"/>
      <c r="C47" s="439"/>
      <c r="D47" s="439"/>
      <c r="E47" s="439"/>
      <c r="F47" s="439"/>
      <c r="G47" s="439"/>
      <c r="H47" s="439"/>
      <c r="I47" s="439"/>
      <c r="J47" s="439"/>
      <c r="O47" s="442">
        <f>O$1</f>
        <v>2015</v>
      </c>
      <c r="P47" s="442">
        <f t="shared" ref="P47:AC47" si="7">P$1</f>
        <v>2016</v>
      </c>
      <c r="Q47" s="442">
        <f t="shared" si="7"/>
        <v>2017</v>
      </c>
      <c r="R47" s="442">
        <f t="shared" si="7"/>
        <v>2018</v>
      </c>
      <c r="S47" s="442">
        <f t="shared" si="7"/>
        <v>2019</v>
      </c>
      <c r="T47" s="442">
        <f t="shared" si="7"/>
        <v>2020</v>
      </c>
      <c r="U47" s="442">
        <f t="shared" si="7"/>
        <v>2021</v>
      </c>
      <c r="V47" s="442">
        <f t="shared" si="7"/>
        <v>2022</v>
      </c>
      <c r="W47" s="442">
        <f t="shared" si="7"/>
        <v>2023</v>
      </c>
      <c r="X47" s="442">
        <f t="shared" si="7"/>
        <v>2024</v>
      </c>
      <c r="Y47" s="442">
        <f t="shared" si="7"/>
        <v>2025</v>
      </c>
      <c r="Z47" s="442">
        <f t="shared" si="7"/>
        <v>2026</v>
      </c>
      <c r="AA47" s="442">
        <f t="shared" si="7"/>
        <v>2027</v>
      </c>
      <c r="AB47" s="442">
        <f t="shared" si="7"/>
        <v>2028</v>
      </c>
      <c r="AC47" s="442">
        <f t="shared" si="7"/>
        <v>2029</v>
      </c>
    </row>
    <row r="48" spans="1:29">
      <c r="A48" s="439"/>
      <c r="B48" s="439"/>
      <c r="C48" s="439"/>
      <c r="D48" s="439"/>
      <c r="E48" s="439"/>
      <c r="F48" s="439"/>
      <c r="G48" s="439"/>
      <c r="H48" s="439"/>
      <c r="I48" s="439"/>
      <c r="J48" s="439"/>
      <c r="L48" s="441" t="s">
        <v>147</v>
      </c>
      <c r="M48" s="443">
        <v>5</v>
      </c>
      <c r="N48" s="271" t="s">
        <v>155</v>
      </c>
      <c r="O48" s="444">
        <f ca="1" t="shared" ref="O48:AC53" si="8">INDEX(INDIRECT(CONCATENATE("'",$L48,"'!$A$536:$DZ$10000")),MATCH($M48,INDIRECT(CONCATENATE("'",$L48,"'!$A$536:$A$10000")),0),MATCH(O$1,INDIRECT(CONCATENATE("'",$L48,"'!$A$536:$DZ$536")),0))</f>
        <v>38244.17165711</v>
      </c>
      <c r="P48" s="444">
        <f ca="1" t="shared" si="8"/>
        <v>78333.509732</v>
      </c>
      <c r="Q48" s="444">
        <f ca="1" t="shared" si="8"/>
        <v>104223.90715275</v>
      </c>
      <c r="R48" s="444">
        <f ca="1" t="shared" si="8"/>
        <v>72210.64198858</v>
      </c>
      <c r="S48" s="444">
        <f ca="1" t="shared" si="8"/>
        <v>125225.922828</v>
      </c>
      <c r="T48" s="444">
        <f ca="1" t="shared" si="8"/>
        <v>140027.941911301</v>
      </c>
      <c r="U48" s="444">
        <f ca="1" t="shared" si="8"/>
        <v>182110.971499731</v>
      </c>
      <c r="V48" s="444">
        <f ca="1" t="shared" si="8"/>
        <v>225337.598545042</v>
      </c>
      <c r="W48" s="444">
        <f ca="1" t="shared" si="8"/>
        <v>275550.887787592</v>
      </c>
      <c r="X48" s="444">
        <f ca="1" t="shared" si="8"/>
        <v>332028.487867277</v>
      </c>
      <c r="Y48" s="444">
        <f ca="1" t="shared" si="8"/>
        <v>-652655.100758588</v>
      </c>
      <c r="Z48" s="444">
        <f ca="1" t="shared" si="8"/>
        <v>-2140027.5709854</v>
      </c>
      <c r="AA48" s="444">
        <f ca="1" t="shared" si="8"/>
        <v>-1468783.08733092</v>
      </c>
      <c r="AB48" s="444">
        <f ca="1" t="shared" si="8"/>
        <v>-670380.51383776</v>
      </c>
      <c r="AC48" s="444">
        <f ca="1" t="shared" si="8"/>
        <v>-36581.4013645982</v>
      </c>
    </row>
    <row r="49" spans="1:29">
      <c r="A49" s="439"/>
      <c r="B49" s="439"/>
      <c r="C49" s="439"/>
      <c r="D49" s="439"/>
      <c r="E49" s="439"/>
      <c r="F49" s="439"/>
      <c r="G49" s="439"/>
      <c r="H49" s="439"/>
      <c r="I49" s="439"/>
      <c r="J49" s="439"/>
      <c r="L49" s="441" t="str">
        <f>L48</f>
        <v>Baseline</v>
      </c>
      <c r="M49" s="443">
        <v>6</v>
      </c>
      <c r="N49" s="271" t="s">
        <v>156</v>
      </c>
      <c r="O49" s="444">
        <f ca="1" t="shared" si="8"/>
        <v>27224.63740445</v>
      </c>
      <c r="P49" s="444">
        <f ca="1" t="shared" si="8"/>
        <v>40271.87503</v>
      </c>
      <c r="Q49" s="444">
        <f ca="1" t="shared" si="8"/>
        <v>53015.62177984</v>
      </c>
      <c r="R49" s="444">
        <f ca="1" t="shared" si="8"/>
        <v>30473.85485228</v>
      </c>
      <c r="S49" s="444">
        <f ca="1" t="shared" si="8"/>
        <v>59347.638975</v>
      </c>
      <c r="T49" s="444">
        <f ca="1" t="shared" si="8"/>
        <v>38198.3997545678</v>
      </c>
      <c r="U49" s="444">
        <f ca="1" t="shared" si="8"/>
        <v>38580.3837521135</v>
      </c>
      <c r="V49" s="444">
        <f ca="1" t="shared" si="8"/>
        <v>42438.1875896346</v>
      </c>
      <c r="W49" s="444">
        <f ca="1" t="shared" si="8"/>
        <v>46482.849465531</v>
      </c>
      <c r="X49" s="444">
        <f ca="1" t="shared" si="8"/>
        <v>51151.4079601863</v>
      </c>
      <c r="Y49" s="444">
        <f ca="1" t="shared" si="8"/>
        <v>53708.9020397882</v>
      </c>
      <c r="Z49" s="444">
        <f ca="1" t="shared" si="8"/>
        <v>56394.371060186</v>
      </c>
      <c r="AA49" s="444">
        <f ca="1" t="shared" si="8"/>
        <v>59214.8547707879</v>
      </c>
      <c r="AB49" s="444">
        <f ca="1" t="shared" si="8"/>
        <v>60991.3933184958</v>
      </c>
      <c r="AC49" s="444">
        <f ca="1" t="shared" si="8"/>
        <v>62821.0272516807</v>
      </c>
    </row>
    <row r="50" spans="1:29">
      <c r="A50" s="439"/>
      <c r="B50" s="439"/>
      <c r="C50" s="439"/>
      <c r="D50" s="439"/>
      <c r="E50" s="439"/>
      <c r="F50" s="439"/>
      <c r="G50" s="439"/>
      <c r="H50" s="439"/>
      <c r="I50" s="439"/>
      <c r="J50" s="439"/>
      <c r="L50" s="441" t="str">
        <f>L49</f>
        <v>Baseline</v>
      </c>
      <c r="M50" s="443">
        <v>7</v>
      </c>
      <c r="N50" s="271" t="s">
        <v>157</v>
      </c>
      <c r="O50" s="444">
        <f ca="1" t="shared" si="8"/>
        <v>11017.94651266</v>
      </c>
      <c r="P50" s="444">
        <f ca="1" t="shared" si="8"/>
        <v>19737.962449</v>
      </c>
      <c r="Q50" s="444">
        <f ca="1" t="shared" si="8"/>
        <v>27320.68478619</v>
      </c>
      <c r="R50" s="444">
        <f ca="1" t="shared" si="8"/>
        <v>25045.0828298</v>
      </c>
      <c r="S50" s="444">
        <f ca="1" t="shared" si="8"/>
        <v>29826.174501</v>
      </c>
      <c r="T50" s="444">
        <f ca="1" t="shared" si="8"/>
        <v>27320.4543859247</v>
      </c>
      <c r="U50" s="444">
        <f ca="1" t="shared" si="8"/>
        <v>27375.0952946965</v>
      </c>
      <c r="V50" s="444">
        <f ca="1" t="shared" si="8"/>
        <v>30112.8462476435</v>
      </c>
      <c r="W50" s="444">
        <f ca="1" t="shared" si="8"/>
        <v>33124.3347101199</v>
      </c>
      <c r="X50" s="444">
        <f ca="1" t="shared" si="8"/>
        <v>36436.5880572211</v>
      </c>
      <c r="Y50" s="444">
        <f ca="1" t="shared" si="8"/>
        <v>40079.6339377933</v>
      </c>
      <c r="Z50" s="444">
        <f ca="1" t="shared" si="8"/>
        <v>42083.5002771713</v>
      </c>
      <c r="AA50" s="444">
        <f ca="1" t="shared" si="8"/>
        <v>44187.215279943</v>
      </c>
      <c r="AB50" s="444">
        <f ca="1" t="shared" si="8"/>
        <v>45512.8074327424</v>
      </c>
      <c r="AC50" s="444">
        <f ca="1" t="shared" si="8"/>
        <v>46878.3055070698</v>
      </c>
    </row>
    <row r="51" spans="1:29">
      <c r="A51" s="439"/>
      <c r="B51" s="439"/>
      <c r="C51" s="439"/>
      <c r="D51" s="439"/>
      <c r="E51" s="439"/>
      <c r="F51" s="439"/>
      <c r="G51" s="439"/>
      <c r="H51" s="439"/>
      <c r="I51" s="439"/>
      <c r="J51" s="439"/>
      <c r="L51" s="442"/>
      <c r="M51" s="448"/>
      <c r="N51" s="271" t="s">
        <v>158</v>
      </c>
      <c r="O51" s="444">
        <f ca="1">O48-SUM(O49,O50,O52,O53)</f>
        <v>1.58774000000267</v>
      </c>
      <c r="P51" s="444">
        <f ca="1" t="shared" ref="P51:W51" si="9">P48-SUM(P49,P50,P52,P53)</f>
        <v>2494.84897600001</v>
      </c>
      <c r="Q51" s="444">
        <f ca="1" t="shared" si="9"/>
        <v>3999.48077588</v>
      </c>
      <c r="R51" s="444">
        <f ca="1" t="shared" si="9"/>
        <v>522.563906169991</v>
      </c>
      <c r="S51" s="444">
        <f ca="1" t="shared" si="9"/>
        <v>7462.34439700002</v>
      </c>
      <c r="T51" s="444">
        <f ca="1" t="shared" si="9"/>
        <v>42302.51557976</v>
      </c>
      <c r="U51" s="444">
        <f ca="1" t="shared" si="9"/>
        <v>80881.9340342694</v>
      </c>
      <c r="V51" s="444">
        <f ca="1" t="shared" si="9"/>
        <v>113855.287255461</v>
      </c>
      <c r="W51" s="444">
        <f ca="1" t="shared" si="9"/>
        <v>153119.298414408</v>
      </c>
      <c r="X51" s="444">
        <f ca="1" t="shared" ref="X51:AC51" si="10">X48-SUM(X49,X50,X52,X53)</f>
        <v>197333.646132582</v>
      </c>
      <c r="Y51" s="444">
        <f ca="1" t="shared" si="10"/>
        <v>-798261.167025185</v>
      </c>
      <c r="Z51" s="444">
        <f ca="1" t="shared" si="10"/>
        <v>-2295504.72564068</v>
      </c>
      <c r="AA51" s="444">
        <f ca="1" t="shared" si="10"/>
        <v>-1634884.36903136</v>
      </c>
      <c r="AB51" s="444">
        <f ca="1" t="shared" si="10"/>
        <v>-845853.847403677</v>
      </c>
      <c r="AC51" s="444">
        <f ca="1" t="shared" si="10"/>
        <v>-222146.780219496</v>
      </c>
    </row>
    <row r="52" spans="1:29">
      <c r="A52" s="439"/>
      <c r="B52" s="439"/>
      <c r="C52" s="439"/>
      <c r="D52" s="439"/>
      <c r="E52" s="439"/>
      <c r="F52" s="439"/>
      <c r="G52" s="439"/>
      <c r="H52" s="439"/>
      <c r="I52" s="439"/>
      <c r="J52" s="439"/>
      <c r="L52" s="441" t="str">
        <f>L48</f>
        <v>Baseline</v>
      </c>
      <c r="M52" s="443">
        <v>9</v>
      </c>
      <c r="N52" s="271" t="s">
        <v>159</v>
      </c>
      <c r="O52" s="444">
        <f ca="1" t="shared" si="8"/>
        <v>0</v>
      </c>
      <c r="P52" s="444">
        <f ca="1" t="shared" si="8"/>
        <v>0</v>
      </c>
      <c r="Q52" s="444">
        <f ca="1" t="shared" si="8"/>
        <v>0</v>
      </c>
      <c r="R52" s="444">
        <f ca="1" t="shared" si="8"/>
        <v>0</v>
      </c>
      <c r="S52" s="444">
        <f ca="1" t="shared" si="8"/>
        <v>0</v>
      </c>
      <c r="T52" s="444">
        <f ca="1" t="shared" si="8"/>
        <v>0</v>
      </c>
      <c r="U52" s="444">
        <f ca="1" t="shared" si="8"/>
        <v>0</v>
      </c>
      <c r="V52" s="444">
        <f ca="1" t="shared" si="8"/>
        <v>0</v>
      </c>
      <c r="W52" s="444">
        <f ca="1" t="shared" si="8"/>
        <v>0</v>
      </c>
      <c r="X52" s="444">
        <f ca="1" t="shared" si="8"/>
        <v>0</v>
      </c>
      <c r="Y52" s="444">
        <f ca="1" t="shared" si="8"/>
        <v>0</v>
      </c>
      <c r="Z52" s="444">
        <f ca="1" t="shared" si="8"/>
        <v>0</v>
      </c>
      <c r="AA52" s="444">
        <f ca="1" t="shared" si="8"/>
        <v>0</v>
      </c>
      <c r="AB52" s="444">
        <f ca="1" t="shared" si="8"/>
        <v>0</v>
      </c>
      <c r="AC52" s="444">
        <f ca="1" t="shared" si="8"/>
        <v>0</v>
      </c>
    </row>
    <row r="53" spans="1:29">
      <c r="A53" s="439"/>
      <c r="B53" s="439"/>
      <c r="C53" s="439"/>
      <c r="D53" s="439"/>
      <c r="E53" s="439"/>
      <c r="F53" s="439"/>
      <c r="G53" s="439"/>
      <c r="H53" s="439"/>
      <c r="I53" s="439"/>
      <c r="J53" s="439"/>
      <c r="L53" s="441" t="str">
        <f>L52</f>
        <v>Baseline</v>
      </c>
      <c r="M53" s="443">
        <v>10</v>
      </c>
      <c r="N53" s="271" t="s">
        <v>160</v>
      </c>
      <c r="O53" s="444">
        <f ca="1" t="shared" si="8"/>
        <v>0</v>
      </c>
      <c r="P53" s="444">
        <f ca="1" t="shared" si="8"/>
        <v>15828.823277</v>
      </c>
      <c r="Q53" s="444">
        <f ca="1" t="shared" si="8"/>
        <v>19888.11981084</v>
      </c>
      <c r="R53" s="444">
        <f ca="1" t="shared" si="8"/>
        <v>16169.14040033</v>
      </c>
      <c r="S53" s="444">
        <f ca="1" t="shared" si="8"/>
        <v>28589.764955</v>
      </c>
      <c r="T53" s="444">
        <f ca="1" t="shared" si="8"/>
        <v>32206.5721910489</v>
      </c>
      <c r="U53" s="444">
        <f ca="1" t="shared" si="8"/>
        <v>35273.5584186517</v>
      </c>
      <c r="V53" s="444">
        <f ca="1" t="shared" si="8"/>
        <v>38931.2774523031</v>
      </c>
      <c r="W53" s="444">
        <f ca="1" t="shared" si="8"/>
        <v>42824.4051975334</v>
      </c>
      <c r="X53" s="444">
        <f ca="1" t="shared" si="8"/>
        <v>47106.8457172868</v>
      </c>
      <c r="Y53" s="444">
        <f ca="1" t="shared" si="8"/>
        <v>51817.5302890154</v>
      </c>
      <c r="Z53" s="444">
        <f ca="1" t="shared" si="8"/>
        <v>56999.283317917</v>
      </c>
      <c r="AA53" s="444">
        <f ca="1" t="shared" si="8"/>
        <v>62699.2116497087</v>
      </c>
      <c r="AB53" s="444">
        <f ca="1" t="shared" si="8"/>
        <v>68969.1328146795</v>
      </c>
      <c r="AC53" s="444">
        <f ca="1" t="shared" si="8"/>
        <v>75866.0460961475</v>
      </c>
    </row>
    <row r="54" spans="1:29">
      <c r="A54" s="439"/>
      <c r="B54" s="439"/>
      <c r="C54" s="439"/>
      <c r="D54" s="439"/>
      <c r="E54" s="439"/>
      <c r="F54" s="439"/>
      <c r="G54" s="439"/>
      <c r="H54" s="439"/>
      <c r="I54" s="439"/>
      <c r="J54" s="439"/>
      <c r="L54" s="442"/>
      <c r="M54" s="448"/>
      <c r="O54" s="444"/>
      <c r="P54" s="444"/>
      <c r="Q54" s="444"/>
      <c r="R54" s="444"/>
      <c r="S54" s="444"/>
      <c r="T54" s="444"/>
      <c r="U54" s="444"/>
      <c r="V54" s="444"/>
      <c r="W54" s="444"/>
      <c r="X54" s="444"/>
      <c r="Y54" s="444"/>
      <c r="Z54" s="444"/>
      <c r="AA54" s="444"/>
      <c r="AB54" s="444"/>
      <c r="AC54" s="444"/>
    </row>
    <row r="55" spans="1:10">
      <c r="A55" s="439"/>
      <c r="B55" s="439"/>
      <c r="C55" s="439"/>
      <c r="D55" s="439"/>
      <c r="E55" s="439"/>
      <c r="F55" s="439"/>
      <c r="G55" s="439"/>
      <c r="H55" s="439"/>
      <c r="I55" s="439"/>
      <c r="J55" s="439"/>
    </row>
    <row r="56" spans="1:10">
      <c r="A56" s="439"/>
      <c r="B56" s="439"/>
      <c r="C56" s="439"/>
      <c r="D56" s="439"/>
      <c r="E56" s="439"/>
      <c r="F56" s="439"/>
      <c r="G56" s="439"/>
      <c r="H56" s="439"/>
      <c r="I56" s="439"/>
      <c r="J56" s="439"/>
    </row>
    <row r="57" spans="1:10">
      <c r="A57" s="439"/>
      <c r="B57" s="439"/>
      <c r="C57" s="439"/>
      <c r="D57" s="439"/>
      <c r="E57" s="439"/>
      <c r="F57" s="439"/>
      <c r="G57" s="439"/>
      <c r="H57" s="439"/>
      <c r="I57" s="439"/>
      <c r="J57" s="439"/>
    </row>
    <row r="58" spans="1:10">
      <c r="A58" s="439"/>
      <c r="B58" s="439"/>
      <c r="C58" s="439"/>
      <c r="D58" s="439"/>
      <c r="E58" s="439"/>
      <c r="F58" s="439"/>
      <c r="G58" s="439"/>
      <c r="H58" s="439"/>
      <c r="I58" s="439"/>
      <c r="J58" s="439"/>
    </row>
    <row r="59" spans="1:10">
      <c r="A59" s="439"/>
      <c r="B59" s="439"/>
      <c r="C59" s="439"/>
      <c r="D59" s="439"/>
      <c r="E59" s="439"/>
      <c r="F59" s="439"/>
      <c r="G59" s="439"/>
      <c r="H59" s="439"/>
      <c r="I59" s="439"/>
      <c r="J59" s="439"/>
    </row>
    <row r="60" spans="1:10">
      <c r="A60" s="439"/>
      <c r="B60" s="439"/>
      <c r="C60" s="439"/>
      <c r="D60" s="439"/>
      <c r="E60" s="439"/>
      <c r="F60" s="439"/>
      <c r="G60" s="439"/>
      <c r="H60" s="439"/>
      <c r="I60" s="439"/>
      <c r="J60" s="439"/>
    </row>
    <row r="61" spans="1:10">
      <c r="A61" s="439"/>
      <c r="B61" s="439"/>
      <c r="C61" s="439"/>
      <c r="D61" s="439"/>
      <c r="E61" s="439"/>
      <c r="F61" s="439"/>
      <c r="G61" s="439"/>
      <c r="H61" s="439"/>
      <c r="I61" s="439"/>
      <c r="J61" s="439"/>
    </row>
    <row r="62" spans="1:10">
      <c r="A62" s="439"/>
      <c r="B62" s="439"/>
      <c r="C62" s="439"/>
      <c r="D62" s="439"/>
      <c r="E62" s="439"/>
      <c r="F62" s="439"/>
      <c r="G62" s="439"/>
      <c r="H62" s="439"/>
      <c r="I62" s="439"/>
      <c r="J62" s="439"/>
    </row>
    <row r="63" spans="1:10">
      <c r="A63" s="439"/>
      <c r="B63" s="439"/>
      <c r="C63" s="439"/>
      <c r="D63" s="439"/>
      <c r="E63" s="439"/>
      <c r="F63" s="439"/>
      <c r="G63" s="439"/>
      <c r="H63" s="439"/>
      <c r="I63" s="439"/>
      <c r="J63" s="439"/>
    </row>
    <row r="64" spans="1:10">
      <c r="A64" s="439"/>
      <c r="B64" s="439"/>
      <c r="C64" s="439"/>
      <c r="D64" s="439"/>
      <c r="E64" s="439"/>
      <c r="F64" s="439"/>
      <c r="G64" s="439"/>
      <c r="H64" s="439"/>
      <c r="I64" s="439"/>
      <c r="J64" s="439"/>
    </row>
    <row r="65" spans="1:29">
      <c r="A65" s="439"/>
      <c r="B65" s="439"/>
      <c r="C65" s="439"/>
      <c r="D65" s="439"/>
      <c r="E65" s="439"/>
      <c r="F65" s="439"/>
      <c r="G65" s="439"/>
      <c r="H65" s="439"/>
      <c r="I65" s="439"/>
      <c r="J65" s="439"/>
      <c r="O65" s="442">
        <f>O$1</f>
        <v>2015</v>
      </c>
      <c r="P65" s="442">
        <f t="shared" ref="P65:AC65" si="11">P$1</f>
        <v>2016</v>
      </c>
      <c r="Q65" s="442">
        <f t="shared" si="11"/>
        <v>2017</v>
      </c>
      <c r="R65" s="442">
        <f t="shared" si="11"/>
        <v>2018</v>
      </c>
      <c r="S65" s="442">
        <f t="shared" si="11"/>
        <v>2019</v>
      </c>
      <c r="T65" s="442">
        <f t="shared" si="11"/>
        <v>2020</v>
      </c>
      <c r="U65" s="442">
        <f t="shared" si="11"/>
        <v>2021</v>
      </c>
      <c r="V65" s="442">
        <f t="shared" si="11"/>
        <v>2022</v>
      </c>
      <c r="W65" s="442">
        <f t="shared" si="11"/>
        <v>2023</v>
      </c>
      <c r="X65" s="442">
        <f t="shared" si="11"/>
        <v>2024</v>
      </c>
      <c r="Y65" s="442">
        <f t="shared" si="11"/>
        <v>2025</v>
      </c>
      <c r="Z65" s="442">
        <f t="shared" si="11"/>
        <v>2026</v>
      </c>
      <c r="AA65" s="442">
        <f t="shared" si="11"/>
        <v>2027</v>
      </c>
      <c r="AB65" s="442">
        <f t="shared" si="11"/>
        <v>2028</v>
      </c>
      <c r="AC65" s="442">
        <f t="shared" si="11"/>
        <v>2029</v>
      </c>
    </row>
    <row r="66" spans="1:29">
      <c r="A66" s="439"/>
      <c r="B66" s="439"/>
      <c r="C66" s="439"/>
      <c r="D66" s="439"/>
      <c r="E66" s="439"/>
      <c r="F66" s="439"/>
      <c r="G66" s="439"/>
      <c r="H66" s="439"/>
      <c r="I66" s="439"/>
      <c r="J66" s="439"/>
      <c r="L66" s="441" t="s">
        <v>147</v>
      </c>
      <c r="M66" s="443">
        <v>11</v>
      </c>
      <c r="N66" s="271" t="s">
        <v>161</v>
      </c>
      <c r="O66" s="444">
        <f ca="1" t="shared" ref="O66:AC68" si="12">INDEX(INDIRECT(CONCATENATE("'",$L66,"'!$A$536:$DZ$10000")),MATCH($M66,INDIRECT(CONCATENATE("'",$L66,"'!$A$536:$A$10000")),0),MATCH(O$1,INDIRECT(CONCATENATE("'",$L66,"'!$A$536:$DZ$536")),0))</f>
        <v>48644.8881503252</v>
      </c>
      <c r="P66" s="444">
        <f ca="1" t="shared" si="12"/>
        <v>79470.0161754744</v>
      </c>
      <c r="Q66" s="444">
        <f ca="1" t="shared" si="12"/>
        <v>112459.323187438</v>
      </c>
      <c r="R66" s="444">
        <f ca="1" t="shared" si="12"/>
        <v>113636.86082904</v>
      </c>
      <c r="S66" s="444">
        <f ca="1" t="shared" si="12"/>
        <v>81600.28445008</v>
      </c>
      <c r="T66" s="444">
        <f ca="1" t="shared" si="12"/>
        <v>124632.803967782</v>
      </c>
      <c r="U66" s="444">
        <f ca="1" t="shared" si="12"/>
        <v>210056.454794125</v>
      </c>
      <c r="V66" s="444">
        <f ca="1" t="shared" si="12"/>
        <v>329671.305645615</v>
      </c>
      <c r="W66" s="444">
        <f ca="1" t="shared" si="12"/>
        <v>497778.954290872</v>
      </c>
      <c r="X66" s="444">
        <f ca="1" t="shared" si="12"/>
        <v>701637.788984351</v>
      </c>
      <c r="Y66" s="444">
        <f ca="1" t="shared" si="12"/>
        <v>950408.342319113</v>
      </c>
      <c r="Z66" s="444">
        <f ca="1" t="shared" si="12"/>
        <v>1250971.4169068</v>
      </c>
      <c r="AA66" s="444">
        <f ca="1" t="shared" si="12"/>
        <v>1599435.2468653</v>
      </c>
      <c r="AB66" s="444">
        <f ca="1" t="shared" si="12"/>
        <v>1985752.61929558</v>
      </c>
      <c r="AC66" s="444">
        <f ca="1" t="shared" si="12"/>
        <v>2417589.7191526</v>
      </c>
    </row>
    <row r="67" spans="1:29">
      <c r="A67" s="439"/>
      <c r="B67" s="439"/>
      <c r="C67" s="439"/>
      <c r="D67" s="439"/>
      <c r="E67" s="439"/>
      <c r="F67" s="439"/>
      <c r="G67" s="439"/>
      <c r="H67" s="439"/>
      <c r="I67" s="439"/>
      <c r="J67" s="439"/>
      <c r="L67" s="441" t="str">
        <f>L66</f>
        <v>Baseline</v>
      </c>
      <c r="M67" s="443">
        <v>12</v>
      </c>
      <c r="N67" s="271" t="s">
        <v>162</v>
      </c>
      <c r="O67" s="444">
        <f ca="1" t="shared" si="12"/>
        <v>6608.25492328522</v>
      </c>
      <c r="P67" s="444">
        <f ca="1" t="shared" si="12"/>
        <v>8088.75772608435</v>
      </c>
      <c r="Q67" s="444">
        <f ca="1" t="shared" si="12"/>
        <v>10100.1301177775</v>
      </c>
      <c r="R67" s="444">
        <f ca="1" t="shared" si="12"/>
        <v>9680.54453734</v>
      </c>
      <c r="S67" s="444">
        <f ca="1" t="shared" si="12"/>
        <v>186.14593154</v>
      </c>
      <c r="T67" s="444">
        <f ca="1" t="shared" si="12"/>
        <v>1091632.99812232</v>
      </c>
      <c r="U67" s="444">
        <f ca="1" t="shared" si="12"/>
        <v>3988607.75649662</v>
      </c>
      <c r="V67" s="444">
        <f ca="1" t="shared" si="12"/>
        <v>6904532.51487092</v>
      </c>
      <c r="W67" s="444">
        <f ca="1" t="shared" si="12"/>
        <v>9725707.27324522</v>
      </c>
      <c r="X67" s="444">
        <f ca="1" t="shared" si="12"/>
        <v>12584782.0316195</v>
      </c>
      <c r="Y67" s="444">
        <f ca="1" t="shared" si="12"/>
        <v>15936556.7899938</v>
      </c>
      <c r="Z67" s="444">
        <f ca="1" t="shared" si="12"/>
        <v>19276203.5483681</v>
      </c>
      <c r="AA67" s="444">
        <f ca="1" t="shared" si="12"/>
        <v>22240640.3067424</v>
      </c>
      <c r="AB67" s="444">
        <f ca="1" t="shared" si="12"/>
        <v>24723747.0651167</v>
      </c>
      <c r="AC67" s="444">
        <f ca="1" t="shared" si="12"/>
        <v>27081783.823491</v>
      </c>
    </row>
    <row r="68" spans="1:29">
      <c r="A68" s="439"/>
      <c r="B68" s="439"/>
      <c r="C68" s="439"/>
      <c r="D68" s="439"/>
      <c r="E68" s="439"/>
      <c r="F68" s="439"/>
      <c r="G68" s="439"/>
      <c r="H68" s="439"/>
      <c r="I68" s="439"/>
      <c r="J68" s="439"/>
      <c r="L68" s="441" t="str">
        <f>L67</f>
        <v>Baseline</v>
      </c>
      <c r="M68" s="443">
        <v>13</v>
      </c>
      <c r="N68" s="271" t="s">
        <v>163</v>
      </c>
      <c r="O68" s="444">
        <f ca="1" t="shared" si="12"/>
        <v>42036.63322704</v>
      </c>
      <c r="P68" s="444">
        <f ca="1" t="shared" si="12"/>
        <v>71381.25844939</v>
      </c>
      <c r="Q68" s="444">
        <f ca="1" t="shared" si="12"/>
        <v>102359.19306966</v>
      </c>
      <c r="R68" s="444">
        <f ca="1" t="shared" si="12"/>
        <v>103956.3162917</v>
      </c>
      <c r="S68" s="444">
        <f ca="1" t="shared" si="12"/>
        <v>81414.13851854</v>
      </c>
      <c r="T68" s="444">
        <f ca="1" t="shared" si="12"/>
        <v>-967000.194154538</v>
      </c>
      <c r="U68" s="444">
        <f ca="1" t="shared" si="12"/>
        <v>-3778551.30170249</v>
      </c>
      <c r="V68" s="444">
        <f ca="1" t="shared" si="12"/>
        <v>-6574861.20922531</v>
      </c>
      <c r="W68" s="444">
        <f ca="1" t="shared" si="12"/>
        <v>-9227928.31895435</v>
      </c>
      <c r="X68" s="444">
        <f ca="1" t="shared" si="12"/>
        <v>-11883144.2426352</v>
      </c>
      <c r="Y68" s="444">
        <f ca="1" t="shared" si="12"/>
        <v>-14986148.4476747</v>
      </c>
      <c r="Z68" s="444">
        <f ca="1" t="shared" si="12"/>
        <v>-18025232.1314613</v>
      </c>
      <c r="AA68" s="444">
        <f ca="1" t="shared" si="12"/>
        <v>-20641205.0598771</v>
      </c>
      <c r="AB68" s="444">
        <f ca="1" t="shared" si="12"/>
        <v>-22737994.4458211</v>
      </c>
      <c r="AC68" s="444">
        <f ca="1" t="shared" si="12"/>
        <v>-24664194.1043384</v>
      </c>
    </row>
    <row r="69" spans="1:10">
      <c r="A69" s="439"/>
      <c r="B69" s="439"/>
      <c r="C69" s="439"/>
      <c r="D69" s="439"/>
      <c r="E69" s="439"/>
      <c r="F69" s="439"/>
      <c r="G69" s="439"/>
      <c r="H69" s="439"/>
      <c r="I69" s="439"/>
      <c r="J69" s="439"/>
    </row>
    <row r="70" spans="1:10">
      <c r="A70" s="439"/>
      <c r="B70" s="439"/>
      <c r="C70" s="439"/>
      <c r="D70" s="439"/>
      <c r="E70" s="439"/>
      <c r="F70" s="439"/>
      <c r="G70" s="439"/>
      <c r="H70" s="439"/>
      <c r="I70" s="439"/>
      <c r="J70" s="439"/>
    </row>
    <row r="71" spans="1:10">
      <c r="A71" s="439"/>
      <c r="B71" s="439"/>
      <c r="C71" s="439"/>
      <c r="D71" s="439"/>
      <c r="E71" s="439"/>
      <c r="F71" s="439"/>
      <c r="G71" s="439"/>
      <c r="H71" s="439"/>
      <c r="I71" s="439"/>
      <c r="J71" s="439"/>
    </row>
    <row r="72" spans="1:10">
      <c r="A72" s="439"/>
      <c r="B72" s="439"/>
      <c r="C72" s="439"/>
      <c r="D72" s="439"/>
      <c r="E72" s="439"/>
      <c r="F72" s="439"/>
      <c r="G72" s="439"/>
      <c r="H72" s="439"/>
      <c r="I72" s="439"/>
      <c r="J72" s="439"/>
    </row>
    <row r="73" spans="1:10">
      <c r="A73" s="439"/>
      <c r="B73" s="439"/>
      <c r="C73" s="439"/>
      <c r="D73" s="439"/>
      <c r="E73" s="439"/>
      <c r="F73" s="439"/>
      <c r="G73" s="439"/>
      <c r="H73" s="439"/>
      <c r="I73" s="439"/>
      <c r="J73" s="439"/>
    </row>
    <row r="74" spans="1:10">
      <c r="A74" s="439"/>
      <c r="B74" s="439"/>
      <c r="C74" s="439"/>
      <c r="D74" s="439"/>
      <c r="E74" s="439"/>
      <c r="F74" s="439"/>
      <c r="G74" s="439"/>
      <c r="H74" s="439"/>
      <c r="I74" s="439"/>
      <c r="J74" s="439"/>
    </row>
    <row r="75" spans="1:10">
      <c r="A75" s="439"/>
      <c r="B75" s="439"/>
      <c r="C75" s="439"/>
      <c r="D75" s="439"/>
      <c r="E75" s="439"/>
      <c r="F75" s="439"/>
      <c r="G75" s="439"/>
      <c r="H75" s="439"/>
      <c r="I75" s="439"/>
      <c r="J75" s="439"/>
    </row>
    <row r="76" spans="1:10">
      <c r="A76" s="439"/>
      <c r="B76" s="439"/>
      <c r="C76" s="439"/>
      <c r="D76" s="439"/>
      <c r="E76" s="439"/>
      <c r="F76" s="439"/>
      <c r="G76" s="439"/>
      <c r="H76" s="439"/>
      <c r="I76" s="439"/>
      <c r="J76" s="439"/>
    </row>
    <row r="77" spans="1:10">
      <c r="A77" s="439"/>
      <c r="B77" s="439"/>
      <c r="C77" s="439"/>
      <c r="D77" s="439"/>
      <c r="E77" s="439"/>
      <c r="F77" s="439"/>
      <c r="G77" s="439"/>
      <c r="H77" s="439"/>
      <c r="I77" s="439"/>
      <c r="J77" s="439"/>
    </row>
    <row r="78" spans="1:10">
      <c r="A78" s="439"/>
      <c r="B78" s="439"/>
      <c r="C78" s="439"/>
      <c r="D78" s="439"/>
      <c r="E78" s="439"/>
      <c r="F78" s="439"/>
      <c r="G78" s="439"/>
      <c r="H78" s="439"/>
      <c r="I78" s="439"/>
      <c r="J78" s="439"/>
    </row>
    <row r="79" spans="1:10">
      <c r="A79" s="439"/>
      <c r="B79" s="439"/>
      <c r="C79" s="439"/>
      <c r="D79" s="439"/>
      <c r="E79" s="439"/>
      <c r="F79" s="439"/>
      <c r="G79" s="439"/>
      <c r="H79" s="439"/>
      <c r="I79" s="439"/>
      <c r="J79" s="439"/>
    </row>
    <row r="80" spans="1:10">
      <c r="A80" s="439"/>
      <c r="B80" s="439"/>
      <c r="C80" s="439"/>
      <c r="D80" s="439"/>
      <c r="E80" s="439"/>
      <c r="F80" s="439"/>
      <c r="G80" s="439"/>
      <c r="H80" s="439"/>
      <c r="I80" s="439"/>
      <c r="J80" s="439"/>
    </row>
    <row r="81" spans="1:10">
      <c r="A81" s="439"/>
      <c r="B81" s="439"/>
      <c r="C81" s="439"/>
      <c r="D81" s="439"/>
      <c r="E81" s="439"/>
      <c r="F81" s="439"/>
      <c r="G81" s="439"/>
      <c r="H81" s="439"/>
      <c r="I81" s="439"/>
      <c r="J81" s="439"/>
    </row>
    <row r="82" spans="1:10">
      <c r="A82" s="439"/>
      <c r="B82" s="439"/>
      <c r="C82" s="439"/>
      <c r="D82" s="439"/>
      <c r="E82" s="439"/>
      <c r="F82" s="439"/>
      <c r="G82" s="439"/>
      <c r="H82" s="439"/>
      <c r="I82" s="439"/>
      <c r="J82" s="439"/>
    </row>
    <row r="83" spans="1:10">
      <c r="A83" s="439"/>
      <c r="B83" s="439"/>
      <c r="C83" s="439"/>
      <c r="D83" s="439"/>
      <c r="E83" s="439"/>
      <c r="F83" s="439"/>
      <c r="G83" s="439"/>
      <c r="H83" s="439"/>
      <c r="I83" s="439"/>
      <c r="J83" s="439"/>
    </row>
    <row r="84" spans="1:29">
      <c r="A84" s="439"/>
      <c r="B84" s="439"/>
      <c r="C84" s="439"/>
      <c r="D84" s="439"/>
      <c r="E84" s="439"/>
      <c r="F84" s="439"/>
      <c r="G84" s="439"/>
      <c r="H84" s="439"/>
      <c r="I84" s="439"/>
      <c r="J84" s="439"/>
      <c r="O84" s="442">
        <f>O$1</f>
        <v>2015</v>
      </c>
      <c r="P84" s="442">
        <f t="shared" ref="P84:AC84" si="13">P$1</f>
        <v>2016</v>
      </c>
      <c r="Q84" s="442">
        <f t="shared" si="13"/>
        <v>2017</v>
      </c>
      <c r="R84" s="442">
        <f t="shared" si="13"/>
        <v>2018</v>
      </c>
      <c r="S84" s="442">
        <f t="shared" si="13"/>
        <v>2019</v>
      </c>
      <c r="T84" s="442">
        <f t="shared" si="13"/>
        <v>2020</v>
      </c>
      <c r="U84" s="442">
        <f t="shared" si="13"/>
        <v>2021</v>
      </c>
      <c r="V84" s="442">
        <f t="shared" si="13"/>
        <v>2022</v>
      </c>
      <c r="W84" s="442">
        <f t="shared" si="13"/>
        <v>2023</v>
      </c>
      <c r="X84" s="442">
        <f t="shared" si="13"/>
        <v>2024</v>
      </c>
      <c r="Y84" s="442">
        <f t="shared" si="13"/>
        <v>2025</v>
      </c>
      <c r="Z84" s="442">
        <f t="shared" si="13"/>
        <v>2026</v>
      </c>
      <c r="AA84" s="442">
        <f t="shared" si="13"/>
        <v>2027</v>
      </c>
      <c r="AB84" s="442">
        <f t="shared" si="13"/>
        <v>2028</v>
      </c>
      <c r="AC84" s="442">
        <f t="shared" si="13"/>
        <v>2029</v>
      </c>
    </row>
    <row r="85" spans="1:29">
      <c r="A85" s="439"/>
      <c r="B85" s="439"/>
      <c r="C85" s="439"/>
      <c r="D85" s="439"/>
      <c r="E85" s="439"/>
      <c r="F85" s="439"/>
      <c r="G85" s="439"/>
      <c r="H85" s="439"/>
      <c r="I85" s="439"/>
      <c r="J85" s="439"/>
      <c r="L85" s="441" t="s">
        <v>147</v>
      </c>
      <c r="M85" s="443">
        <v>14</v>
      </c>
      <c r="N85" s="271" t="s">
        <v>164</v>
      </c>
      <c r="O85" s="444">
        <f ca="1" t="shared" ref="O85:AC87" si="14">INDEX(INDIRECT(CONCATENATE("'",$L85,"'!$A$536:$DZ$10000")),MATCH($M85,INDIRECT(CONCATENATE("'",$L85,"'!$A$536:$A$10000")),0),MATCH(O$1,INDIRECT(CONCATENATE("'",$L85,"'!$A$536:$DZ$536")),0))</f>
        <v>10619.7580545195</v>
      </c>
      <c r="P85" s="444">
        <f ca="1" t="shared" si="14"/>
        <v>18155.3841208789</v>
      </c>
      <c r="Q85" s="444">
        <f ca="1" t="shared" si="14"/>
        <v>50041.982957544</v>
      </c>
      <c r="R85" s="444">
        <f ca="1" t="shared" si="14"/>
        <v>57296.36455197</v>
      </c>
      <c r="S85" s="444">
        <f ca="1" t="shared" si="14"/>
        <v>75681.25857344</v>
      </c>
      <c r="T85" s="444">
        <f ca="1" t="shared" si="14"/>
        <v>16824.47547091</v>
      </c>
      <c r="U85" s="444">
        <f ca="1" t="shared" si="14"/>
        <v>26777.2963243</v>
      </c>
      <c r="V85" s="444">
        <f ca="1" t="shared" si="14"/>
        <v>23678.49687647</v>
      </c>
      <c r="W85" s="444">
        <f ca="1" t="shared" si="14"/>
        <v>23525.90404522</v>
      </c>
      <c r="X85" s="444">
        <f ca="1" t="shared" si="14"/>
        <v>25013.2058467767</v>
      </c>
      <c r="Y85" s="444">
        <f ca="1" t="shared" si="14"/>
        <v>-1016425.98277783</v>
      </c>
      <c r="Z85" s="444">
        <f ca="1" t="shared" si="14"/>
        <v>-2567997.51845015</v>
      </c>
      <c r="AA85" s="444">
        <f ca="1" t="shared" si="14"/>
        <v>-1965676.37977692</v>
      </c>
      <c r="AB85" s="444">
        <f ca="1" t="shared" si="14"/>
        <v>-1235036.97687546</v>
      </c>
      <c r="AC85" s="444">
        <f ca="1" t="shared" si="14"/>
        <v>-667644.353791616</v>
      </c>
    </row>
    <row r="86" spans="1:29">
      <c r="A86" s="439"/>
      <c r="B86" s="439"/>
      <c r="C86" s="439"/>
      <c r="D86" s="439"/>
      <c r="E86" s="439"/>
      <c r="F86" s="439"/>
      <c r="G86" s="439"/>
      <c r="H86" s="439"/>
      <c r="I86" s="439"/>
      <c r="J86" s="439"/>
      <c r="L86" s="441" t="str">
        <f>L85</f>
        <v>Baseline</v>
      </c>
      <c r="M86" s="443">
        <v>15</v>
      </c>
      <c r="N86" s="271" t="s">
        <v>162</v>
      </c>
      <c r="O86" s="444">
        <f ca="1" t="shared" si="14"/>
        <v>37.36373529945</v>
      </c>
      <c r="P86" s="444">
        <f ca="1" t="shared" si="14"/>
        <v>96.292739578935</v>
      </c>
      <c r="Q86" s="444">
        <f ca="1" t="shared" si="14"/>
        <v>116.29616419401</v>
      </c>
      <c r="R86" s="444">
        <f ca="1" t="shared" si="14"/>
        <v>141.36879722</v>
      </c>
      <c r="S86" s="444">
        <f ca="1" t="shared" si="14"/>
        <v>88.3709716</v>
      </c>
      <c r="T86" s="444">
        <f ca="1" t="shared" si="14"/>
        <v>11473.41079809</v>
      </c>
      <c r="U86" s="444">
        <f ca="1" t="shared" si="14"/>
        <v>21325.2416257</v>
      </c>
      <c r="V86" s="444">
        <f ca="1" t="shared" si="14"/>
        <v>21325.2416257</v>
      </c>
      <c r="W86" s="444">
        <f ca="1" t="shared" si="14"/>
        <v>21325.2416257</v>
      </c>
      <c r="X86" s="444">
        <f ca="1" t="shared" si="14"/>
        <v>21325.2416257</v>
      </c>
      <c r="Y86" s="444">
        <f ca="1" t="shared" si="14"/>
        <v>21325.2416257</v>
      </c>
      <c r="Z86" s="444">
        <f ca="1" t="shared" si="14"/>
        <v>241903.2416257</v>
      </c>
      <c r="AA86" s="444">
        <f ca="1" t="shared" si="14"/>
        <v>825563.2416257</v>
      </c>
      <c r="AB86" s="444">
        <f ca="1" t="shared" si="14"/>
        <v>1413013.2416257</v>
      </c>
      <c r="AC86" s="444">
        <f ca="1" t="shared" si="14"/>
        <v>1981513.2416257</v>
      </c>
    </row>
    <row r="87" spans="1:29">
      <c r="A87" s="439"/>
      <c r="B87" s="439"/>
      <c r="C87" s="439"/>
      <c r="D87" s="439"/>
      <c r="E87" s="439"/>
      <c r="F87" s="439"/>
      <c r="G87" s="439"/>
      <c r="H87" s="439"/>
      <c r="I87" s="439"/>
      <c r="J87" s="439"/>
      <c r="L87" s="441" t="str">
        <f>L86</f>
        <v>Baseline</v>
      </c>
      <c r="M87" s="443">
        <v>16</v>
      </c>
      <c r="N87" s="271" t="s">
        <v>163</v>
      </c>
      <c r="O87" s="444">
        <f ca="1" t="shared" si="14"/>
        <v>10582.39431922</v>
      </c>
      <c r="P87" s="444">
        <f ca="1" t="shared" si="14"/>
        <v>18059.0913813</v>
      </c>
      <c r="Q87" s="444">
        <f ca="1" t="shared" si="14"/>
        <v>49925.68679335</v>
      </c>
      <c r="R87" s="444">
        <f ca="1" t="shared" si="14"/>
        <v>57154.99575475</v>
      </c>
      <c r="S87" s="444">
        <f ca="1" t="shared" si="14"/>
        <v>75592.88760184</v>
      </c>
      <c r="T87" s="444">
        <f ca="1" t="shared" si="14"/>
        <v>5351.06467282</v>
      </c>
      <c r="U87" s="444">
        <f ca="1" t="shared" si="14"/>
        <v>5452.0546986</v>
      </c>
      <c r="V87" s="444">
        <f ca="1" t="shared" si="14"/>
        <v>2353.25525077</v>
      </c>
      <c r="W87" s="444">
        <f ca="1" t="shared" si="14"/>
        <v>2200.66241952</v>
      </c>
      <c r="X87" s="444">
        <f ca="1" t="shared" si="14"/>
        <v>3687.96422107667</v>
      </c>
      <c r="Y87" s="444">
        <f ca="1" t="shared" si="14"/>
        <v>-1037751.22440353</v>
      </c>
      <c r="Z87" s="444">
        <f ca="1" t="shared" si="14"/>
        <v>-2809900.76007585</v>
      </c>
      <c r="AA87" s="444">
        <f ca="1" t="shared" si="14"/>
        <v>-2791239.62140262</v>
      </c>
      <c r="AB87" s="444">
        <f ca="1" t="shared" si="14"/>
        <v>-2648050.21850116</v>
      </c>
      <c r="AC87" s="444">
        <f ca="1" t="shared" si="14"/>
        <v>-2649157.59541732</v>
      </c>
    </row>
    <row r="88" spans="1:10">
      <c r="A88" s="439"/>
      <c r="B88" s="439"/>
      <c r="C88" s="439"/>
      <c r="D88" s="439"/>
      <c r="E88" s="439"/>
      <c r="F88" s="439"/>
      <c r="G88" s="439"/>
      <c r="H88" s="439"/>
      <c r="I88" s="439"/>
      <c r="J88" s="439"/>
    </row>
    <row r="89" spans="1:10">
      <c r="A89" s="439"/>
      <c r="B89" s="439"/>
      <c r="C89" s="439"/>
      <c r="D89" s="439"/>
      <c r="E89" s="439"/>
      <c r="F89" s="439"/>
      <c r="G89" s="439"/>
      <c r="H89" s="439"/>
      <c r="I89" s="439"/>
      <c r="J89" s="439"/>
    </row>
    <row r="90" spans="1:10">
      <c r="A90" s="439"/>
      <c r="B90" s="439"/>
      <c r="C90" s="439"/>
      <c r="D90" s="439"/>
      <c r="E90" s="439"/>
      <c r="F90" s="439"/>
      <c r="G90" s="439"/>
      <c r="H90" s="439"/>
      <c r="I90" s="439"/>
      <c r="J90" s="439"/>
    </row>
    <row r="91" spans="1:10">
      <c r="A91" s="439"/>
      <c r="B91" s="439"/>
      <c r="C91" s="439"/>
      <c r="D91" s="439"/>
      <c r="E91" s="439"/>
      <c r="F91" s="439"/>
      <c r="G91" s="439"/>
      <c r="H91" s="439"/>
      <c r="I91" s="439"/>
      <c r="J91" s="439"/>
    </row>
    <row r="92" spans="1:10">
      <c r="A92" s="439"/>
      <c r="B92" s="439"/>
      <c r="C92" s="439"/>
      <c r="D92" s="439"/>
      <c r="E92" s="439"/>
      <c r="F92" s="439"/>
      <c r="G92" s="439"/>
      <c r="H92" s="439"/>
      <c r="I92" s="439"/>
      <c r="J92" s="439"/>
    </row>
    <row r="93" spans="1:10">
      <c r="A93" s="439"/>
      <c r="B93" s="439"/>
      <c r="C93" s="439"/>
      <c r="D93" s="439"/>
      <c r="E93" s="439"/>
      <c r="F93" s="439"/>
      <c r="G93" s="439"/>
      <c r="H93" s="439"/>
      <c r="I93" s="439"/>
      <c r="J93" s="439"/>
    </row>
    <row r="94" spans="1:10">
      <c r="A94" s="439"/>
      <c r="B94" s="439"/>
      <c r="C94" s="439"/>
      <c r="D94" s="439"/>
      <c r="E94" s="439"/>
      <c r="F94" s="439"/>
      <c r="G94" s="439"/>
      <c r="H94" s="439"/>
      <c r="I94" s="439"/>
      <c r="J94" s="439"/>
    </row>
    <row r="95" spans="1:10">
      <c r="A95" s="439"/>
      <c r="B95" s="439"/>
      <c r="C95" s="439"/>
      <c r="D95" s="439"/>
      <c r="E95" s="439"/>
      <c r="F95" s="439"/>
      <c r="G95" s="439"/>
      <c r="H95" s="439"/>
      <c r="I95" s="439"/>
      <c r="J95" s="439"/>
    </row>
    <row r="96" spans="1:10">
      <c r="A96" s="439"/>
      <c r="B96" s="439"/>
      <c r="C96" s="439"/>
      <c r="D96" s="439"/>
      <c r="E96" s="439"/>
      <c r="F96" s="439"/>
      <c r="G96" s="439"/>
      <c r="H96" s="439"/>
      <c r="I96" s="439"/>
      <c r="J96" s="439"/>
    </row>
    <row r="97" spans="1:10">
      <c r="A97" s="439"/>
      <c r="B97" s="439"/>
      <c r="C97" s="439"/>
      <c r="D97" s="439"/>
      <c r="E97" s="439"/>
      <c r="F97" s="439"/>
      <c r="G97" s="439"/>
      <c r="H97" s="439"/>
      <c r="I97" s="439"/>
      <c r="J97" s="439"/>
    </row>
    <row r="98" spans="1:10">
      <c r="A98" s="439"/>
      <c r="B98" s="439"/>
      <c r="C98" s="439"/>
      <c r="D98" s="439"/>
      <c r="E98" s="439"/>
      <c r="F98" s="439"/>
      <c r="G98" s="439"/>
      <c r="H98" s="439"/>
      <c r="I98" s="439"/>
      <c r="J98" s="439"/>
    </row>
    <row r="99" spans="1:10">
      <c r="A99" s="439"/>
      <c r="B99" s="439"/>
      <c r="C99" s="439"/>
      <c r="D99" s="439"/>
      <c r="E99" s="439"/>
      <c r="F99" s="439"/>
      <c r="G99" s="439"/>
      <c r="H99" s="439"/>
      <c r="I99" s="439"/>
      <c r="J99" s="439"/>
    </row>
    <row r="100" spans="1:10">
      <c r="A100" s="439"/>
      <c r="B100" s="439"/>
      <c r="C100" s="439"/>
      <c r="D100" s="439"/>
      <c r="E100" s="439"/>
      <c r="F100" s="439"/>
      <c r="G100" s="439"/>
      <c r="H100" s="439"/>
      <c r="I100" s="439"/>
      <c r="J100" s="439"/>
    </row>
    <row r="101" spans="1:29">
      <c r="A101" s="439"/>
      <c r="B101" s="439"/>
      <c r="C101" s="439"/>
      <c r="D101" s="439"/>
      <c r="E101" s="439"/>
      <c r="F101" s="439"/>
      <c r="G101" s="439"/>
      <c r="H101" s="439"/>
      <c r="I101" s="439"/>
      <c r="J101" s="439"/>
      <c r="O101" s="442">
        <f>O$1</f>
        <v>2015</v>
      </c>
      <c r="P101" s="442">
        <f t="shared" ref="P101:AC101" si="15">P$1</f>
        <v>2016</v>
      </c>
      <c r="Q101" s="442">
        <f t="shared" si="15"/>
        <v>2017</v>
      </c>
      <c r="R101" s="442">
        <f t="shared" si="15"/>
        <v>2018</v>
      </c>
      <c r="S101" s="442">
        <f t="shared" si="15"/>
        <v>2019</v>
      </c>
      <c r="T101" s="442">
        <f t="shared" si="15"/>
        <v>2020</v>
      </c>
      <c r="U101" s="442">
        <f t="shared" si="15"/>
        <v>2021</v>
      </c>
      <c r="V101" s="442">
        <f t="shared" si="15"/>
        <v>2022</v>
      </c>
      <c r="W101" s="442">
        <f t="shared" si="15"/>
        <v>2023</v>
      </c>
      <c r="X101" s="442">
        <f t="shared" si="15"/>
        <v>2024</v>
      </c>
      <c r="Y101" s="442">
        <f t="shared" si="15"/>
        <v>2025</v>
      </c>
      <c r="Z101" s="442">
        <f t="shared" si="15"/>
        <v>2026</v>
      </c>
      <c r="AA101" s="442">
        <f t="shared" si="15"/>
        <v>2027</v>
      </c>
      <c r="AB101" s="442">
        <f t="shared" si="15"/>
        <v>2028</v>
      </c>
      <c r="AC101" s="442">
        <f t="shared" si="15"/>
        <v>2029</v>
      </c>
    </row>
    <row r="102" spans="1:29">
      <c r="A102" s="439"/>
      <c r="B102" s="439"/>
      <c r="C102" s="439"/>
      <c r="D102" s="439"/>
      <c r="E102" s="439"/>
      <c r="F102" s="439"/>
      <c r="G102" s="439"/>
      <c r="H102" s="439"/>
      <c r="I102" s="439"/>
      <c r="J102" s="439"/>
      <c r="L102" s="441" t="s">
        <v>147</v>
      </c>
      <c r="M102" s="443">
        <v>17</v>
      </c>
      <c r="N102" s="271" t="s">
        <v>165</v>
      </c>
      <c r="O102" s="444">
        <f ca="1" t="shared" ref="O102:AC104" si="16">INDEX(INDIRECT(CONCATENATE("'",$L102,"'!$A$536:$DZ$10000")),MATCH($M102,INDIRECT(CONCATENATE("'",$L102,"'!$A$536:$A$10000")),0),MATCH(O$1,INDIRECT(CONCATENATE("'",$L102,"'!$A$536:$DZ$536")),0))</f>
        <v>830.52890428305</v>
      </c>
      <c r="P102" s="444">
        <f ca="1" t="shared" si="16"/>
        <v>3332.21106092562</v>
      </c>
      <c r="Q102" s="444">
        <f ca="1" t="shared" si="16"/>
        <v>4409.99511651299</v>
      </c>
      <c r="R102" s="444">
        <f ca="1" t="shared" si="16"/>
        <v>5134.897237345</v>
      </c>
      <c r="S102" s="444">
        <f ca="1" t="shared" si="16"/>
        <v>7478.83792445</v>
      </c>
      <c r="T102" s="444">
        <f ca="1" t="shared" si="16"/>
        <v>25478.04010885</v>
      </c>
      <c r="U102" s="444">
        <f ca="1" t="shared" si="16"/>
        <v>54104.6377099693</v>
      </c>
      <c r="V102" s="444">
        <f ca="1" t="shared" si="16"/>
        <v>90176.7903789908</v>
      </c>
      <c r="W102" s="444">
        <f ca="1" t="shared" si="16"/>
        <v>129593.394369188</v>
      </c>
      <c r="X102" s="444">
        <f ca="1" t="shared" si="16"/>
        <v>172320.440285806</v>
      </c>
      <c r="Y102" s="444">
        <f ca="1" t="shared" si="16"/>
        <v>218164.815752646</v>
      </c>
      <c r="Z102" s="444">
        <f ca="1" t="shared" si="16"/>
        <v>272492.792809471</v>
      </c>
      <c r="AA102" s="444">
        <f ca="1" t="shared" si="16"/>
        <v>330792.010745563</v>
      </c>
      <c r="AB102" s="444">
        <f ca="1" t="shared" si="16"/>
        <v>389183.129471782</v>
      </c>
      <c r="AC102" s="444">
        <f ca="1" t="shared" si="16"/>
        <v>445497.573572119</v>
      </c>
    </row>
    <row r="103" spans="1:29">
      <c r="A103" s="439"/>
      <c r="B103" s="439"/>
      <c r="C103" s="439"/>
      <c r="D103" s="439"/>
      <c r="E103" s="439"/>
      <c r="F103" s="439"/>
      <c r="G103" s="439"/>
      <c r="H103" s="439"/>
      <c r="I103" s="439"/>
      <c r="J103" s="439"/>
      <c r="L103" s="441" t="str">
        <f>L102</f>
        <v>Baseline</v>
      </c>
      <c r="M103" s="443">
        <v>18</v>
      </c>
      <c r="N103" s="271" t="s">
        <v>166</v>
      </c>
      <c r="O103" s="444">
        <f ca="1" t="shared" si="16"/>
        <v>18.85203478305</v>
      </c>
      <c r="P103" s="444">
        <f ca="1" t="shared" si="16"/>
        <v>51.793477535624</v>
      </c>
      <c r="Q103" s="444">
        <f ca="1" t="shared" si="16"/>
        <v>56.807963372988</v>
      </c>
      <c r="R103" s="444">
        <f ca="1" t="shared" si="16"/>
        <v>55.478158165</v>
      </c>
      <c r="S103" s="444">
        <f ca="1" t="shared" si="16"/>
        <v>28.4789036</v>
      </c>
      <c r="T103" s="444">
        <f ca="1" t="shared" si="16"/>
        <v>16916.77591435</v>
      </c>
      <c r="U103" s="444">
        <f ca="1" t="shared" si="16"/>
        <v>129608.1096539</v>
      </c>
      <c r="V103" s="444">
        <f ca="1" t="shared" si="16"/>
        <v>391695.159856</v>
      </c>
      <c r="W103" s="444">
        <f ca="1" t="shared" si="16"/>
        <v>655155.5911832</v>
      </c>
      <c r="X103" s="444">
        <f ca="1" t="shared" si="16"/>
        <v>910014.5696806</v>
      </c>
      <c r="Y103" s="444">
        <f ca="1" t="shared" si="16"/>
        <v>1168179.4973749</v>
      </c>
      <c r="Z103" s="444">
        <f ca="1" t="shared" si="16"/>
        <v>1470728.0977953</v>
      </c>
      <c r="AA103" s="444">
        <f ca="1" t="shared" si="16"/>
        <v>1772185.1781399</v>
      </c>
      <c r="AB103" s="444">
        <f ca="1" t="shared" si="16"/>
        <v>2039914.5405866</v>
      </c>
      <c r="AC103" s="444">
        <f ca="1" t="shared" si="16"/>
        <v>2264028.3851574</v>
      </c>
    </row>
    <row r="104" spans="1:29">
      <c r="A104" s="439"/>
      <c r="B104" s="439"/>
      <c r="C104" s="439"/>
      <c r="D104" s="439"/>
      <c r="E104" s="439"/>
      <c r="F104" s="439"/>
      <c r="G104" s="439"/>
      <c r="H104" s="439"/>
      <c r="I104" s="439"/>
      <c r="J104" s="439"/>
      <c r="L104" s="441" t="str">
        <f>L103</f>
        <v>Baseline</v>
      </c>
      <c r="M104" s="443">
        <v>19</v>
      </c>
      <c r="N104" s="271" t="s">
        <v>163</v>
      </c>
      <c r="O104" s="444">
        <f ca="1" t="shared" si="16"/>
        <v>811.6768695</v>
      </c>
      <c r="P104" s="444">
        <f ca="1" t="shared" si="16"/>
        <v>3280.41758339</v>
      </c>
      <c r="Q104" s="444">
        <f ca="1" t="shared" si="16"/>
        <v>4353.18715314</v>
      </c>
      <c r="R104" s="444">
        <f ca="1" t="shared" si="16"/>
        <v>5079.41907918</v>
      </c>
      <c r="S104" s="444">
        <f ca="1" t="shared" si="16"/>
        <v>7450.35902085</v>
      </c>
      <c r="T104" s="444">
        <f ca="1" t="shared" si="16"/>
        <v>8561.2641945</v>
      </c>
      <c r="U104" s="444">
        <f ca="1" t="shared" si="16"/>
        <v>-75503.4719439306</v>
      </c>
      <c r="V104" s="444">
        <f ca="1" t="shared" si="16"/>
        <v>-301518.369477009</v>
      </c>
      <c r="W104" s="444">
        <f ca="1" t="shared" si="16"/>
        <v>-525562.196814012</v>
      </c>
      <c r="X104" s="444">
        <f ca="1" t="shared" si="16"/>
        <v>-737694.129394794</v>
      </c>
      <c r="Y104" s="444">
        <f ca="1" t="shared" si="16"/>
        <v>-950014.681622254</v>
      </c>
      <c r="Z104" s="444">
        <f ca="1" t="shared" si="16"/>
        <v>-1198235.30498583</v>
      </c>
      <c r="AA104" s="444">
        <f ca="1" t="shared" si="16"/>
        <v>-1441393.16739434</v>
      </c>
      <c r="AB104" s="444">
        <f ca="1" t="shared" si="16"/>
        <v>-1650731.41111482</v>
      </c>
      <c r="AC104" s="444">
        <f ca="1" t="shared" si="16"/>
        <v>-1818530.81158528</v>
      </c>
    </row>
    <row r="105" spans="1:10">
      <c r="A105" s="439"/>
      <c r="B105" s="439"/>
      <c r="C105" s="439"/>
      <c r="D105" s="439"/>
      <c r="E105" s="439"/>
      <c r="F105" s="439"/>
      <c r="G105" s="439"/>
      <c r="H105" s="439"/>
      <c r="I105" s="439"/>
      <c r="J105" s="439"/>
    </row>
    <row r="106" spans="1:10">
      <c r="A106" s="439"/>
      <c r="B106" s="439"/>
      <c r="C106" s="439"/>
      <c r="D106" s="439"/>
      <c r="E106" s="439"/>
      <c r="F106" s="439"/>
      <c r="G106" s="439"/>
      <c r="H106" s="439"/>
      <c r="I106" s="439"/>
      <c r="J106" s="439"/>
    </row>
    <row r="107" spans="1:10">
      <c r="A107" s="439"/>
      <c r="B107" s="439"/>
      <c r="C107" s="439"/>
      <c r="D107" s="439"/>
      <c r="E107" s="439"/>
      <c r="F107" s="439"/>
      <c r="G107" s="439"/>
      <c r="H107" s="439"/>
      <c r="I107" s="439"/>
      <c r="J107" s="439"/>
    </row>
    <row r="108" spans="1:10">
      <c r="A108" s="439"/>
      <c r="B108" s="439"/>
      <c r="C108" s="439"/>
      <c r="D108" s="439"/>
      <c r="E108" s="439"/>
      <c r="F108" s="439"/>
      <c r="G108" s="439"/>
      <c r="H108" s="439"/>
      <c r="I108" s="439"/>
      <c r="J108" s="439"/>
    </row>
    <row r="109" spans="1:10">
      <c r="A109" s="439"/>
      <c r="B109" s="439"/>
      <c r="C109" s="439"/>
      <c r="D109" s="439"/>
      <c r="E109" s="439"/>
      <c r="F109" s="439"/>
      <c r="G109" s="439"/>
      <c r="H109" s="439"/>
      <c r="I109" s="439"/>
      <c r="J109" s="439"/>
    </row>
    <row r="110" spans="1:10">
      <c r="A110" s="439"/>
      <c r="B110" s="439"/>
      <c r="C110" s="439"/>
      <c r="D110" s="439"/>
      <c r="E110" s="439"/>
      <c r="F110" s="439"/>
      <c r="G110" s="439"/>
      <c r="H110" s="439"/>
      <c r="I110" s="439"/>
      <c r="J110" s="439"/>
    </row>
    <row r="111" spans="1:10">
      <c r="A111" s="439"/>
      <c r="B111" s="439"/>
      <c r="C111" s="439"/>
      <c r="D111" s="439"/>
      <c r="E111" s="439"/>
      <c r="F111" s="439"/>
      <c r="G111" s="439"/>
      <c r="H111" s="439"/>
      <c r="I111" s="439"/>
      <c r="J111" s="439"/>
    </row>
    <row r="112" spans="1:10">
      <c r="A112" s="439"/>
      <c r="B112" s="439"/>
      <c r="C112" s="439"/>
      <c r="D112" s="439"/>
      <c r="E112" s="439"/>
      <c r="F112" s="439"/>
      <c r="G112" s="439"/>
      <c r="H112" s="439"/>
      <c r="I112" s="439"/>
      <c r="J112" s="439"/>
    </row>
    <row r="113" spans="1:10">
      <c r="A113" s="439"/>
      <c r="B113" s="439"/>
      <c r="C113" s="439"/>
      <c r="D113" s="439"/>
      <c r="E113" s="439"/>
      <c r="F113" s="439"/>
      <c r="G113" s="439"/>
      <c r="H113" s="439"/>
      <c r="I113" s="439"/>
      <c r="J113" s="439"/>
    </row>
    <row r="114" spans="1:10">
      <c r="A114" s="439"/>
      <c r="B114" s="439"/>
      <c r="C114" s="439"/>
      <c r="D114" s="439"/>
      <c r="E114" s="439"/>
      <c r="F114" s="439"/>
      <c r="G114" s="439"/>
      <c r="H114" s="439"/>
      <c r="I114" s="439"/>
      <c r="J114" s="439"/>
    </row>
    <row r="115" spans="1:10">
      <c r="A115" s="439"/>
      <c r="B115" s="439"/>
      <c r="C115" s="439"/>
      <c r="D115" s="439"/>
      <c r="E115" s="439"/>
      <c r="F115" s="439"/>
      <c r="G115" s="439"/>
      <c r="H115" s="439"/>
      <c r="I115" s="439"/>
      <c r="J115" s="439"/>
    </row>
    <row r="116" spans="1:10">
      <c r="A116" s="439"/>
      <c r="B116" s="439"/>
      <c r="C116" s="439"/>
      <c r="D116" s="439"/>
      <c r="E116" s="439"/>
      <c r="F116" s="439"/>
      <c r="G116" s="439"/>
      <c r="H116" s="439"/>
      <c r="I116" s="439"/>
      <c r="J116" s="439"/>
    </row>
    <row r="117" spans="1:10">
      <c r="A117" s="439"/>
      <c r="B117" s="439"/>
      <c r="C117" s="439"/>
      <c r="D117" s="439"/>
      <c r="E117" s="439"/>
      <c r="F117" s="439"/>
      <c r="G117" s="439"/>
      <c r="H117" s="439"/>
      <c r="I117" s="439"/>
      <c r="J117" s="439"/>
    </row>
    <row r="119" spans="1:29">
      <c r="A119" s="437" t="s">
        <v>167</v>
      </c>
      <c r="B119" s="438"/>
      <c r="C119" s="438"/>
      <c r="D119" s="438"/>
      <c r="E119" s="438"/>
      <c r="F119" s="438"/>
      <c r="G119" s="438"/>
      <c r="H119" s="438"/>
      <c r="I119" s="438"/>
      <c r="J119" s="438"/>
      <c r="K119" s="438"/>
      <c r="L119" s="438"/>
      <c r="M119" s="438"/>
      <c r="N119" s="438"/>
      <c r="O119" s="438"/>
      <c r="P119" s="438"/>
      <c r="Q119" s="438"/>
      <c r="R119" s="438"/>
      <c r="S119" s="438"/>
      <c r="T119" s="438"/>
      <c r="U119" s="438"/>
      <c r="V119" s="438"/>
      <c r="W119" s="438"/>
      <c r="X119" s="438"/>
      <c r="Y119" s="438"/>
      <c r="Z119" s="438"/>
      <c r="AA119" s="438"/>
      <c r="AB119" s="438"/>
      <c r="AC119" s="438"/>
    </row>
    <row r="121" spans="1:10">
      <c r="A121" s="439"/>
      <c r="B121" s="439"/>
      <c r="C121" s="439"/>
      <c r="D121" s="439"/>
      <c r="E121" s="439"/>
      <c r="F121" s="439"/>
      <c r="G121" s="439"/>
      <c r="H121" s="439"/>
      <c r="I121" s="439"/>
      <c r="J121" s="439"/>
    </row>
    <row r="122" spans="1:10">
      <c r="A122" s="439"/>
      <c r="B122" s="439"/>
      <c r="C122" s="439"/>
      <c r="D122" s="439"/>
      <c r="E122" s="439"/>
      <c r="F122" s="439"/>
      <c r="G122" s="439"/>
      <c r="H122" s="439"/>
      <c r="I122" s="439"/>
      <c r="J122" s="439"/>
    </row>
    <row r="123" spans="1:30">
      <c r="A123" s="439"/>
      <c r="B123" s="439"/>
      <c r="C123" s="439"/>
      <c r="D123" s="439"/>
      <c r="E123" s="439"/>
      <c r="F123" s="439"/>
      <c r="G123" s="439"/>
      <c r="H123" s="439"/>
      <c r="I123" s="439"/>
      <c r="J123" s="439"/>
      <c r="N123" s="442"/>
      <c r="O123" s="442">
        <f>O$1</f>
        <v>2015</v>
      </c>
      <c r="P123" s="442">
        <f t="shared" ref="P123:AC123" si="17">P$1</f>
        <v>2016</v>
      </c>
      <c r="Q123" s="442">
        <f t="shared" si="17"/>
        <v>2017</v>
      </c>
      <c r="R123" s="442">
        <f t="shared" si="17"/>
        <v>2018</v>
      </c>
      <c r="S123" s="442">
        <f t="shared" si="17"/>
        <v>2019</v>
      </c>
      <c r="T123" s="442">
        <f t="shared" si="17"/>
        <v>2020</v>
      </c>
      <c r="U123" s="442">
        <f t="shared" si="17"/>
        <v>2021</v>
      </c>
      <c r="V123" s="442">
        <f t="shared" si="17"/>
        <v>2022</v>
      </c>
      <c r="W123" s="442">
        <f t="shared" si="17"/>
        <v>2023</v>
      </c>
      <c r="X123" s="442">
        <f t="shared" si="17"/>
        <v>2024</v>
      </c>
      <c r="Y123" s="442">
        <f t="shared" si="17"/>
        <v>2025</v>
      </c>
      <c r="Z123" s="442">
        <f t="shared" si="17"/>
        <v>2026</v>
      </c>
      <c r="AA123" s="442">
        <f t="shared" si="17"/>
        <v>2027</v>
      </c>
      <c r="AB123" s="442">
        <f t="shared" si="17"/>
        <v>2028</v>
      </c>
      <c r="AC123" s="442">
        <f t="shared" si="17"/>
        <v>2029</v>
      </c>
      <c r="AD123" s="442"/>
    </row>
    <row r="124" spans="1:30">
      <c r="A124" s="439"/>
      <c r="B124" s="439"/>
      <c r="C124" s="439"/>
      <c r="D124" s="439"/>
      <c r="E124" s="439"/>
      <c r="F124" s="439"/>
      <c r="G124" s="439"/>
      <c r="H124" s="439"/>
      <c r="I124" s="439"/>
      <c r="J124" s="439"/>
      <c r="L124" s="441" t="s">
        <v>147</v>
      </c>
      <c r="M124" s="443" t="s">
        <v>168</v>
      </c>
      <c r="N124" s="271" t="s">
        <v>169</v>
      </c>
      <c r="O124" s="444">
        <f ca="1" t="shared" ref="O124:AC125" si="18">INDEX(INDIRECT(CONCATENATE("'",$L124,"'!$A$536:$DZ$10000")),MATCH($M124,INDIRECT(CONCATENATE("'",$L124,"'!$A$536:$A$10000")),0),MATCH(O$1,INDIRECT(CONCATENATE("'",$L124,"'!$A$536:$DZ$536")),0))</f>
        <v>3063781.73695474</v>
      </c>
      <c r="P124" s="444">
        <f ca="1" t="shared" si="18"/>
        <v>4858236.7285235</v>
      </c>
      <c r="Q124" s="444">
        <f ca="1" t="shared" si="18"/>
        <v>6186640.23075644</v>
      </c>
      <c r="R124" s="444">
        <f ca="1" t="shared" si="18"/>
        <v>5579372.28997433</v>
      </c>
      <c r="S124" s="444">
        <f ca="1" t="shared" si="18"/>
        <v>3548764.21893016</v>
      </c>
      <c r="T124" s="444">
        <f ca="1" t="shared" si="18"/>
        <v>5171054.36300881</v>
      </c>
      <c r="U124" s="444">
        <f ca="1" t="shared" si="18"/>
        <v>7930528.17069331</v>
      </c>
      <c r="V124" s="444">
        <f ca="1" t="shared" si="18"/>
        <v>11258216.2129561</v>
      </c>
      <c r="W124" s="444">
        <f ca="1" t="shared" si="18"/>
        <v>15355221.0819895</v>
      </c>
      <c r="X124" s="444">
        <f ca="1" t="shared" si="18"/>
        <v>20205144.5754687</v>
      </c>
      <c r="Y124" s="444">
        <f ca="1" t="shared" si="18"/>
        <v>25549868.2413439</v>
      </c>
      <c r="Z124" s="444">
        <f ca="1" t="shared" si="18"/>
        <v>31394628.8838391</v>
      </c>
      <c r="AA124" s="444">
        <f ca="1" t="shared" si="18"/>
        <v>37471751.4779695</v>
      </c>
      <c r="AB124" s="444">
        <f ca="1" t="shared" si="18"/>
        <v>43430211.6687322</v>
      </c>
      <c r="AC124" s="444">
        <f ca="1" t="shared" si="18"/>
        <v>49360415.2358993</v>
      </c>
      <c r="AD124" s="373"/>
    </row>
    <row r="125" spans="1:30">
      <c r="A125" s="439"/>
      <c r="B125" s="439"/>
      <c r="C125" s="439"/>
      <c r="D125" s="439"/>
      <c r="E125" s="439"/>
      <c r="F125" s="439"/>
      <c r="G125" s="439"/>
      <c r="H125" s="439"/>
      <c r="I125" s="439"/>
      <c r="J125" s="439"/>
      <c r="L125" s="441" t="str">
        <f>L124</f>
        <v>Baseline</v>
      </c>
      <c r="M125" s="443" t="s">
        <v>170</v>
      </c>
      <c r="N125" s="271" t="s">
        <v>171</v>
      </c>
      <c r="O125" s="444">
        <f ca="1" t="shared" si="18"/>
        <v>25</v>
      </c>
      <c r="P125" s="444">
        <f ca="1" t="shared" si="18"/>
        <v>25</v>
      </c>
      <c r="Q125" s="444">
        <f ca="1" t="shared" si="18"/>
        <v>25</v>
      </c>
      <c r="R125" s="444">
        <f ca="1" t="shared" si="18"/>
        <v>25</v>
      </c>
      <c r="S125" s="444">
        <f ca="1" t="shared" si="18"/>
        <v>25</v>
      </c>
      <c r="T125" s="444">
        <f ca="1" t="shared" si="18"/>
        <v>25</v>
      </c>
      <c r="U125" s="444">
        <f ca="1" t="shared" si="18"/>
        <v>25</v>
      </c>
      <c r="V125" s="444">
        <f ca="1" t="shared" si="18"/>
        <v>25</v>
      </c>
      <c r="W125" s="444">
        <f ca="1" t="shared" si="18"/>
        <v>25</v>
      </c>
      <c r="X125" s="444">
        <f ca="1" t="shared" si="18"/>
        <v>25</v>
      </c>
      <c r="Y125" s="444">
        <f ca="1" t="shared" si="18"/>
        <v>25</v>
      </c>
      <c r="Z125" s="444">
        <f ca="1" t="shared" si="18"/>
        <v>25</v>
      </c>
      <c r="AA125" s="444">
        <f ca="1" t="shared" si="18"/>
        <v>25</v>
      </c>
      <c r="AB125" s="444">
        <f ca="1" t="shared" si="18"/>
        <v>25</v>
      </c>
      <c r="AC125" s="444">
        <f ca="1" t="shared" si="18"/>
        <v>25</v>
      </c>
      <c r="AD125" s="450"/>
    </row>
    <row r="126" spans="1:10">
      <c r="A126" s="439"/>
      <c r="B126" s="439"/>
      <c r="C126" s="439"/>
      <c r="D126" s="439"/>
      <c r="E126" s="439"/>
      <c r="F126" s="439"/>
      <c r="G126" s="439"/>
      <c r="H126" s="439"/>
      <c r="I126" s="439"/>
      <c r="J126" s="439"/>
    </row>
    <row r="127" spans="1:10">
      <c r="A127" s="439"/>
      <c r="B127" s="439"/>
      <c r="C127" s="439"/>
      <c r="D127" s="439"/>
      <c r="E127" s="439"/>
      <c r="F127" s="439"/>
      <c r="G127" s="439"/>
      <c r="H127" s="439"/>
      <c r="I127" s="439"/>
      <c r="J127" s="439"/>
    </row>
    <row r="128" spans="1:10">
      <c r="A128" s="439"/>
      <c r="B128" s="439"/>
      <c r="C128" s="439"/>
      <c r="D128" s="439"/>
      <c r="E128" s="439"/>
      <c r="F128" s="439"/>
      <c r="G128" s="439"/>
      <c r="H128" s="439"/>
      <c r="I128" s="439"/>
      <c r="J128" s="439"/>
    </row>
    <row r="129" spans="1:10">
      <c r="A129" s="439"/>
      <c r="B129" s="439"/>
      <c r="C129" s="439"/>
      <c r="D129" s="439"/>
      <c r="E129" s="439"/>
      <c r="F129" s="439"/>
      <c r="G129" s="439"/>
      <c r="H129" s="439"/>
      <c r="I129" s="439"/>
      <c r="J129" s="439"/>
    </row>
    <row r="130" spans="1:10">
      <c r="A130" s="439"/>
      <c r="B130" s="439"/>
      <c r="C130" s="439"/>
      <c r="D130" s="439"/>
      <c r="E130" s="439"/>
      <c r="F130" s="439"/>
      <c r="G130" s="439"/>
      <c r="H130" s="439"/>
      <c r="I130" s="439"/>
      <c r="J130" s="439"/>
    </row>
    <row r="131" spans="1:10">
      <c r="A131" s="439"/>
      <c r="B131" s="439"/>
      <c r="C131" s="439"/>
      <c r="D131" s="439"/>
      <c r="E131" s="439"/>
      <c r="F131" s="439"/>
      <c r="G131" s="439"/>
      <c r="H131" s="439"/>
      <c r="I131" s="439"/>
      <c r="J131" s="439"/>
    </row>
    <row r="132" spans="1:10">
      <c r="A132" s="439"/>
      <c r="B132" s="439"/>
      <c r="C132" s="439"/>
      <c r="D132" s="439"/>
      <c r="E132" s="439"/>
      <c r="F132" s="439"/>
      <c r="G132" s="439"/>
      <c r="H132" s="439"/>
      <c r="I132" s="439"/>
      <c r="J132" s="439"/>
    </row>
    <row r="133" spans="1:10">
      <c r="A133" s="439"/>
      <c r="B133" s="439"/>
      <c r="C133" s="439"/>
      <c r="D133" s="439"/>
      <c r="E133" s="439"/>
      <c r="F133" s="439"/>
      <c r="G133" s="439"/>
      <c r="H133" s="439"/>
      <c r="I133" s="439"/>
      <c r="J133" s="439"/>
    </row>
    <row r="134" spans="1:10">
      <c r="A134" s="439"/>
      <c r="B134" s="439"/>
      <c r="C134" s="439"/>
      <c r="D134" s="439"/>
      <c r="E134" s="439"/>
      <c r="F134" s="439"/>
      <c r="G134" s="439"/>
      <c r="H134" s="439"/>
      <c r="I134" s="439"/>
      <c r="J134" s="439"/>
    </row>
    <row r="135" spans="1:10">
      <c r="A135" s="439"/>
      <c r="B135" s="439" t="s">
        <v>172</v>
      </c>
      <c r="C135" s="439"/>
      <c r="D135" s="439"/>
      <c r="E135" s="439"/>
      <c r="F135" s="439"/>
      <c r="G135" s="439"/>
      <c r="H135" s="439"/>
      <c r="I135" s="439"/>
      <c r="J135" s="439"/>
    </row>
    <row r="136" spans="1:10">
      <c r="A136" s="439"/>
      <c r="B136" s="439"/>
      <c r="C136" s="439"/>
      <c r="D136" s="439"/>
      <c r="E136" s="439"/>
      <c r="F136" s="439"/>
      <c r="G136" s="439"/>
      <c r="H136" s="439"/>
      <c r="I136" s="439"/>
      <c r="J136" s="439"/>
    </row>
    <row r="137" spans="1:10">
      <c r="A137" s="439"/>
      <c r="B137" s="439"/>
      <c r="C137" s="439"/>
      <c r="D137" s="439"/>
      <c r="E137" s="439"/>
      <c r="F137" s="439"/>
      <c r="G137" s="439"/>
      <c r="H137" s="439"/>
      <c r="I137" s="439"/>
      <c r="J137" s="439"/>
    </row>
    <row r="138" spans="1:10">
      <c r="A138" s="439"/>
      <c r="B138" s="439"/>
      <c r="C138" s="439"/>
      <c r="D138" s="439"/>
      <c r="E138" s="439"/>
      <c r="F138" s="439"/>
      <c r="G138" s="439"/>
      <c r="H138" s="439"/>
      <c r="I138" s="439"/>
      <c r="J138" s="439"/>
    </row>
    <row r="139" spans="1:10">
      <c r="A139" s="439"/>
      <c r="B139" s="439"/>
      <c r="C139" s="439"/>
      <c r="D139" s="439"/>
      <c r="E139" s="439"/>
      <c r="F139" s="439"/>
      <c r="G139" s="439"/>
      <c r="H139" s="439"/>
      <c r="I139" s="439"/>
      <c r="J139" s="439"/>
    </row>
    <row r="140" spans="1:10">
      <c r="A140" s="439"/>
      <c r="B140" s="439"/>
      <c r="C140" s="439"/>
      <c r="D140" s="439"/>
      <c r="E140" s="439"/>
      <c r="F140" s="439"/>
      <c r="G140" s="439"/>
      <c r="H140" s="439"/>
      <c r="I140" s="439"/>
      <c r="J140" s="439"/>
    </row>
    <row r="141" spans="1:30">
      <c r="A141" s="439"/>
      <c r="B141" s="439"/>
      <c r="C141" s="439"/>
      <c r="D141" s="439"/>
      <c r="E141" s="439"/>
      <c r="F141" s="439"/>
      <c r="G141" s="439"/>
      <c r="H141" s="439"/>
      <c r="I141" s="439"/>
      <c r="J141" s="439"/>
      <c r="O141" s="442">
        <f>O$1</f>
        <v>2015</v>
      </c>
      <c r="P141" s="442">
        <f t="shared" ref="P141:AC141" si="19">P$1</f>
        <v>2016</v>
      </c>
      <c r="Q141" s="442">
        <f t="shared" si="19"/>
        <v>2017</v>
      </c>
      <c r="R141" s="442">
        <f t="shared" si="19"/>
        <v>2018</v>
      </c>
      <c r="S141" s="442">
        <f t="shared" si="19"/>
        <v>2019</v>
      </c>
      <c r="T141" s="442">
        <f t="shared" si="19"/>
        <v>2020</v>
      </c>
      <c r="U141" s="442">
        <f t="shared" si="19"/>
        <v>2021</v>
      </c>
      <c r="V141" s="442">
        <f t="shared" si="19"/>
        <v>2022</v>
      </c>
      <c r="W141" s="442">
        <f t="shared" si="19"/>
        <v>2023</v>
      </c>
      <c r="X141" s="442">
        <f t="shared" si="19"/>
        <v>2024</v>
      </c>
      <c r="Y141" s="442">
        <f t="shared" si="19"/>
        <v>2025</v>
      </c>
      <c r="Z141" s="442">
        <f t="shared" si="19"/>
        <v>2026</v>
      </c>
      <c r="AA141" s="442">
        <f t="shared" si="19"/>
        <v>2027</v>
      </c>
      <c r="AB141" s="442">
        <f t="shared" si="19"/>
        <v>2028</v>
      </c>
      <c r="AC141" s="442">
        <f t="shared" si="19"/>
        <v>2029</v>
      </c>
      <c r="AD141" s="442"/>
    </row>
    <row r="142" spans="1:30">
      <c r="A142" s="439"/>
      <c r="B142" s="439"/>
      <c r="C142" s="439"/>
      <c r="D142" s="439"/>
      <c r="E142" s="439"/>
      <c r="F142" s="439"/>
      <c r="G142" s="439"/>
      <c r="H142" s="439"/>
      <c r="I142" s="439"/>
      <c r="J142" s="439"/>
      <c r="L142" s="441" t="s">
        <v>147</v>
      </c>
      <c r="M142" s="443" t="s">
        <v>173</v>
      </c>
      <c r="N142" s="271" t="s">
        <v>174</v>
      </c>
      <c r="O142" s="444">
        <f ca="1" t="shared" ref="O142:AC143" si="20">INDEX(INDIRECT(CONCATENATE("'",$L142,"'!$A$536:$DZ$10000")),MATCH($M142,INDIRECT(CONCATENATE("'",$L142,"'!$A$536:$A$10000")),0),MATCH(O$1,INDIRECT(CONCATENATE("'",$L142,"'!$A$536:$DZ$536")),0))</f>
        <v>92.6625189224126</v>
      </c>
      <c r="P142" s="444">
        <f ca="1" t="shared" si="20"/>
        <v>129.659050890621</v>
      </c>
      <c r="Q142" s="444">
        <f ca="1" t="shared" si="20"/>
        <v>160.622413716242</v>
      </c>
      <c r="R142" s="444">
        <f ca="1" t="shared" si="20"/>
        <v>132.471737171547</v>
      </c>
      <c r="S142" s="444">
        <f ca="1" t="shared" si="20"/>
        <v>100.735500727756</v>
      </c>
      <c r="T142" s="444">
        <f ca="1" t="shared" si="20"/>
        <v>198.363454263185</v>
      </c>
      <c r="U142" s="444">
        <f ca="1" t="shared" si="20"/>
        <v>292.312225361167</v>
      </c>
      <c r="V142" s="444">
        <f ca="1" t="shared" si="20"/>
        <v>402.701501552877</v>
      </c>
      <c r="W142" s="444">
        <f ca="1" t="shared" si="20"/>
        <v>572.576941249099</v>
      </c>
      <c r="X142" s="444">
        <f ca="1" t="shared" si="20"/>
        <v>678.92504855745</v>
      </c>
      <c r="Y142" s="444">
        <f ca="1" t="shared" si="20"/>
        <v>833.613222201178</v>
      </c>
      <c r="Z142" s="444">
        <f ca="1" t="shared" si="20"/>
        <v>997.488669719542</v>
      </c>
      <c r="AA142" s="444">
        <f ca="1" t="shared" si="20"/>
        <v>1077.73417481302</v>
      </c>
      <c r="AB142" s="444">
        <f ca="1" t="shared" si="20"/>
        <v>1101.67839510606</v>
      </c>
      <c r="AC142" s="444">
        <f ca="1" t="shared" si="20"/>
        <v>1219.33335923173</v>
      </c>
      <c r="AD142" s="373"/>
    </row>
    <row r="143" spans="1:30">
      <c r="A143" s="439"/>
      <c r="B143" s="439"/>
      <c r="C143" s="439"/>
      <c r="D143" s="439"/>
      <c r="E143" s="439"/>
      <c r="F143" s="439"/>
      <c r="G143" s="439"/>
      <c r="H143" s="439"/>
      <c r="I143" s="439"/>
      <c r="J143" s="439"/>
      <c r="L143" s="441" t="str">
        <f>L142</f>
        <v>Baseline</v>
      </c>
      <c r="M143" s="443" t="s">
        <v>175</v>
      </c>
      <c r="N143" s="271" t="s">
        <v>171</v>
      </c>
      <c r="O143" s="444">
        <f ca="1" t="shared" si="20"/>
        <v>200</v>
      </c>
      <c r="P143" s="444">
        <f ca="1" t="shared" si="20"/>
        <v>200</v>
      </c>
      <c r="Q143" s="444">
        <f ca="1" t="shared" si="20"/>
        <v>200</v>
      </c>
      <c r="R143" s="444">
        <f ca="1" t="shared" si="20"/>
        <v>200</v>
      </c>
      <c r="S143" s="444">
        <f ca="1" t="shared" si="20"/>
        <v>200</v>
      </c>
      <c r="T143" s="444">
        <f ca="1" t="shared" si="20"/>
        <v>200</v>
      </c>
      <c r="U143" s="444">
        <f ca="1" t="shared" si="20"/>
        <v>200</v>
      </c>
      <c r="V143" s="444">
        <f ca="1" t="shared" si="20"/>
        <v>200</v>
      </c>
      <c r="W143" s="444">
        <f ca="1" t="shared" si="20"/>
        <v>200</v>
      </c>
      <c r="X143" s="444">
        <f ca="1" t="shared" si="20"/>
        <v>200</v>
      </c>
      <c r="Y143" s="444">
        <f ca="1" t="shared" si="20"/>
        <v>200</v>
      </c>
      <c r="Z143" s="444">
        <f ca="1" t="shared" si="20"/>
        <v>200</v>
      </c>
      <c r="AA143" s="444">
        <f ca="1" t="shared" si="20"/>
        <v>200</v>
      </c>
      <c r="AB143" s="444">
        <f ca="1" t="shared" si="20"/>
        <v>200</v>
      </c>
      <c r="AC143" s="444">
        <f ca="1" t="shared" si="20"/>
        <v>200</v>
      </c>
      <c r="AD143" s="373"/>
    </row>
    <row r="144" spans="1:10">
      <c r="A144" s="439"/>
      <c r="B144" s="439"/>
      <c r="C144" s="439"/>
      <c r="D144" s="439"/>
      <c r="E144" s="439"/>
      <c r="F144" s="439"/>
      <c r="G144" s="439"/>
      <c r="H144" s="439"/>
      <c r="I144" s="439"/>
      <c r="J144" s="439"/>
    </row>
    <row r="145" spans="1:10">
      <c r="A145" s="439"/>
      <c r="B145" s="439"/>
      <c r="C145" s="439"/>
      <c r="D145" s="439"/>
      <c r="E145" s="439"/>
      <c r="F145" s="439"/>
      <c r="G145" s="439"/>
      <c r="H145" s="439"/>
      <c r="I145" s="439"/>
      <c r="J145" s="439"/>
    </row>
    <row r="146" spans="1:10">
      <c r="A146" s="439"/>
      <c r="B146" s="439"/>
      <c r="C146" s="439"/>
      <c r="D146" s="439"/>
      <c r="E146" s="439"/>
      <c r="F146" s="439"/>
      <c r="G146" s="439"/>
      <c r="H146" s="439"/>
      <c r="I146" s="439"/>
      <c r="J146" s="439"/>
    </row>
    <row r="147" spans="1:10">
      <c r="A147" s="439"/>
      <c r="B147" s="439"/>
      <c r="C147" s="439"/>
      <c r="D147" s="439"/>
      <c r="E147" s="439"/>
      <c r="F147" s="439"/>
      <c r="G147" s="439"/>
      <c r="H147" s="439"/>
      <c r="I147" s="439"/>
      <c r="J147" s="439"/>
    </row>
    <row r="148" spans="1:10">
      <c r="A148" s="439"/>
      <c r="B148" s="439"/>
      <c r="C148" s="439"/>
      <c r="D148" s="439"/>
      <c r="E148" s="439"/>
      <c r="F148" s="439"/>
      <c r="G148" s="439"/>
      <c r="H148" s="439"/>
      <c r="I148" s="439"/>
      <c r="J148" s="439"/>
    </row>
    <row r="149" spans="1:10">
      <c r="A149" s="439"/>
      <c r="B149" s="439"/>
      <c r="C149" s="439"/>
      <c r="D149" s="439"/>
      <c r="E149" s="439"/>
      <c r="F149" s="439"/>
      <c r="G149" s="439"/>
      <c r="H149" s="439"/>
      <c r="I149" s="439"/>
      <c r="J149" s="439"/>
    </row>
    <row r="150" spans="1:10">
      <c r="A150" s="439"/>
      <c r="B150" s="439"/>
      <c r="C150" s="439"/>
      <c r="D150" s="439"/>
      <c r="E150" s="439"/>
      <c r="F150" s="439"/>
      <c r="G150" s="439"/>
      <c r="H150" s="439"/>
      <c r="I150" s="439"/>
      <c r="J150" s="439"/>
    </row>
    <row r="151" spans="1:10">
      <c r="A151" s="439"/>
      <c r="B151" s="439"/>
      <c r="C151" s="439"/>
      <c r="D151" s="439"/>
      <c r="E151" s="439"/>
      <c r="F151" s="439"/>
      <c r="G151" s="439"/>
      <c r="H151" s="439"/>
      <c r="I151" s="439"/>
      <c r="J151" s="439"/>
    </row>
    <row r="152" spans="1:10">
      <c r="A152" s="439"/>
      <c r="B152" s="439"/>
      <c r="C152" s="439"/>
      <c r="D152" s="439"/>
      <c r="E152" s="439"/>
      <c r="F152" s="439"/>
      <c r="G152" s="439"/>
      <c r="H152" s="439"/>
      <c r="I152" s="439"/>
      <c r="J152" s="439"/>
    </row>
    <row r="153" spans="1:10">
      <c r="A153" s="439"/>
      <c r="B153" s="439"/>
      <c r="C153" s="439"/>
      <c r="D153" s="439"/>
      <c r="E153" s="439"/>
      <c r="F153" s="439"/>
      <c r="G153" s="439"/>
      <c r="H153" s="439"/>
      <c r="I153" s="439"/>
      <c r="J153" s="439"/>
    </row>
    <row r="154" spans="1:10">
      <c r="A154" s="439"/>
      <c r="B154" s="439"/>
      <c r="C154" s="439"/>
      <c r="D154" s="439"/>
      <c r="E154" s="439"/>
      <c r="F154" s="439"/>
      <c r="G154" s="439"/>
      <c r="H154" s="439"/>
      <c r="I154" s="439"/>
      <c r="J154" s="439"/>
    </row>
    <row r="155" spans="1:10">
      <c r="A155" s="439"/>
      <c r="B155" s="439"/>
      <c r="C155" s="439"/>
      <c r="D155" s="439"/>
      <c r="E155" s="439"/>
      <c r="F155" s="439"/>
      <c r="G155" s="439"/>
      <c r="H155" s="439"/>
      <c r="I155" s="439"/>
      <c r="J155" s="439"/>
    </row>
    <row r="156" spans="1:10">
      <c r="A156" s="439"/>
      <c r="B156" s="439"/>
      <c r="C156" s="439"/>
      <c r="D156" s="439"/>
      <c r="E156" s="439"/>
      <c r="F156" s="439"/>
      <c r="G156" s="439"/>
      <c r="H156" s="439"/>
      <c r="I156" s="439"/>
      <c r="J156" s="439"/>
    </row>
    <row r="157" spans="1:10">
      <c r="A157" s="439"/>
      <c r="B157" s="439"/>
      <c r="C157" s="439"/>
      <c r="D157" s="439"/>
      <c r="E157" s="439"/>
      <c r="F157" s="439"/>
      <c r="G157" s="439"/>
      <c r="H157" s="439"/>
      <c r="I157" s="439"/>
      <c r="J157" s="439"/>
    </row>
    <row r="158" spans="1:10">
      <c r="A158" s="439"/>
      <c r="B158" s="439"/>
      <c r="C158" s="439"/>
      <c r="D158" s="439"/>
      <c r="E158" s="439"/>
      <c r="F158" s="439"/>
      <c r="G158" s="439"/>
      <c r="H158" s="439"/>
      <c r="I158" s="439"/>
      <c r="J158" s="439"/>
    </row>
    <row r="159" spans="1:10">
      <c r="A159" s="439"/>
      <c r="B159" s="439"/>
      <c r="C159" s="439"/>
      <c r="D159" s="439"/>
      <c r="E159" s="439"/>
      <c r="F159" s="439"/>
      <c r="G159" s="439"/>
      <c r="H159" s="439"/>
      <c r="I159" s="439"/>
      <c r="J159" s="439"/>
    </row>
    <row r="160" spans="1:30">
      <c r="A160" s="439"/>
      <c r="B160" s="439"/>
      <c r="C160" s="439"/>
      <c r="D160" s="439"/>
      <c r="E160" s="439"/>
      <c r="F160" s="439"/>
      <c r="G160" s="439"/>
      <c r="H160" s="439"/>
      <c r="I160" s="439"/>
      <c r="J160" s="439"/>
      <c r="O160" s="442">
        <f>O$1</f>
        <v>2015</v>
      </c>
      <c r="P160" s="442">
        <f t="shared" ref="P160:AC160" si="21">P$1</f>
        <v>2016</v>
      </c>
      <c r="Q160" s="442">
        <f t="shared" si="21"/>
        <v>2017</v>
      </c>
      <c r="R160" s="442">
        <f t="shared" si="21"/>
        <v>2018</v>
      </c>
      <c r="S160" s="442">
        <f t="shared" si="21"/>
        <v>2019</v>
      </c>
      <c r="T160" s="442">
        <f t="shared" si="21"/>
        <v>2020</v>
      </c>
      <c r="U160" s="442">
        <f t="shared" si="21"/>
        <v>2021</v>
      </c>
      <c r="V160" s="442">
        <f t="shared" si="21"/>
        <v>2022</v>
      </c>
      <c r="W160" s="442">
        <f t="shared" si="21"/>
        <v>2023</v>
      </c>
      <c r="X160" s="442">
        <f t="shared" si="21"/>
        <v>2024</v>
      </c>
      <c r="Y160" s="442">
        <f t="shared" si="21"/>
        <v>2025</v>
      </c>
      <c r="Z160" s="442">
        <f t="shared" si="21"/>
        <v>2026</v>
      </c>
      <c r="AA160" s="442">
        <f t="shared" si="21"/>
        <v>2027</v>
      </c>
      <c r="AB160" s="442">
        <f t="shared" si="21"/>
        <v>2028</v>
      </c>
      <c r="AC160" s="442">
        <f t="shared" si="21"/>
        <v>2029</v>
      </c>
      <c r="AD160" s="442"/>
    </row>
    <row r="161" spans="1:30">
      <c r="A161" s="439"/>
      <c r="B161" s="439"/>
      <c r="C161" s="439"/>
      <c r="D161" s="439"/>
      <c r="E161" s="439"/>
      <c r="F161" s="439"/>
      <c r="G161" s="439"/>
      <c r="H161" s="439"/>
      <c r="I161" s="439"/>
      <c r="J161" s="439"/>
      <c r="L161" s="441" t="s">
        <v>147</v>
      </c>
      <c r="M161" s="443" t="s">
        <v>176</v>
      </c>
      <c r="N161" s="271" t="s">
        <v>177</v>
      </c>
      <c r="O161" s="444">
        <f ca="1" t="shared" ref="O161:AC162" si="22">INDEX(INDIRECT(CONCATENATE("'",$L161,"'!$A$536:$DZ$10000")),MATCH($M161,INDIRECT(CONCATENATE("'",$L161,"'!$A$536:$A$10000")),0),MATCH(O$1,INDIRECT(CONCATENATE("'",$L161,"'!$A$536:$DZ$536")),0))</f>
        <v>21.8113859920551</v>
      </c>
      <c r="P161" s="444">
        <f ca="1" t="shared" si="22"/>
        <v>35.0580172406519</v>
      </c>
      <c r="Q161" s="444">
        <f ca="1" t="shared" si="22"/>
        <v>77.7721926647335</v>
      </c>
      <c r="R161" s="444">
        <f ca="1" t="shared" si="22"/>
        <v>72.7790053571128</v>
      </c>
      <c r="S161" s="444">
        <f ca="1" t="shared" si="22"/>
        <v>102.661087736873</v>
      </c>
      <c r="T161" s="444">
        <f ca="1" t="shared" si="22"/>
        <v>67.3279654094325</v>
      </c>
      <c r="U161" s="444">
        <f ca="1" t="shared" si="22"/>
        <v>112.554399493434</v>
      </c>
      <c r="V161" s="444">
        <f ca="1" t="shared" si="22"/>
        <v>139.076996852116</v>
      </c>
      <c r="W161" s="444">
        <f ca="1" t="shared" si="22"/>
        <v>176.127533670497</v>
      </c>
      <c r="X161" s="444">
        <f ca="1" t="shared" si="22"/>
        <v>190.945752047528</v>
      </c>
      <c r="Y161" s="444">
        <f ca="1" t="shared" si="22"/>
        <v>-700.163323459661</v>
      </c>
      <c r="Z161" s="444">
        <f ca="1" t="shared" si="22"/>
        <v>-1830.36952257145</v>
      </c>
      <c r="AA161" s="444">
        <f ca="1" t="shared" si="22"/>
        <v>-1101.62056252416</v>
      </c>
      <c r="AB161" s="444">
        <f ca="1" t="shared" si="22"/>
        <v>-469.27240586118</v>
      </c>
      <c r="AC161" s="444">
        <f ca="1" t="shared" si="22"/>
        <v>-112.041748697747</v>
      </c>
      <c r="AD161" s="373"/>
    </row>
    <row r="162" spans="1:30">
      <c r="A162" s="439"/>
      <c r="B162" s="439"/>
      <c r="C162" s="439"/>
      <c r="D162" s="439"/>
      <c r="E162" s="439"/>
      <c r="F162" s="439"/>
      <c r="G162" s="439"/>
      <c r="H162" s="439"/>
      <c r="I162" s="439"/>
      <c r="J162" s="439"/>
      <c r="L162" s="441" t="str">
        <f>L161</f>
        <v>Baseline</v>
      </c>
      <c r="M162" s="443" t="s">
        <v>178</v>
      </c>
      <c r="N162" s="271" t="s">
        <v>171</v>
      </c>
      <c r="O162" s="444">
        <f ca="1" t="shared" si="22"/>
        <v>40</v>
      </c>
      <c r="P162" s="444">
        <f ca="1" t="shared" si="22"/>
        <v>40</v>
      </c>
      <c r="Q162" s="444">
        <f ca="1" t="shared" si="22"/>
        <v>40</v>
      </c>
      <c r="R162" s="444">
        <f ca="1" t="shared" si="22"/>
        <v>40</v>
      </c>
      <c r="S162" s="444">
        <f ca="1" t="shared" si="22"/>
        <v>40</v>
      </c>
      <c r="T162" s="444">
        <f ca="1" t="shared" si="22"/>
        <v>40</v>
      </c>
      <c r="U162" s="444">
        <f ca="1" t="shared" si="22"/>
        <v>40</v>
      </c>
      <c r="V162" s="444">
        <f ca="1" t="shared" si="22"/>
        <v>40</v>
      </c>
      <c r="W162" s="444">
        <f ca="1" t="shared" si="22"/>
        <v>40</v>
      </c>
      <c r="X162" s="444">
        <f ca="1" t="shared" si="22"/>
        <v>40</v>
      </c>
      <c r="Y162" s="444">
        <f ca="1" t="shared" si="22"/>
        <v>40</v>
      </c>
      <c r="Z162" s="444">
        <f ca="1" t="shared" si="22"/>
        <v>40</v>
      </c>
      <c r="AA162" s="444">
        <f ca="1" t="shared" si="22"/>
        <v>40</v>
      </c>
      <c r="AB162" s="444">
        <f ca="1" t="shared" si="22"/>
        <v>40</v>
      </c>
      <c r="AC162" s="444">
        <f ca="1" t="shared" si="22"/>
        <v>40</v>
      </c>
      <c r="AD162" s="373"/>
    </row>
    <row r="163" spans="1:10">
      <c r="A163" s="439"/>
      <c r="B163" s="439"/>
      <c r="C163" s="439"/>
      <c r="D163" s="439"/>
      <c r="E163" s="439"/>
      <c r="F163" s="439"/>
      <c r="G163" s="439"/>
      <c r="H163" s="439"/>
      <c r="I163" s="439"/>
      <c r="J163" s="439"/>
    </row>
    <row r="164" spans="1:10">
      <c r="A164" s="439"/>
      <c r="B164" s="439"/>
      <c r="C164" s="439"/>
      <c r="D164" s="439"/>
      <c r="E164" s="439"/>
      <c r="F164" s="439"/>
      <c r="G164" s="439"/>
      <c r="H164" s="439"/>
      <c r="I164" s="439"/>
      <c r="J164" s="439"/>
    </row>
    <row r="165" spans="1:10">
      <c r="A165" s="439"/>
      <c r="B165" s="439"/>
      <c r="C165" s="439"/>
      <c r="D165" s="439"/>
      <c r="E165" s="439"/>
      <c r="F165" s="439"/>
      <c r="G165" s="439"/>
      <c r="H165" s="439"/>
      <c r="I165" s="439"/>
      <c r="J165" s="439"/>
    </row>
    <row r="166" ht="12" customHeight="1" spans="1:10">
      <c r="A166" s="439"/>
      <c r="B166" s="439"/>
      <c r="C166" s="439"/>
      <c r="D166" s="439"/>
      <c r="E166" s="439"/>
      <c r="F166" s="439"/>
      <c r="G166" s="439"/>
      <c r="H166" s="439"/>
      <c r="I166" s="439"/>
      <c r="J166" s="439"/>
    </row>
    <row r="167" spans="1:30">
      <c r="A167" s="439"/>
      <c r="B167" s="439"/>
      <c r="C167" s="439"/>
      <c r="D167" s="439"/>
      <c r="E167" s="439"/>
      <c r="F167" s="439"/>
      <c r="G167" s="439"/>
      <c r="H167" s="439"/>
      <c r="I167" s="439"/>
      <c r="J167" s="439"/>
      <c r="O167" s="375"/>
      <c r="P167" s="375"/>
      <c r="Q167" s="375"/>
      <c r="R167" s="375"/>
      <c r="S167" s="375"/>
      <c r="T167" s="375"/>
      <c r="U167" s="375"/>
      <c r="V167" s="375"/>
      <c r="W167" s="375"/>
      <c r="X167" s="375"/>
      <c r="Y167" s="375"/>
      <c r="Z167" s="375"/>
      <c r="AA167" s="375"/>
      <c r="AB167" s="375"/>
      <c r="AC167" s="375"/>
      <c r="AD167" s="373"/>
    </row>
    <row r="168" spans="1:10">
      <c r="A168" s="439"/>
      <c r="B168" s="439"/>
      <c r="C168" s="439"/>
      <c r="D168" s="439"/>
      <c r="E168" s="439"/>
      <c r="F168" s="439"/>
      <c r="G168" s="439"/>
      <c r="H168" s="439"/>
      <c r="I168" s="439"/>
      <c r="J168" s="439"/>
    </row>
    <row r="169" spans="1:10">
      <c r="A169" s="439"/>
      <c r="B169" s="439"/>
      <c r="C169" s="439"/>
      <c r="D169" s="439"/>
      <c r="E169" s="439"/>
      <c r="F169" s="439"/>
      <c r="G169" s="439"/>
      <c r="H169" s="439"/>
      <c r="I169" s="439"/>
      <c r="J169" s="439"/>
    </row>
    <row r="170" spans="1:10">
      <c r="A170" s="439"/>
      <c r="B170" s="439"/>
      <c r="C170" s="439"/>
      <c r="D170" s="439"/>
      <c r="E170" s="439"/>
      <c r="F170" s="439"/>
      <c r="G170" s="439"/>
      <c r="H170" s="439"/>
      <c r="I170" s="439"/>
      <c r="J170" s="439"/>
    </row>
    <row r="171" spans="1:10">
      <c r="A171" s="439"/>
      <c r="B171" s="439"/>
      <c r="C171" s="439"/>
      <c r="D171" s="439"/>
      <c r="E171" s="439"/>
      <c r="F171" s="439"/>
      <c r="G171" s="439"/>
      <c r="H171" s="439"/>
      <c r="I171" s="439"/>
      <c r="J171" s="439"/>
    </row>
    <row r="172" spans="1:10">
      <c r="A172" s="439"/>
      <c r="B172" s="439"/>
      <c r="C172" s="439"/>
      <c r="D172" s="439"/>
      <c r="E172" s="439"/>
      <c r="F172" s="439"/>
      <c r="G172" s="439"/>
      <c r="H172" s="439"/>
      <c r="I172" s="439"/>
      <c r="J172" s="439"/>
    </row>
    <row r="173" spans="1:10">
      <c r="A173" s="439"/>
      <c r="B173" s="439"/>
      <c r="C173" s="439"/>
      <c r="D173" s="439"/>
      <c r="E173" s="439"/>
      <c r="F173" s="439"/>
      <c r="G173" s="439"/>
      <c r="H173" s="439"/>
      <c r="I173" s="439"/>
      <c r="J173" s="439"/>
    </row>
    <row r="174" spans="1:10">
      <c r="A174" s="439"/>
      <c r="B174" s="439"/>
      <c r="C174" s="439"/>
      <c r="D174" s="439"/>
      <c r="E174" s="439"/>
      <c r="F174" s="439"/>
      <c r="G174" s="439"/>
      <c r="H174" s="439"/>
      <c r="I174" s="439"/>
      <c r="J174" s="439"/>
    </row>
    <row r="175" spans="1:10">
      <c r="A175" s="439"/>
      <c r="B175" s="439"/>
      <c r="C175" s="439"/>
      <c r="D175" s="439"/>
      <c r="E175" s="439"/>
      <c r="F175" s="439"/>
      <c r="G175" s="439"/>
      <c r="H175" s="439"/>
      <c r="I175" s="439"/>
      <c r="J175" s="439"/>
    </row>
    <row r="176" spans="1:10">
      <c r="A176" s="439"/>
      <c r="B176" s="439"/>
      <c r="C176" s="439"/>
      <c r="D176" s="439"/>
      <c r="E176" s="439"/>
      <c r="F176" s="439"/>
      <c r="G176" s="439"/>
      <c r="H176" s="439"/>
      <c r="I176" s="439"/>
      <c r="J176" s="439"/>
    </row>
    <row r="177" spans="1:10">
      <c r="A177" s="439"/>
      <c r="B177" s="439"/>
      <c r="C177" s="439"/>
      <c r="D177" s="439"/>
      <c r="E177" s="439"/>
      <c r="F177" s="439"/>
      <c r="G177" s="439"/>
      <c r="H177" s="439"/>
      <c r="I177" s="439"/>
      <c r="J177" s="439"/>
    </row>
    <row r="178" spans="1:30">
      <c r="A178" s="439"/>
      <c r="B178" s="439"/>
      <c r="C178" s="439"/>
      <c r="D178" s="439"/>
      <c r="E178" s="439"/>
      <c r="F178" s="439"/>
      <c r="G178" s="439"/>
      <c r="H178" s="439"/>
      <c r="I178" s="439"/>
      <c r="J178" s="439"/>
      <c r="O178" s="442">
        <f>O$1</f>
        <v>2015</v>
      </c>
      <c r="P178" s="442">
        <f t="shared" ref="P178:AC178" si="23">P$1</f>
        <v>2016</v>
      </c>
      <c r="Q178" s="442">
        <f t="shared" si="23"/>
        <v>2017</v>
      </c>
      <c r="R178" s="442">
        <f t="shared" si="23"/>
        <v>2018</v>
      </c>
      <c r="S178" s="442">
        <f t="shared" si="23"/>
        <v>2019</v>
      </c>
      <c r="T178" s="442">
        <f t="shared" si="23"/>
        <v>2020</v>
      </c>
      <c r="U178" s="442">
        <f t="shared" si="23"/>
        <v>2021</v>
      </c>
      <c r="V178" s="442">
        <f t="shared" si="23"/>
        <v>2022</v>
      </c>
      <c r="W178" s="442">
        <f t="shared" si="23"/>
        <v>2023</v>
      </c>
      <c r="X178" s="442">
        <f t="shared" si="23"/>
        <v>2024</v>
      </c>
      <c r="Y178" s="442">
        <f t="shared" si="23"/>
        <v>2025</v>
      </c>
      <c r="Z178" s="442">
        <f t="shared" si="23"/>
        <v>2026</v>
      </c>
      <c r="AA178" s="442">
        <f t="shared" si="23"/>
        <v>2027</v>
      </c>
      <c r="AB178" s="442">
        <f t="shared" si="23"/>
        <v>2028</v>
      </c>
      <c r="AC178" s="442">
        <f t="shared" si="23"/>
        <v>2029</v>
      </c>
      <c r="AD178" s="442"/>
    </row>
    <row r="179" spans="1:30">
      <c r="A179" s="439"/>
      <c r="B179" s="439"/>
      <c r="C179" s="439"/>
      <c r="D179" s="439"/>
      <c r="E179" s="439"/>
      <c r="F179" s="439"/>
      <c r="G179" s="439"/>
      <c r="H179" s="439"/>
      <c r="I179" s="439"/>
      <c r="J179" s="439"/>
      <c r="L179" s="441" t="s">
        <v>147</v>
      </c>
      <c r="M179" s="443" t="s">
        <v>179</v>
      </c>
      <c r="N179" s="271" t="s">
        <v>180</v>
      </c>
      <c r="O179" s="444">
        <f ca="1" t="shared" ref="O179:AC180" si="24">INDEX(INDIRECT(CONCATENATE("'",$L179,"'!$A$536:$DZ$10000")),MATCH($M179,INDIRECT(CONCATENATE("'",$L179,"'!$A$536:$A$10000")),0),MATCH(O$1,INDIRECT(CONCATENATE("'",$L179,"'!$A$536:$DZ$536")),0))</f>
        <v>51.8595802060407</v>
      </c>
      <c r="P179" s="444">
        <f ca="1" t="shared" si="24"/>
        <v>65.7054489890361</v>
      </c>
      <c r="Q179" s="444">
        <f ca="1" t="shared" si="24"/>
        <v>75.7206863209764</v>
      </c>
      <c r="R179" s="444">
        <f ca="1" t="shared" si="24"/>
        <v>35.5247800858247</v>
      </c>
      <c r="S179" s="444">
        <f ca="1" t="shared" si="24"/>
        <v>73.2646236400571</v>
      </c>
      <c r="T179" s="444">
        <f ca="1" t="shared" si="24"/>
        <v>60.7959243587331</v>
      </c>
      <c r="U179" s="444">
        <f ca="1" t="shared" si="24"/>
        <v>53.6880327763369</v>
      </c>
      <c r="V179" s="444">
        <f ca="1" t="shared" si="24"/>
        <v>51.8392761907509</v>
      </c>
      <c r="W179" s="444">
        <f ca="1" t="shared" si="24"/>
        <v>53.4675231608205</v>
      </c>
      <c r="X179" s="444">
        <f ca="1" t="shared" si="24"/>
        <v>49.4955840155381</v>
      </c>
      <c r="Y179" s="444">
        <f ca="1" t="shared" si="24"/>
        <v>47.1086467749483</v>
      </c>
      <c r="Z179" s="444">
        <f ca="1" t="shared" si="24"/>
        <v>44.9672513762046</v>
      </c>
      <c r="AA179" s="444">
        <f ca="1" t="shared" si="24"/>
        <v>39.9002540228768</v>
      </c>
      <c r="AB179" s="444">
        <f ca="1" t="shared" si="24"/>
        <v>33.8374980113279</v>
      </c>
      <c r="AC179" s="444">
        <f ca="1" t="shared" si="24"/>
        <v>31.6843563580463</v>
      </c>
      <c r="AD179" s="373"/>
    </row>
    <row r="180" spans="1:30">
      <c r="A180" s="439"/>
      <c r="B180" s="439"/>
      <c r="C180" s="439"/>
      <c r="D180" s="439"/>
      <c r="E180" s="439"/>
      <c r="F180" s="439"/>
      <c r="G180" s="439"/>
      <c r="H180" s="439"/>
      <c r="I180" s="439"/>
      <c r="J180" s="439"/>
      <c r="L180" s="441" t="str">
        <f>L179</f>
        <v>Baseline</v>
      </c>
      <c r="M180" s="443" t="s">
        <v>181</v>
      </c>
      <c r="N180" s="271" t="s">
        <v>171</v>
      </c>
      <c r="O180" s="444">
        <f ca="1" t="shared" si="24"/>
        <v>60</v>
      </c>
      <c r="P180" s="444">
        <f ca="1" t="shared" si="24"/>
        <v>60</v>
      </c>
      <c r="Q180" s="444">
        <f ca="1" t="shared" si="24"/>
        <v>60</v>
      </c>
      <c r="R180" s="444">
        <f ca="1" t="shared" si="24"/>
        <v>60</v>
      </c>
      <c r="S180" s="444">
        <f ca="1" t="shared" si="24"/>
        <v>60</v>
      </c>
      <c r="T180" s="444">
        <f ca="1" t="shared" si="24"/>
        <v>60</v>
      </c>
      <c r="U180" s="444">
        <f ca="1" t="shared" si="24"/>
        <v>60</v>
      </c>
      <c r="V180" s="444">
        <f ca="1" t="shared" si="24"/>
        <v>60</v>
      </c>
      <c r="W180" s="444">
        <f ca="1" t="shared" si="24"/>
        <v>60</v>
      </c>
      <c r="X180" s="444">
        <f ca="1" t="shared" si="24"/>
        <v>60</v>
      </c>
      <c r="Y180" s="444">
        <f ca="1" t="shared" si="24"/>
        <v>60</v>
      </c>
      <c r="Z180" s="444">
        <f ca="1" t="shared" si="24"/>
        <v>60</v>
      </c>
      <c r="AA180" s="444">
        <f ca="1" t="shared" si="24"/>
        <v>60</v>
      </c>
      <c r="AB180" s="444">
        <f ca="1" t="shared" si="24"/>
        <v>60</v>
      </c>
      <c r="AC180" s="444">
        <f ca="1" t="shared" si="24"/>
        <v>60</v>
      </c>
      <c r="AD180" s="450"/>
    </row>
    <row r="181" spans="1:25">
      <c r="A181" s="439"/>
      <c r="B181" s="439"/>
      <c r="C181" s="439"/>
      <c r="D181" s="439"/>
      <c r="E181" s="439"/>
      <c r="F181" s="439"/>
      <c r="G181" s="439"/>
      <c r="H181" s="439"/>
      <c r="I181" s="439"/>
      <c r="J181" s="439"/>
      <c r="O181" s="450"/>
      <c r="P181" s="450"/>
      <c r="Q181" s="450"/>
      <c r="R181" s="450"/>
      <c r="S181" s="450"/>
      <c r="T181" s="450"/>
      <c r="U181" s="450"/>
      <c r="V181" s="450"/>
      <c r="W181" s="450"/>
      <c r="X181" s="450"/>
      <c r="Y181" s="450"/>
    </row>
    <row r="182" spans="1:10">
      <c r="A182" s="439"/>
      <c r="B182" s="439"/>
      <c r="C182" s="439"/>
      <c r="D182" s="439"/>
      <c r="E182" s="439"/>
      <c r="F182" s="439"/>
      <c r="G182" s="439"/>
      <c r="H182" s="439"/>
      <c r="I182" s="439"/>
      <c r="J182" s="439"/>
    </row>
    <row r="183" spans="1:10">
      <c r="A183" s="439"/>
      <c r="B183" s="439"/>
      <c r="C183" s="439"/>
      <c r="D183" s="439"/>
      <c r="E183" s="439"/>
      <c r="F183" s="439"/>
      <c r="G183" s="439"/>
      <c r="H183" s="439"/>
      <c r="I183" s="439"/>
      <c r="J183" s="439"/>
    </row>
    <row r="184" spans="1:10">
      <c r="A184" s="439"/>
      <c r="B184" s="439"/>
      <c r="C184" s="439"/>
      <c r="D184" s="439"/>
      <c r="E184" s="439"/>
      <c r="F184" s="439"/>
      <c r="G184" s="439"/>
      <c r="H184" s="439"/>
      <c r="I184" s="439"/>
      <c r="J184" s="439"/>
    </row>
    <row r="185" spans="1:10">
      <c r="A185" s="439"/>
      <c r="B185" s="439"/>
      <c r="C185" s="439"/>
      <c r="D185" s="439"/>
      <c r="E185" s="439"/>
      <c r="F185" s="439"/>
      <c r="G185" s="439"/>
      <c r="H185" s="439"/>
      <c r="I185" s="439"/>
      <c r="J185" s="439"/>
    </row>
    <row r="186" spans="1:10">
      <c r="A186" s="439"/>
      <c r="B186" s="439"/>
      <c r="C186" s="439"/>
      <c r="D186" s="439"/>
      <c r="E186" s="439"/>
      <c r="F186" s="439"/>
      <c r="G186" s="439"/>
      <c r="H186" s="439"/>
      <c r="I186" s="439"/>
      <c r="J186" s="439"/>
    </row>
    <row r="187" spans="1:10">
      <c r="A187" s="439"/>
      <c r="B187" s="439"/>
      <c r="C187" s="439"/>
      <c r="D187" s="439"/>
      <c r="E187" s="439"/>
      <c r="F187" s="439"/>
      <c r="G187" s="439"/>
      <c r="H187" s="439"/>
      <c r="I187" s="439"/>
      <c r="J187" s="439"/>
    </row>
    <row r="188" spans="1:10">
      <c r="A188" s="439"/>
      <c r="B188" s="439"/>
      <c r="C188" s="439"/>
      <c r="D188" s="439"/>
      <c r="E188" s="439"/>
      <c r="F188" s="439"/>
      <c r="G188" s="439"/>
      <c r="H188" s="439"/>
      <c r="I188" s="439"/>
      <c r="J188" s="439"/>
    </row>
    <row r="189" spans="1:10">
      <c r="A189" s="439"/>
      <c r="B189" s="439"/>
      <c r="C189" s="439"/>
      <c r="D189" s="439"/>
      <c r="E189" s="439"/>
      <c r="F189" s="439"/>
      <c r="G189" s="439"/>
      <c r="H189" s="439"/>
      <c r="I189" s="439"/>
      <c r="J189" s="439"/>
    </row>
    <row r="190" spans="1:10">
      <c r="A190" s="439"/>
      <c r="B190" s="439"/>
      <c r="C190" s="439"/>
      <c r="D190" s="439"/>
      <c r="E190" s="439"/>
      <c r="F190" s="439"/>
      <c r="G190" s="439"/>
      <c r="H190" s="439"/>
      <c r="I190" s="439"/>
      <c r="J190" s="439"/>
    </row>
    <row r="191" spans="1:10">
      <c r="A191" s="439"/>
      <c r="B191" s="439"/>
      <c r="C191" s="439"/>
      <c r="D191" s="439"/>
      <c r="E191" s="439"/>
      <c r="F191" s="439"/>
      <c r="G191" s="439"/>
      <c r="H191" s="439"/>
      <c r="I191" s="439"/>
      <c r="J191" s="439"/>
    </row>
    <row r="192" spans="1:10">
      <c r="A192" s="439"/>
      <c r="B192" s="439"/>
      <c r="C192" s="439"/>
      <c r="D192" s="439"/>
      <c r="E192" s="439"/>
      <c r="F192" s="439"/>
      <c r="G192" s="439"/>
      <c r="H192" s="439"/>
      <c r="I192" s="439"/>
      <c r="J192" s="439"/>
    </row>
    <row r="193" spans="1:10">
      <c r="A193" s="439"/>
      <c r="B193" s="439"/>
      <c r="C193" s="439"/>
      <c r="D193" s="439"/>
      <c r="E193" s="439"/>
      <c r="F193" s="439"/>
      <c r="G193" s="439"/>
      <c r="H193" s="439"/>
      <c r="I193" s="439"/>
      <c r="J193" s="439"/>
    </row>
    <row r="194" spans="1:10">
      <c r="A194" s="439"/>
      <c r="B194" s="439"/>
      <c r="C194" s="439"/>
      <c r="D194" s="439"/>
      <c r="E194" s="439"/>
      <c r="F194" s="439"/>
      <c r="G194" s="439"/>
      <c r="H194" s="439"/>
      <c r="I194" s="439"/>
      <c r="J194" s="439"/>
    </row>
    <row r="195" spans="1:30">
      <c r="A195" s="439"/>
      <c r="B195" s="439"/>
      <c r="C195" s="439"/>
      <c r="D195" s="439"/>
      <c r="E195" s="439"/>
      <c r="F195" s="439"/>
      <c r="G195" s="439"/>
      <c r="H195" s="439"/>
      <c r="I195" s="439"/>
      <c r="J195" s="439"/>
      <c r="O195" s="442">
        <f>O$1</f>
        <v>2015</v>
      </c>
      <c r="P195" s="442">
        <f t="shared" ref="P195:AC195" si="25">P$1</f>
        <v>2016</v>
      </c>
      <c r="Q195" s="442">
        <f t="shared" si="25"/>
        <v>2017</v>
      </c>
      <c r="R195" s="442">
        <f t="shared" si="25"/>
        <v>2018</v>
      </c>
      <c r="S195" s="442">
        <f t="shared" si="25"/>
        <v>2019</v>
      </c>
      <c r="T195" s="442">
        <f t="shared" si="25"/>
        <v>2020</v>
      </c>
      <c r="U195" s="442">
        <f t="shared" si="25"/>
        <v>2021</v>
      </c>
      <c r="V195" s="442">
        <f t="shared" si="25"/>
        <v>2022</v>
      </c>
      <c r="W195" s="442">
        <f t="shared" si="25"/>
        <v>2023</v>
      </c>
      <c r="X195" s="442">
        <f t="shared" si="25"/>
        <v>2024</v>
      </c>
      <c r="Y195" s="442">
        <f t="shared" si="25"/>
        <v>2025</v>
      </c>
      <c r="Z195" s="442">
        <f t="shared" si="25"/>
        <v>2026</v>
      </c>
      <c r="AA195" s="442">
        <f t="shared" si="25"/>
        <v>2027</v>
      </c>
      <c r="AB195" s="442">
        <f t="shared" si="25"/>
        <v>2028</v>
      </c>
      <c r="AC195" s="442">
        <f t="shared" si="25"/>
        <v>2029</v>
      </c>
      <c r="AD195" s="442"/>
    </row>
    <row r="196" spans="1:30">
      <c r="A196" s="439"/>
      <c r="B196" s="439"/>
      <c r="C196" s="439"/>
      <c r="D196" s="439"/>
      <c r="E196" s="439"/>
      <c r="F196" s="439"/>
      <c r="G196" s="439"/>
      <c r="H196" s="439"/>
      <c r="I196" s="439"/>
      <c r="J196" s="439"/>
      <c r="L196" s="441" t="s">
        <v>147</v>
      </c>
      <c r="M196" s="443">
        <v>29</v>
      </c>
      <c r="N196" s="271" t="s">
        <v>182</v>
      </c>
      <c r="O196" s="444">
        <f ca="1" t="shared" ref="O196:AC198" si="26">INDEX(INDIRECT(CONCATENATE("'",$L196,"'!$A$536:$DZ$10000")),MATCH($M196,INDIRECT(CONCATENATE("'",$L196,"'!$A$536:$A$10000")),0),MATCH(O$1,INDIRECT(CONCATENATE("'",$L196,"'!$A$536:$DZ$536")),0))</f>
        <v>25.2793217128939</v>
      </c>
      <c r="P196" s="444">
        <f ca="1" t="shared" si="26"/>
        <v>42.0678618117626</v>
      </c>
      <c r="Q196" s="444">
        <f ca="1" t="shared" si="26"/>
        <v>91.6367791708433</v>
      </c>
      <c r="R196" s="444">
        <f ca="1" t="shared" si="26"/>
        <v>84.0461879994013</v>
      </c>
      <c r="S196" s="444">
        <f ca="1" t="shared" si="26"/>
        <v>136.713739587856</v>
      </c>
      <c r="T196" s="444">
        <f ca="1" t="shared" si="26"/>
        <v>98.9266954405508</v>
      </c>
      <c r="U196" s="444">
        <f ca="1" t="shared" si="26"/>
        <v>164.475416613577</v>
      </c>
      <c r="V196" s="444">
        <f ca="1" t="shared" si="26"/>
        <v>201.328301969528</v>
      </c>
      <c r="W196" s="444">
        <f ca="1" t="shared" si="26"/>
        <v>261.599916852587</v>
      </c>
      <c r="X196" s="444">
        <f ca="1" t="shared" si="26"/>
        <v>275.840309525552</v>
      </c>
      <c r="Y196" s="444">
        <f ca="1" t="shared" si="26"/>
        <v>-1014.40432315929</v>
      </c>
      <c r="Z196" s="444">
        <f ca="1" t="shared" si="26"/>
        <v>-2651.83456050437</v>
      </c>
      <c r="AA196" s="444">
        <f ca="1" t="shared" si="26"/>
        <v>-1590.00833175763</v>
      </c>
      <c r="AB196" s="444">
        <f ca="1" t="shared" si="26"/>
        <v>-676.026876937051</v>
      </c>
      <c r="AC196" s="444">
        <f ca="1" t="shared" si="26"/>
        <v>-161.406832201764</v>
      </c>
      <c r="AD196" s="373"/>
    </row>
    <row r="197" spans="1:30">
      <c r="A197" s="439"/>
      <c r="B197" s="439"/>
      <c r="C197" s="439"/>
      <c r="D197" s="439"/>
      <c r="E197" s="439"/>
      <c r="F197" s="439"/>
      <c r="G197" s="439"/>
      <c r="H197" s="439"/>
      <c r="I197" s="439"/>
      <c r="J197" s="439"/>
      <c r="L197" s="441" t="str">
        <f>L196</f>
        <v>Baseline</v>
      </c>
      <c r="M197" s="443">
        <v>30</v>
      </c>
      <c r="N197" s="271" t="s">
        <v>183</v>
      </c>
      <c r="O197" s="444">
        <f ca="1" t="shared" si="26"/>
        <v>1.58205524228807</v>
      </c>
      <c r="P197" s="444">
        <f ca="1" t="shared" si="26"/>
        <v>5.43665830610695</v>
      </c>
      <c r="Q197" s="444">
        <f ca="1" t="shared" si="26"/>
        <v>6.29866906553002</v>
      </c>
      <c r="R197" s="444">
        <f ca="1" t="shared" si="26"/>
        <v>5.9859868731488</v>
      </c>
      <c r="S197" s="444">
        <f ca="1" t="shared" si="26"/>
        <v>9.23262079609655</v>
      </c>
      <c r="T197" s="444">
        <f ca="1" t="shared" si="26"/>
        <v>40.5504159655585</v>
      </c>
      <c r="U197" s="444">
        <f ca="1" t="shared" si="26"/>
        <v>75.2914118581192</v>
      </c>
      <c r="V197" s="444">
        <f ca="1" t="shared" si="26"/>
        <v>110.153138198431</v>
      </c>
      <c r="W197" s="444">
        <f ca="1" t="shared" si="26"/>
        <v>149.066545932432</v>
      </c>
      <c r="X197" s="444">
        <f ca="1" t="shared" si="26"/>
        <v>166.742249527115</v>
      </c>
      <c r="Y197" s="444">
        <f ca="1" t="shared" si="26"/>
        <v>191.354670337507</v>
      </c>
      <c r="Z197" s="444">
        <f ca="1" t="shared" si="26"/>
        <v>217.277924766471</v>
      </c>
      <c r="AA197" s="444">
        <f ca="1" t="shared" si="26"/>
        <v>222.894834557585</v>
      </c>
      <c r="AB197" s="444">
        <f ca="1" t="shared" si="26"/>
        <v>215.915437458129</v>
      </c>
      <c r="AC197" s="444">
        <f ca="1" t="shared" si="26"/>
        <v>224.690752367892</v>
      </c>
      <c r="AD197" s="373"/>
    </row>
    <row r="198" spans="1:30">
      <c r="A198" s="439"/>
      <c r="B198" s="439"/>
      <c r="C198" s="439"/>
      <c r="D198" s="439"/>
      <c r="E198" s="439"/>
      <c r="F198" s="439"/>
      <c r="G198" s="439"/>
      <c r="H198" s="439"/>
      <c r="I198" s="439"/>
      <c r="J198" s="439"/>
      <c r="L198" s="441" t="str">
        <f>L197</f>
        <v>Baseline</v>
      </c>
      <c r="M198" s="443">
        <v>31</v>
      </c>
      <c r="N198" s="271" t="s">
        <v>184</v>
      </c>
      <c r="O198" s="444">
        <f ca="1" t="shared" si="26"/>
        <v>0.107084116277752</v>
      </c>
      <c r="P198" s="444">
        <f ca="1" t="shared" si="26"/>
        <v>0.241609594223057</v>
      </c>
      <c r="Q198" s="444">
        <f ca="1" t="shared" si="26"/>
        <v>0.247239641907799</v>
      </c>
      <c r="R198" s="444">
        <f ca="1" t="shared" si="26"/>
        <v>0.229473587588905</v>
      </c>
      <c r="S198" s="444">
        <f ca="1" t="shared" si="26"/>
        <v>0.144251098725628</v>
      </c>
      <c r="T198" s="444">
        <f ca="1" t="shared" si="26"/>
        <v>45.1853390453461</v>
      </c>
      <c r="U198" s="444">
        <f ca="1" t="shared" si="26"/>
        <v>210.037172325887</v>
      </c>
      <c r="V198" s="444">
        <f ca="1" t="shared" si="26"/>
        <v>504.514445146903</v>
      </c>
      <c r="W198" s="444">
        <f ca="1" t="shared" si="26"/>
        <v>778.131181972448</v>
      </c>
      <c r="X198" s="444">
        <f ca="1" t="shared" si="26"/>
        <v>901.191379001848</v>
      </c>
      <c r="Y198" s="444">
        <f ca="1" t="shared" si="26"/>
        <v>1043.32720384405</v>
      </c>
      <c r="Z198" s="444">
        <f ca="1" t="shared" si="26"/>
        <v>1365.60302928673</v>
      </c>
      <c r="AA198" s="444">
        <f ca="1" t="shared" si="26"/>
        <v>1750.41925269245</v>
      </c>
      <c r="AB198" s="444">
        <f ca="1" t="shared" si="26"/>
        <v>1915.65449822961</v>
      </c>
      <c r="AC198" s="444">
        <f ca="1" t="shared" si="26"/>
        <v>2141.27752634476</v>
      </c>
      <c r="AD198" s="373"/>
    </row>
    <row r="199" spans="1:10">
      <c r="A199" s="439"/>
      <c r="B199" s="439"/>
      <c r="C199" s="439"/>
      <c r="D199" s="439"/>
      <c r="E199" s="439"/>
      <c r="F199" s="439"/>
      <c r="G199" s="439"/>
      <c r="H199" s="439"/>
      <c r="I199" s="439"/>
      <c r="J199" s="439"/>
    </row>
    <row r="200" spans="1:10">
      <c r="A200" s="439"/>
      <c r="B200" s="439"/>
      <c r="C200" s="439"/>
      <c r="D200" s="439"/>
      <c r="E200" s="439"/>
      <c r="F200" s="439"/>
      <c r="G200" s="439"/>
      <c r="H200" s="439"/>
      <c r="I200" s="439"/>
      <c r="J200" s="439"/>
    </row>
    <row r="201" spans="1:10">
      <c r="A201" s="439"/>
      <c r="B201" s="439"/>
      <c r="C201" s="439"/>
      <c r="D201" s="439"/>
      <c r="E201" s="439"/>
      <c r="F201" s="439"/>
      <c r="G201" s="439"/>
      <c r="H201" s="439"/>
      <c r="I201" s="439"/>
      <c r="J201" s="439"/>
    </row>
    <row r="202" spans="1:10">
      <c r="A202" s="439"/>
      <c r="B202" s="439"/>
      <c r="C202" s="439"/>
      <c r="D202" s="439"/>
      <c r="E202" s="439"/>
      <c r="F202" s="439"/>
      <c r="G202" s="439"/>
      <c r="H202" s="439"/>
      <c r="I202" s="439"/>
      <c r="J202" s="439"/>
    </row>
    <row r="203" spans="1:10">
      <c r="A203" s="439"/>
      <c r="B203" s="439"/>
      <c r="C203" s="439"/>
      <c r="D203" s="439"/>
      <c r="E203" s="439"/>
      <c r="F203" s="439"/>
      <c r="G203" s="439"/>
      <c r="H203" s="439"/>
      <c r="I203" s="439"/>
      <c r="J203" s="439"/>
    </row>
    <row r="204" spans="1:10">
      <c r="A204" s="439"/>
      <c r="B204" s="439"/>
      <c r="C204" s="439"/>
      <c r="D204" s="439"/>
      <c r="E204" s="439"/>
      <c r="F204" s="439"/>
      <c r="G204" s="439"/>
      <c r="H204" s="439"/>
      <c r="I204" s="439"/>
      <c r="J204" s="439"/>
    </row>
    <row r="205" spans="1:10">
      <c r="A205" s="439"/>
      <c r="B205" s="439"/>
      <c r="C205" s="439"/>
      <c r="D205" s="439"/>
      <c r="E205" s="439"/>
      <c r="F205" s="439"/>
      <c r="G205" s="439"/>
      <c r="H205" s="439"/>
      <c r="I205" s="439"/>
      <c r="J205" s="439"/>
    </row>
    <row r="206" spans="1:10">
      <c r="A206" s="439"/>
      <c r="B206" s="439"/>
      <c r="C206" s="439"/>
      <c r="D206" s="439"/>
      <c r="E206" s="439"/>
      <c r="F206" s="439"/>
      <c r="G206" s="439"/>
      <c r="H206" s="439"/>
      <c r="I206" s="439"/>
      <c r="J206" s="439"/>
    </row>
    <row r="207" spans="1:10">
      <c r="A207" s="439"/>
      <c r="B207" s="439"/>
      <c r="C207" s="439"/>
      <c r="D207" s="439"/>
      <c r="E207" s="439"/>
      <c r="F207" s="439"/>
      <c r="G207" s="439"/>
      <c r="H207" s="439"/>
      <c r="I207" s="439"/>
      <c r="J207" s="439"/>
    </row>
    <row r="208" spans="1:10">
      <c r="A208" s="439"/>
      <c r="B208" s="439"/>
      <c r="C208" s="439"/>
      <c r="D208" s="439"/>
      <c r="E208" s="439"/>
      <c r="F208" s="439"/>
      <c r="G208" s="439"/>
      <c r="H208" s="439"/>
      <c r="I208" s="439"/>
      <c r="J208" s="439"/>
    </row>
    <row r="209" spans="1:10">
      <c r="A209" s="439"/>
      <c r="B209" s="439"/>
      <c r="C209" s="439"/>
      <c r="D209" s="439"/>
      <c r="E209" s="439"/>
      <c r="F209" s="439"/>
      <c r="G209" s="439"/>
      <c r="H209" s="439"/>
      <c r="I209" s="439"/>
      <c r="J209" s="439"/>
    </row>
    <row r="210" spans="1:10">
      <c r="A210" s="439"/>
      <c r="B210" s="439"/>
      <c r="C210" s="439"/>
      <c r="D210" s="439"/>
      <c r="E210" s="439"/>
      <c r="F210" s="439"/>
      <c r="G210" s="439"/>
      <c r="H210" s="439"/>
      <c r="I210" s="439"/>
      <c r="J210" s="439"/>
    </row>
    <row r="211" spans="1:10">
      <c r="A211" s="439"/>
      <c r="B211" s="439"/>
      <c r="C211" s="439"/>
      <c r="D211" s="439"/>
      <c r="E211" s="439"/>
      <c r="F211" s="439"/>
      <c r="G211" s="439"/>
      <c r="H211" s="439"/>
      <c r="I211" s="439"/>
      <c r="J211" s="439"/>
    </row>
    <row r="212" spans="1:10">
      <c r="A212" s="439"/>
      <c r="B212" s="439"/>
      <c r="C212" s="439"/>
      <c r="D212" s="439"/>
      <c r="E212" s="439"/>
      <c r="F212" s="439"/>
      <c r="G212" s="439"/>
      <c r="H212" s="439"/>
      <c r="I212" s="439"/>
      <c r="J212" s="439"/>
    </row>
    <row r="213" spans="1:30">
      <c r="A213" s="439"/>
      <c r="B213" s="439"/>
      <c r="C213" s="439"/>
      <c r="D213" s="439"/>
      <c r="E213" s="439"/>
      <c r="F213" s="439"/>
      <c r="G213" s="439"/>
      <c r="H213" s="439"/>
      <c r="I213" s="439"/>
      <c r="J213" s="439"/>
      <c r="O213" s="442">
        <f>O$1</f>
        <v>2015</v>
      </c>
      <c r="P213" s="442">
        <f t="shared" ref="P213:AC213" si="27">P$1</f>
        <v>2016</v>
      </c>
      <c r="Q213" s="442">
        <f t="shared" si="27"/>
        <v>2017</v>
      </c>
      <c r="R213" s="442">
        <f t="shared" si="27"/>
        <v>2018</v>
      </c>
      <c r="S213" s="442">
        <f t="shared" si="27"/>
        <v>2019</v>
      </c>
      <c r="T213" s="442">
        <f t="shared" si="27"/>
        <v>2020</v>
      </c>
      <c r="U213" s="442">
        <f t="shared" si="27"/>
        <v>2021</v>
      </c>
      <c r="V213" s="442">
        <f t="shared" si="27"/>
        <v>2022</v>
      </c>
      <c r="W213" s="442">
        <f t="shared" si="27"/>
        <v>2023</v>
      </c>
      <c r="X213" s="442">
        <f t="shared" si="27"/>
        <v>2024</v>
      </c>
      <c r="Y213" s="442">
        <f t="shared" si="27"/>
        <v>2025</v>
      </c>
      <c r="Z213" s="442">
        <f t="shared" si="27"/>
        <v>2026</v>
      </c>
      <c r="AA213" s="442">
        <f t="shared" si="27"/>
        <v>2027</v>
      </c>
      <c r="AB213" s="442">
        <f t="shared" si="27"/>
        <v>2028</v>
      </c>
      <c r="AC213" s="442">
        <f t="shared" si="27"/>
        <v>2029</v>
      </c>
      <c r="AD213" s="442"/>
    </row>
    <row r="214" spans="1:30">
      <c r="A214" s="439"/>
      <c r="B214" s="439"/>
      <c r="C214" s="439"/>
      <c r="D214" s="439"/>
      <c r="E214" s="439"/>
      <c r="F214" s="439"/>
      <c r="G214" s="439"/>
      <c r="H214" s="439"/>
      <c r="I214" s="439"/>
      <c r="J214" s="439"/>
      <c r="L214" s="441" t="s">
        <v>147</v>
      </c>
      <c r="M214" s="443">
        <v>24</v>
      </c>
      <c r="N214" s="271" t="s">
        <v>185</v>
      </c>
      <c r="O214" s="444">
        <f ca="1" t="shared" ref="O214:AC218" si="28">INDEX(INDIRECT(CONCATENATE("'",$L214,"'!$A$536:$DZ$10000")),MATCH($M214,INDIRECT(CONCATENATE("'",$L214,"'!$A$536:$A$10000")),0),MATCH(O$1,INDIRECT(CONCATENATE("'",$L214,"'!$A$536:$DZ$536")),0))</f>
        <v>0</v>
      </c>
      <c r="P214" s="444">
        <f ca="1" t="shared" si="28"/>
        <v>0</v>
      </c>
      <c r="Q214" s="444">
        <f ca="1" t="shared" si="28"/>
        <v>0</v>
      </c>
      <c r="R214" s="444">
        <f ca="1" t="shared" si="28"/>
        <v>0</v>
      </c>
      <c r="S214" s="444">
        <f ca="1" t="shared" si="28"/>
        <v>0</v>
      </c>
      <c r="T214" s="444">
        <f ca="1" t="shared" si="28"/>
        <v>2482229.98827658</v>
      </c>
      <c r="U214" s="444">
        <f ca="1" t="shared" si="28"/>
        <v>4236064.88564585</v>
      </c>
      <c r="V214" s="444">
        <f ca="1" t="shared" si="28"/>
        <v>4893442.23465365</v>
      </c>
      <c r="W214" s="444">
        <f ca="1" t="shared" si="28"/>
        <v>5911410.16092437</v>
      </c>
      <c r="X214" s="444">
        <f ca="1" t="shared" si="28"/>
        <v>6590854.62755993</v>
      </c>
      <c r="Y214" s="444">
        <f ca="1" t="shared" si="28"/>
        <v>-20636913.8439625</v>
      </c>
      <c r="Z214" s="444">
        <f ca="1" t="shared" si="28"/>
        <v>-56903988.3097499</v>
      </c>
      <c r="AA214" s="444">
        <f ca="1" t="shared" si="28"/>
        <v>-37888240.1601553</v>
      </c>
      <c r="AB214" s="444">
        <f ca="1" t="shared" si="28"/>
        <v>-18562267.8828608</v>
      </c>
      <c r="AC214" s="444">
        <f ca="1" t="shared" si="28"/>
        <v>-4814524.10127244</v>
      </c>
      <c r="AD214" s="373"/>
    </row>
    <row r="215" spans="1:30">
      <c r="A215" s="439"/>
      <c r="B215" s="439"/>
      <c r="C215" s="439"/>
      <c r="D215" s="439"/>
      <c r="E215" s="439"/>
      <c r="F215" s="439"/>
      <c r="G215" s="439"/>
      <c r="H215" s="439"/>
      <c r="I215" s="439"/>
      <c r="J215" s="439"/>
      <c r="L215" s="441" t="str">
        <f>L214</f>
        <v>Baseline</v>
      </c>
      <c r="M215" s="443">
        <v>25</v>
      </c>
      <c r="N215" s="271" t="s">
        <v>186</v>
      </c>
      <c r="O215" s="444">
        <f ca="1" t="shared" si="28"/>
        <v>897669.751199188</v>
      </c>
      <c r="P215" s="444">
        <f ca="1" t="shared" si="28"/>
        <v>-1041826.53365766</v>
      </c>
      <c r="Q215" s="444">
        <f ca="1" t="shared" si="28"/>
        <v>-1881924.64747986</v>
      </c>
      <c r="R215" s="444">
        <f ca="1" t="shared" si="28"/>
        <v>666328.423647786</v>
      </c>
      <c r="S215" s="444">
        <f ca="1" t="shared" si="28"/>
        <v>-1923172.43776637</v>
      </c>
      <c r="T215" s="444">
        <f ca="1" t="shared" si="28"/>
        <v>-3202945.09755584</v>
      </c>
      <c r="U215" s="444">
        <f ca="1" t="shared" si="28"/>
        <v>-4162433.48738247</v>
      </c>
      <c r="V215" s="444">
        <f ca="1" t="shared" si="28"/>
        <v>-4899565.98062952</v>
      </c>
      <c r="W215" s="444">
        <f ca="1" t="shared" si="28"/>
        <v>-5818273.32185839</v>
      </c>
      <c r="X215" s="444">
        <f ca="1" t="shared" si="28"/>
        <v>-6585413.41255202</v>
      </c>
      <c r="Y215" s="444">
        <f ca="1" t="shared" si="28"/>
        <v>20610309.8470455</v>
      </c>
      <c r="Z215" s="444">
        <f ca="1" t="shared" si="28"/>
        <v>56853926.9118966</v>
      </c>
      <c r="AA215" s="444">
        <f ca="1" t="shared" si="28"/>
        <v>37887718.8846163</v>
      </c>
      <c r="AB215" s="444">
        <f ca="1" t="shared" si="28"/>
        <v>18604016.1644636</v>
      </c>
      <c r="AC215" s="444">
        <f ca="1" t="shared" si="28"/>
        <v>4795037.51629228</v>
      </c>
      <c r="AD215" s="373"/>
    </row>
    <row r="216" spans="1:30">
      <c r="A216" s="439"/>
      <c r="B216" s="439"/>
      <c r="C216" s="439"/>
      <c r="D216" s="439"/>
      <c r="E216" s="439"/>
      <c r="F216" s="439"/>
      <c r="G216" s="439"/>
      <c r="H216" s="439"/>
      <c r="I216" s="439"/>
      <c r="J216" s="439"/>
      <c r="L216" s="441" t="str">
        <f>L215</f>
        <v>Baseline</v>
      </c>
      <c r="M216" s="443">
        <v>26</v>
      </c>
      <c r="N216" s="271" t="s">
        <v>187</v>
      </c>
      <c r="O216" s="444">
        <f ca="1" t="shared" si="28"/>
        <v>897669.751199188</v>
      </c>
      <c r="P216" s="444">
        <f ca="1" t="shared" si="28"/>
        <v>-1041826.53365766</v>
      </c>
      <c r="Q216" s="444">
        <f ca="1" t="shared" si="28"/>
        <v>-1881924.64747986</v>
      </c>
      <c r="R216" s="444">
        <f ca="1" t="shared" si="28"/>
        <v>666328.423647786</v>
      </c>
      <c r="S216" s="444">
        <f ca="1" t="shared" si="28"/>
        <v>-1836397.19296338</v>
      </c>
      <c r="T216" s="444">
        <f ca="1" t="shared" si="28"/>
        <v>-2145853.17414987</v>
      </c>
      <c r="U216" s="444">
        <f ca="1" t="shared" si="28"/>
        <v>-2119752.37127679</v>
      </c>
      <c r="V216" s="444">
        <f ca="1" t="shared" si="28"/>
        <v>-1820044.69354355</v>
      </c>
      <c r="W216" s="444">
        <f ca="1" t="shared" si="28"/>
        <v>-1820645.0490055</v>
      </c>
      <c r="X216" s="444">
        <f ca="1" t="shared" si="28"/>
        <v>-1623081.75945919</v>
      </c>
      <c r="Y216" s="444">
        <f ca="1" t="shared" si="28"/>
        <v>26475243.9487135</v>
      </c>
      <c r="Z216" s="444">
        <f ca="1" t="shared" si="28"/>
        <v>63692460.5411678</v>
      </c>
      <c r="AA216" s="444">
        <f ca="1" t="shared" si="28"/>
        <v>45637551.8596298</v>
      </c>
      <c r="AB216" s="444">
        <f ca="1" t="shared" si="28"/>
        <v>27115804.353294</v>
      </c>
      <c r="AC216" s="444">
        <f ca="1" t="shared" si="28"/>
        <v>13890851.0217423</v>
      </c>
      <c r="AD216" s="373"/>
    </row>
    <row r="217" spans="1:30">
      <c r="A217" s="439"/>
      <c r="B217" s="439"/>
      <c r="C217" s="439"/>
      <c r="D217" s="439"/>
      <c r="E217" s="439"/>
      <c r="F217" s="439"/>
      <c r="G217" s="439"/>
      <c r="H217" s="439"/>
      <c r="I217" s="439"/>
      <c r="J217" s="439"/>
      <c r="L217" s="441" t="str">
        <f>L216</f>
        <v>Baseline</v>
      </c>
      <c r="M217" s="443">
        <v>27</v>
      </c>
      <c r="N217" s="271" t="s">
        <v>188</v>
      </c>
      <c r="O217" s="444">
        <f ca="1" t="shared" si="28"/>
        <v>3306387.27781627</v>
      </c>
      <c r="P217" s="444">
        <f ca="1" t="shared" si="28"/>
        <v>3746932.2003767</v>
      </c>
      <c r="Q217" s="444">
        <f ca="1" t="shared" si="28"/>
        <v>3851666.83006386</v>
      </c>
      <c r="R217" s="444">
        <f ca="1" t="shared" si="28"/>
        <v>4211745.39498127</v>
      </c>
      <c r="S217" s="444">
        <f ca="1" t="shared" si="28"/>
        <v>3522853.6050274</v>
      </c>
      <c r="T217" s="444">
        <f ca="1" t="shared" si="28"/>
        <v>2606858.39648061</v>
      </c>
      <c r="U217" s="444">
        <f ca="1" t="shared" si="28"/>
        <v>2713033.35359809</v>
      </c>
      <c r="V217" s="444">
        <f ca="1" t="shared" si="28"/>
        <v>2795672.76743263</v>
      </c>
      <c r="W217" s="444">
        <f ca="1" t="shared" si="28"/>
        <v>2681774.26923471</v>
      </c>
      <c r="X217" s="444">
        <f ca="1" t="shared" si="28"/>
        <v>2976049.36191405</v>
      </c>
      <c r="Y217" s="444">
        <f ca="1" t="shared" si="28"/>
        <v>3064954.77289561</v>
      </c>
      <c r="Z217" s="444">
        <f ca="1" t="shared" si="28"/>
        <v>3147366.96635022</v>
      </c>
      <c r="AA217" s="444">
        <f ca="1" t="shared" si="28"/>
        <v>3476901.10916921</v>
      </c>
      <c r="AB217" s="444">
        <f ca="1" t="shared" si="28"/>
        <v>3942186.0192285</v>
      </c>
      <c r="AC217" s="444">
        <f ca="1" t="shared" si="28"/>
        <v>4048147.69170261</v>
      </c>
      <c r="AD217" s="373"/>
    </row>
    <row r="218" spans="1:30">
      <c r="A218" s="439"/>
      <c r="B218" s="439"/>
      <c r="C218" s="439"/>
      <c r="D218" s="439"/>
      <c r="E218" s="439"/>
      <c r="F218" s="439"/>
      <c r="G218" s="439"/>
      <c r="H218" s="439"/>
      <c r="I218" s="439"/>
      <c r="J218" s="439"/>
      <c r="L218" s="441" t="str">
        <f>L217</f>
        <v>Baseline</v>
      </c>
      <c r="M218" s="443">
        <v>28</v>
      </c>
      <c r="N218" s="271" t="s">
        <v>189</v>
      </c>
      <c r="O218" s="444">
        <f ca="1" t="shared" si="28"/>
        <v>2408717.52661708</v>
      </c>
      <c r="P218" s="444">
        <f ca="1" t="shared" si="28"/>
        <v>4788758.73403437</v>
      </c>
      <c r="Q218" s="444">
        <f ca="1" t="shared" si="28"/>
        <v>5733591.47754372</v>
      </c>
      <c r="R218" s="444">
        <f ca="1" t="shared" si="28"/>
        <v>3545416.97133349</v>
      </c>
      <c r="S218" s="444">
        <f ca="1" t="shared" si="28"/>
        <v>5446026.04279377</v>
      </c>
      <c r="T218" s="444">
        <f ca="1" t="shared" si="28"/>
        <v>5809803.49403645</v>
      </c>
      <c r="U218" s="444">
        <f ca="1" t="shared" si="28"/>
        <v>6875466.84098057</v>
      </c>
      <c r="V218" s="444">
        <f ca="1" t="shared" si="28"/>
        <v>7695238.74806215</v>
      </c>
      <c r="W218" s="444">
        <f ca="1" t="shared" si="28"/>
        <v>8500047.5910931</v>
      </c>
      <c r="X218" s="444">
        <f ca="1" t="shared" si="28"/>
        <v>9561462.77446607</v>
      </c>
      <c r="Y218" s="444">
        <f ca="1" t="shared" si="28"/>
        <v>-17545355.0741498</v>
      </c>
      <c r="Z218" s="444">
        <f ca="1" t="shared" si="28"/>
        <v>-53706559.9455464</v>
      </c>
      <c r="AA218" s="444">
        <f ca="1" t="shared" si="28"/>
        <v>-34410817.7754471</v>
      </c>
      <c r="AB218" s="444">
        <f ca="1" t="shared" si="28"/>
        <v>-14661830.1452351</v>
      </c>
      <c r="AC218" s="444">
        <f ca="1" t="shared" si="28"/>
        <v>-746889.824589664</v>
      </c>
      <c r="AD218" s="373"/>
    </row>
    <row r="219" spans="1:10">
      <c r="A219" s="439"/>
      <c r="B219" s="439"/>
      <c r="C219" s="439"/>
      <c r="D219" s="439"/>
      <c r="E219" s="439"/>
      <c r="F219" s="439"/>
      <c r="G219" s="439"/>
      <c r="H219" s="439"/>
      <c r="I219" s="439"/>
      <c r="J219" s="439"/>
    </row>
    <row r="220" spans="1:10">
      <c r="A220" s="439"/>
      <c r="B220" s="439"/>
      <c r="C220" s="439"/>
      <c r="D220" s="439"/>
      <c r="E220" s="439"/>
      <c r="F220" s="439"/>
      <c r="G220" s="439"/>
      <c r="H220" s="439"/>
      <c r="I220" s="439"/>
      <c r="J220" s="439"/>
    </row>
    <row r="221" spans="1:10">
      <c r="A221" s="439"/>
      <c r="B221" s="439"/>
      <c r="C221" s="439"/>
      <c r="D221" s="439"/>
      <c r="E221" s="439"/>
      <c r="F221" s="439"/>
      <c r="G221" s="439"/>
      <c r="H221" s="439"/>
      <c r="I221" s="439"/>
      <c r="J221" s="439"/>
    </row>
    <row r="222" spans="1:10">
      <c r="A222" s="439"/>
      <c r="B222" s="439"/>
      <c r="C222" s="439"/>
      <c r="D222" s="439"/>
      <c r="E222" s="439"/>
      <c r="F222" s="439"/>
      <c r="G222" s="439"/>
      <c r="H222" s="439"/>
      <c r="I222" s="439"/>
      <c r="J222" s="439"/>
    </row>
    <row r="223" spans="1:10">
      <c r="A223" s="439"/>
      <c r="B223" s="439"/>
      <c r="C223" s="439"/>
      <c r="D223" s="439"/>
      <c r="E223" s="439"/>
      <c r="F223" s="439"/>
      <c r="G223" s="439"/>
      <c r="H223" s="439"/>
      <c r="I223" s="439"/>
      <c r="J223" s="439"/>
    </row>
    <row r="224" spans="1:10">
      <c r="A224" s="439"/>
      <c r="B224" s="439"/>
      <c r="C224" s="439"/>
      <c r="D224" s="439"/>
      <c r="E224" s="439"/>
      <c r="F224" s="439"/>
      <c r="G224" s="439"/>
      <c r="H224" s="439"/>
      <c r="I224" s="439"/>
      <c r="J224" s="439"/>
    </row>
    <row r="225" spans="1:10">
      <c r="A225" s="439"/>
      <c r="B225" s="439"/>
      <c r="C225" s="439"/>
      <c r="D225" s="439"/>
      <c r="E225" s="439"/>
      <c r="F225" s="439"/>
      <c r="G225" s="439"/>
      <c r="H225" s="439"/>
      <c r="I225" s="439"/>
      <c r="J225" s="439"/>
    </row>
    <row r="226" spans="1:10">
      <c r="A226" s="439"/>
      <c r="B226" s="439"/>
      <c r="C226" s="439"/>
      <c r="D226" s="439"/>
      <c r="E226" s="439"/>
      <c r="F226" s="439"/>
      <c r="G226" s="439"/>
      <c r="H226" s="439"/>
      <c r="I226" s="439"/>
      <c r="J226" s="439"/>
    </row>
    <row r="227" spans="1:10">
      <c r="A227" s="439"/>
      <c r="B227" s="439"/>
      <c r="C227" s="439"/>
      <c r="D227" s="439"/>
      <c r="E227" s="439"/>
      <c r="F227" s="439"/>
      <c r="G227" s="439"/>
      <c r="H227" s="439"/>
      <c r="I227" s="439"/>
      <c r="J227" s="439"/>
    </row>
    <row r="228" spans="1:10">
      <c r="A228" s="439"/>
      <c r="B228" s="439"/>
      <c r="C228" s="439"/>
      <c r="D228" s="439"/>
      <c r="E228" s="439"/>
      <c r="F228" s="439"/>
      <c r="G228" s="439"/>
      <c r="H228" s="439"/>
      <c r="I228" s="439"/>
      <c r="J228" s="439"/>
    </row>
    <row r="229" spans="1:10">
      <c r="A229" s="439"/>
      <c r="B229" s="439"/>
      <c r="C229" s="439"/>
      <c r="D229" s="439"/>
      <c r="E229" s="439"/>
      <c r="F229" s="439"/>
      <c r="G229" s="439"/>
      <c r="H229" s="439"/>
      <c r="I229" s="439"/>
      <c r="J229" s="439"/>
    </row>
    <row r="231" spans="1:29">
      <c r="A231" s="437" t="s">
        <v>190</v>
      </c>
      <c r="B231" s="438"/>
      <c r="C231" s="438"/>
      <c r="D231" s="438"/>
      <c r="E231" s="438"/>
      <c r="F231" s="438"/>
      <c r="G231" s="438"/>
      <c r="H231" s="438"/>
      <c r="I231" s="438"/>
      <c r="J231" s="438"/>
      <c r="K231" s="438"/>
      <c r="L231" s="438"/>
      <c r="M231" s="438"/>
      <c r="N231" s="438"/>
      <c r="O231" s="438"/>
      <c r="P231" s="438"/>
      <c r="Q231" s="438"/>
      <c r="R231" s="438"/>
      <c r="S231" s="438"/>
      <c r="T231" s="438"/>
      <c r="U231" s="438"/>
      <c r="V231" s="438"/>
      <c r="W231" s="438"/>
      <c r="X231" s="438"/>
      <c r="Y231" s="438"/>
      <c r="Z231" s="438"/>
      <c r="AA231" s="438"/>
      <c r="AB231" s="438"/>
      <c r="AC231" s="438"/>
    </row>
    <row r="233" spans="1:10">
      <c r="A233" s="439"/>
      <c r="B233" s="439"/>
      <c r="C233" s="439"/>
      <c r="D233" s="439"/>
      <c r="E233" s="439"/>
      <c r="F233" s="439"/>
      <c r="G233" s="439"/>
      <c r="H233" s="439"/>
      <c r="I233" s="439"/>
      <c r="J233" s="439"/>
    </row>
    <row r="234" spans="1:10">
      <c r="A234" s="439"/>
      <c r="B234" s="439"/>
      <c r="C234" s="439"/>
      <c r="D234" s="439"/>
      <c r="E234" s="439"/>
      <c r="F234" s="439"/>
      <c r="G234" s="439"/>
      <c r="H234" s="439"/>
      <c r="I234" s="439"/>
      <c r="J234" s="439"/>
    </row>
    <row r="235" spans="1:30">
      <c r="A235" s="439"/>
      <c r="B235" s="439"/>
      <c r="C235" s="439"/>
      <c r="D235" s="439"/>
      <c r="E235" s="439"/>
      <c r="F235" s="439"/>
      <c r="G235" s="439"/>
      <c r="H235" s="439"/>
      <c r="I235" s="439"/>
      <c r="J235" s="439"/>
      <c r="N235" s="271" t="s">
        <v>169</v>
      </c>
      <c r="O235" s="442">
        <f>O$1</f>
        <v>2015</v>
      </c>
      <c r="P235" s="442">
        <f t="shared" ref="P235:AC235" si="29">P$1</f>
        <v>2016</v>
      </c>
      <c r="Q235" s="442">
        <f t="shared" si="29"/>
        <v>2017</v>
      </c>
      <c r="R235" s="442">
        <f t="shared" si="29"/>
        <v>2018</v>
      </c>
      <c r="S235" s="442">
        <f t="shared" si="29"/>
        <v>2019</v>
      </c>
      <c r="T235" s="442">
        <f t="shared" si="29"/>
        <v>2020</v>
      </c>
      <c r="U235" s="442">
        <f t="shared" si="29"/>
        <v>2021</v>
      </c>
      <c r="V235" s="442">
        <f t="shared" si="29"/>
        <v>2022</v>
      </c>
      <c r="W235" s="442">
        <f t="shared" si="29"/>
        <v>2023</v>
      </c>
      <c r="X235" s="442">
        <f t="shared" si="29"/>
        <v>2024</v>
      </c>
      <c r="Y235" s="442">
        <f t="shared" si="29"/>
        <v>2025</v>
      </c>
      <c r="Z235" s="442">
        <f t="shared" si="29"/>
        <v>2026</v>
      </c>
      <c r="AA235" s="442">
        <f t="shared" si="29"/>
        <v>2027</v>
      </c>
      <c r="AB235" s="442">
        <f t="shared" si="29"/>
        <v>2028</v>
      </c>
      <c r="AC235" s="442">
        <f t="shared" si="29"/>
        <v>2029</v>
      </c>
      <c r="AD235" s="442"/>
    </row>
    <row r="236" spans="1:30">
      <c r="A236" s="439"/>
      <c r="B236" s="439"/>
      <c r="C236" s="439"/>
      <c r="D236" s="439"/>
      <c r="E236" s="439"/>
      <c r="F236" s="439"/>
      <c r="G236" s="439"/>
      <c r="H236" s="439"/>
      <c r="I236" s="439"/>
      <c r="J236" s="439"/>
      <c r="L236" s="441" t="s">
        <v>147</v>
      </c>
      <c r="M236" s="443" t="s">
        <v>168</v>
      </c>
      <c r="N236" s="271" t="s">
        <v>147</v>
      </c>
      <c r="O236" s="444">
        <f ca="1" t="shared" ref="O236:AC241" si="30">INDEX(INDIRECT(CONCATENATE("'",$L236,"'!$A$536:$DZ$10000")),MATCH($M236,INDIRECT(CONCATENATE("'",$L236,"'!$A$536:$A$10000")),0),MATCH(O$1,INDIRECT(CONCATENATE("'",$L236,"'!$A$536:$DZ$536")),0))</f>
        <v>3063781.73695474</v>
      </c>
      <c r="P236" s="444">
        <f ca="1" t="shared" si="30"/>
        <v>4858236.7285235</v>
      </c>
      <c r="Q236" s="444">
        <f ca="1" t="shared" si="30"/>
        <v>6186640.23075644</v>
      </c>
      <c r="R236" s="444">
        <f ca="1" t="shared" si="30"/>
        <v>5579372.28997433</v>
      </c>
      <c r="S236" s="444">
        <f ca="1" t="shared" si="30"/>
        <v>3548764.21893016</v>
      </c>
      <c r="T236" s="444">
        <f ca="1" t="shared" si="30"/>
        <v>5171054.36300881</v>
      </c>
      <c r="U236" s="444">
        <f ca="1" t="shared" si="30"/>
        <v>7930528.17069331</v>
      </c>
      <c r="V236" s="444">
        <f ca="1" t="shared" si="30"/>
        <v>11258216.2129561</v>
      </c>
      <c r="W236" s="444">
        <f ca="1" t="shared" si="30"/>
        <v>15355221.0819895</v>
      </c>
      <c r="X236" s="444">
        <f ca="1" t="shared" si="30"/>
        <v>20205144.5754687</v>
      </c>
      <c r="Y236" s="444">
        <f ca="1" t="shared" si="30"/>
        <v>25549868.2413439</v>
      </c>
      <c r="Z236" s="444">
        <f ca="1" t="shared" si="30"/>
        <v>31394628.8838391</v>
      </c>
      <c r="AA236" s="444">
        <f ca="1" t="shared" si="30"/>
        <v>37471751.4779695</v>
      </c>
      <c r="AB236" s="444">
        <f ca="1" t="shared" si="30"/>
        <v>43430211.6687322</v>
      </c>
      <c r="AC236" s="444">
        <f ca="1" t="shared" si="30"/>
        <v>49360415.2358993</v>
      </c>
      <c r="AD236" s="453"/>
    </row>
    <row r="237" spans="1:30">
      <c r="A237" s="439"/>
      <c r="B237" s="439"/>
      <c r="C237" s="439"/>
      <c r="D237" s="439"/>
      <c r="E237" s="439"/>
      <c r="F237" s="439"/>
      <c r="G237" s="439"/>
      <c r="H237" s="439"/>
      <c r="I237" s="439"/>
      <c r="J237" s="439"/>
      <c r="L237" s="441" t="s">
        <v>191</v>
      </c>
      <c r="M237" s="443" t="s">
        <v>168</v>
      </c>
      <c r="N237" s="271" t="s">
        <v>191</v>
      </c>
      <c r="O237" s="451"/>
      <c r="P237" s="451"/>
      <c r="Q237" s="451"/>
      <c r="R237" s="451"/>
      <c r="S237" s="451"/>
      <c r="T237" s="444">
        <f ca="1" t="shared" si="30"/>
        <v>5171054.36300881</v>
      </c>
      <c r="U237" s="444">
        <f ca="1" t="shared" si="30"/>
        <v>8201831.50605312</v>
      </c>
      <c r="V237" s="444">
        <f ca="1" t="shared" si="30"/>
        <v>11802817.2782055</v>
      </c>
      <c r="W237" s="444">
        <f ca="1" t="shared" si="30"/>
        <v>16154690.5961213</v>
      </c>
      <c r="X237" s="444">
        <f ca="1" t="shared" si="30"/>
        <v>21308786.7593531</v>
      </c>
      <c r="Y237" s="444">
        <f ca="1" t="shared" si="30"/>
        <v>26969072.4130588</v>
      </c>
      <c r="Z237" s="444">
        <f ca="1" t="shared" si="30"/>
        <v>33140228.9848109</v>
      </c>
      <c r="AA237" s="444">
        <f ca="1" t="shared" si="30"/>
        <v>39579381.6520256</v>
      </c>
      <c r="AB237" s="444">
        <f ca="1" t="shared" si="30"/>
        <v>45949374.9801181</v>
      </c>
      <c r="AC237" s="444">
        <f ca="1" t="shared" si="30"/>
        <v>52305088.2627758</v>
      </c>
      <c r="AD237" s="453"/>
    </row>
    <row r="238" spans="1:30">
      <c r="A238" s="439"/>
      <c r="B238" s="439"/>
      <c r="C238" s="439"/>
      <c r="D238" s="439"/>
      <c r="E238" s="439"/>
      <c r="F238" s="439"/>
      <c r="G238" s="439"/>
      <c r="H238" s="439"/>
      <c r="I238" s="439"/>
      <c r="J238" s="439"/>
      <c r="L238" s="441" t="s">
        <v>192</v>
      </c>
      <c r="M238" s="443" t="s">
        <v>168</v>
      </c>
      <c r="N238" s="271" t="s">
        <v>192</v>
      </c>
      <c r="O238" s="451"/>
      <c r="P238" s="451"/>
      <c r="Q238" s="451"/>
      <c r="R238" s="451"/>
      <c r="S238" s="451"/>
      <c r="T238" s="444">
        <f ca="1" t="shared" si="30"/>
        <v>5171054.36300881</v>
      </c>
      <c r="U238" s="444">
        <f ca="1" t="shared" si="30"/>
        <v>8312711.01487148</v>
      </c>
      <c r="V238" s="444">
        <f ca="1" t="shared" si="30"/>
        <v>12012277.2986277</v>
      </c>
      <c r="W238" s="444">
        <f ca="1" t="shared" si="30"/>
        <v>16468524.8702304</v>
      </c>
      <c r="X238" s="444">
        <f ca="1" t="shared" si="30"/>
        <v>21715476.5756576</v>
      </c>
      <c r="Y238" s="444">
        <f ca="1" t="shared" si="30"/>
        <v>27464041.1547087</v>
      </c>
      <c r="Z238" s="444">
        <f ca="1" t="shared" si="30"/>
        <v>33714715.9390815</v>
      </c>
      <c r="AA238" s="444">
        <f ca="1" t="shared" si="30"/>
        <v>40200041.8369371</v>
      </c>
      <c r="AB238" s="444">
        <f ca="1" t="shared" si="30"/>
        <v>46564691.4937053</v>
      </c>
      <c r="AC238" s="444">
        <f ca="1" t="shared" si="30"/>
        <v>52899517.4010741</v>
      </c>
      <c r="AD238" s="453"/>
    </row>
    <row r="239" spans="1:30">
      <c r="A239" s="439"/>
      <c r="B239" s="439"/>
      <c r="C239" s="439"/>
      <c r="D239" s="439"/>
      <c r="E239" s="439"/>
      <c r="F239" s="439"/>
      <c r="G239" s="439"/>
      <c r="H239" s="439"/>
      <c r="I239" s="439"/>
      <c r="J239" s="439"/>
      <c r="L239" s="441" t="s">
        <v>193</v>
      </c>
      <c r="M239" s="443" t="s">
        <v>168</v>
      </c>
      <c r="N239" s="271" t="s">
        <v>193</v>
      </c>
      <c r="O239" s="451"/>
      <c r="P239" s="451"/>
      <c r="Q239" s="451"/>
      <c r="R239" s="451"/>
      <c r="S239" s="451"/>
      <c r="T239" s="444">
        <f ca="1" t="shared" si="30"/>
        <v>5171054.36300881</v>
      </c>
      <c r="U239" s="444">
        <f ca="1" t="shared" si="30"/>
        <v>17151941.545417</v>
      </c>
      <c r="V239" s="444">
        <f ca="1" t="shared" si="30"/>
        <v>20762432.0817264</v>
      </c>
      <c r="W239" s="444">
        <f ca="1" t="shared" si="30"/>
        <v>25261353.3466033</v>
      </c>
      <c r="X239" s="444">
        <f ca="1" t="shared" si="30"/>
        <v>30952658.7384938</v>
      </c>
      <c r="Y239" s="444">
        <f ca="1" t="shared" si="30"/>
        <v>37253442.2544125</v>
      </c>
      <c r="Z239" s="444">
        <f ca="1" t="shared" si="30"/>
        <v>44177136.6699231</v>
      </c>
      <c r="AA239" s="444">
        <f ca="1" t="shared" si="30"/>
        <v>51437376.2950094</v>
      </c>
      <c r="AB239" s="444">
        <f ca="1" t="shared" si="30"/>
        <v>58650755.0860977</v>
      </c>
      <c r="AC239" s="444">
        <f ca="1" t="shared" si="30"/>
        <v>65874384.6457399</v>
      </c>
      <c r="AD239" s="450"/>
    </row>
    <row r="240" spans="1:29">
      <c r="A240" s="439"/>
      <c r="B240" s="439"/>
      <c r="C240" s="439"/>
      <c r="D240" s="439"/>
      <c r="E240" s="439"/>
      <c r="F240" s="439"/>
      <c r="G240" s="439"/>
      <c r="H240" s="439"/>
      <c r="I240" s="439"/>
      <c r="J240" s="439"/>
      <c r="L240" s="441" t="s">
        <v>194</v>
      </c>
      <c r="M240" s="443" t="s">
        <v>168</v>
      </c>
      <c r="N240" s="271" t="s">
        <v>194</v>
      </c>
      <c r="O240" s="451"/>
      <c r="P240" s="451"/>
      <c r="Q240" s="451"/>
      <c r="R240" s="451"/>
      <c r="S240" s="451"/>
      <c r="T240" s="444">
        <f ca="1" t="shared" si="30"/>
        <v>5171054.36300881</v>
      </c>
      <c r="U240" s="444">
        <f ca="1" t="shared" si="30"/>
        <v>7934160.98323166</v>
      </c>
      <c r="V240" s="444">
        <f ca="1" t="shared" si="30"/>
        <v>11277898.9913309</v>
      </c>
      <c r="W240" s="444">
        <f ca="1" t="shared" si="30"/>
        <v>15398228.6190622</v>
      </c>
      <c r="X240" s="444">
        <f ca="1" t="shared" si="30"/>
        <v>20278859.8189648</v>
      </c>
      <c r="Y240" s="444">
        <f ca="1" t="shared" si="30"/>
        <v>25660001.8240504</v>
      </c>
      <c r="Z240" s="444">
        <f ca="1" t="shared" si="30"/>
        <v>31542966.7500681</v>
      </c>
      <c r="AA240" s="444">
        <f ca="1" t="shared" si="30"/>
        <v>37657668.3607478</v>
      </c>
      <c r="AB240" s="444">
        <f ca="1" t="shared" si="30"/>
        <v>43652080.6981453</v>
      </c>
      <c r="AC240" s="444">
        <f ca="1" t="shared" si="30"/>
        <v>49617169.1752812</v>
      </c>
    </row>
    <row r="241" spans="1:29">
      <c r="A241" s="439"/>
      <c r="B241" s="439"/>
      <c r="C241" s="439"/>
      <c r="D241" s="439"/>
      <c r="E241" s="439"/>
      <c r="F241" s="439"/>
      <c r="G241" s="439"/>
      <c r="H241" s="439"/>
      <c r="I241" s="439"/>
      <c r="J241" s="439"/>
      <c r="L241" s="441" t="s">
        <v>195</v>
      </c>
      <c r="M241" s="443" t="s">
        <v>168</v>
      </c>
      <c r="N241" s="271" t="s">
        <v>195</v>
      </c>
      <c r="O241" s="451"/>
      <c r="P241" s="451"/>
      <c r="Q241" s="451"/>
      <c r="R241" s="451"/>
      <c r="S241" s="451"/>
      <c r="T241" s="444">
        <f ca="1" t="shared" si="30"/>
        <v>5171054.36300881</v>
      </c>
      <c r="U241" s="444">
        <f ca="1" t="shared" si="30"/>
        <v>8170461.67719281</v>
      </c>
      <c r="V241" s="444">
        <f ca="1" t="shared" si="30"/>
        <v>11779579.3454638</v>
      </c>
      <c r="W241" s="444">
        <f ca="1" t="shared" si="30"/>
        <v>15962093.1289667</v>
      </c>
      <c r="X241" s="444">
        <f ca="1" t="shared" si="30"/>
        <v>20329253.1957867</v>
      </c>
      <c r="Y241" s="444">
        <f ca="1" t="shared" si="30"/>
        <v>24794603.6074576</v>
      </c>
      <c r="Z241" s="444">
        <f ca="1" t="shared" si="30"/>
        <v>29347060.0774173</v>
      </c>
      <c r="AA241" s="444">
        <f ca="1" t="shared" si="30"/>
        <v>33917657.4330161</v>
      </c>
      <c r="AB241" s="444">
        <f ca="1" t="shared" si="30"/>
        <v>38331454.9670183</v>
      </c>
      <c r="AC241" s="444">
        <f ca="1" t="shared" si="30"/>
        <v>42366033.7191009</v>
      </c>
    </row>
    <row r="242" spans="1:29">
      <c r="A242" s="439"/>
      <c r="B242" s="439"/>
      <c r="C242" s="439"/>
      <c r="D242" s="439"/>
      <c r="E242" s="439"/>
      <c r="F242" s="439"/>
      <c r="G242" s="439"/>
      <c r="H242" s="439"/>
      <c r="I242" s="439"/>
      <c r="J242" s="439"/>
      <c r="N242" s="271" t="s">
        <v>171</v>
      </c>
      <c r="O242" s="444">
        <f ca="1">O125</f>
        <v>25</v>
      </c>
      <c r="P242" s="444">
        <f ca="1" t="shared" ref="P242:AC242" si="31">P125</f>
        <v>25</v>
      </c>
      <c r="Q242" s="444">
        <f ca="1" t="shared" si="31"/>
        <v>25</v>
      </c>
      <c r="R242" s="444">
        <f ca="1" t="shared" si="31"/>
        <v>25</v>
      </c>
      <c r="S242" s="444">
        <f ca="1" t="shared" si="31"/>
        <v>25</v>
      </c>
      <c r="T242" s="444">
        <f ca="1" t="shared" si="31"/>
        <v>25</v>
      </c>
      <c r="U242" s="444">
        <f ca="1" t="shared" si="31"/>
        <v>25</v>
      </c>
      <c r="V242" s="444">
        <f ca="1" t="shared" si="31"/>
        <v>25</v>
      </c>
      <c r="W242" s="444">
        <f ca="1" t="shared" si="31"/>
        <v>25</v>
      </c>
      <c r="X242" s="444">
        <f ca="1" t="shared" si="31"/>
        <v>25</v>
      </c>
      <c r="Y242" s="444">
        <f ca="1" t="shared" si="31"/>
        <v>25</v>
      </c>
      <c r="Z242" s="444">
        <f ca="1" t="shared" si="31"/>
        <v>25</v>
      </c>
      <c r="AA242" s="444">
        <f ca="1" t="shared" si="31"/>
        <v>25</v>
      </c>
      <c r="AB242" s="444">
        <f ca="1" t="shared" si="31"/>
        <v>25</v>
      </c>
      <c r="AC242" s="444">
        <f ca="1" t="shared" si="31"/>
        <v>25</v>
      </c>
    </row>
    <row r="243" spans="1:10">
      <c r="A243" s="439"/>
      <c r="B243" s="439"/>
      <c r="C243" s="439"/>
      <c r="D243" s="439"/>
      <c r="E243" s="439"/>
      <c r="F243" s="439"/>
      <c r="G243" s="439"/>
      <c r="H243" s="439"/>
      <c r="I243" s="439"/>
      <c r="J243" s="439"/>
    </row>
    <row r="244" spans="1:10">
      <c r="A244" s="439"/>
      <c r="B244" s="439"/>
      <c r="C244" s="439"/>
      <c r="D244" s="439"/>
      <c r="E244" s="439"/>
      <c r="F244" s="439"/>
      <c r="G244" s="439"/>
      <c r="H244" s="439"/>
      <c r="I244" s="439"/>
      <c r="J244" s="439"/>
    </row>
    <row r="245" spans="1:10">
      <c r="A245" s="439"/>
      <c r="B245" s="439"/>
      <c r="C245" s="439"/>
      <c r="D245" s="439"/>
      <c r="E245" s="439"/>
      <c r="F245" s="439"/>
      <c r="G245" s="439"/>
      <c r="H245" s="439"/>
      <c r="I245" s="439"/>
      <c r="J245" s="439"/>
    </row>
    <row r="246" spans="1:19">
      <c r="A246" s="439"/>
      <c r="B246" s="439"/>
      <c r="C246" s="439"/>
      <c r="D246" s="439"/>
      <c r="E246" s="439"/>
      <c r="F246" s="439"/>
      <c r="G246" s="439"/>
      <c r="H246" s="439"/>
      <c r="I246" s="439"/>
      <c r="J246" s="439"/>
      <c r="O246" s="452"/>
      <c r="P246" s="452"/>
      <c r="Q246" s="452"/>
      <c r="R246" s="452"/>
      <c r="S246" s="452"/>
    </row>
    <row r="247" spans="1:10">
      <c r="A247" s="439"/>
      <c r="B247" s="439" t="s">
        <v>172</v>
      </c>
      <c r="C247" s="439"/>
      <c r="D247" s="439"/>
      <c r="E247" s="439"/>
      <c r="F247" s="439"/>
      <c r="G247" s="439"/>
      <c r="H247" s="439"/>
      <c r="I247" s="439"/>
      <c r="J247" s="439"/>
    </row>
    <row r="248" spans="1:10">
      <c r="A248" s="439"/>
      <c r="B248" s="439"/>
      <c r="C248" s="439"/>
      <c r="D248" s="439"/>
      <c r="E248" s="439"/>
      <c r="F248" s="439"/>
      <c r="G248" s="439"/>
      <c r="H248" s="439"/>
      <c r="I248" s="439"/>
      <c r="J248" s="439"/>
    </row>
    <row r="249" spans="1:10">
      <c r="A249" s="439"/>
      <c r="B249" s="439"/>
      <c r="C249" s="439"/>
      <c r="D249" s="439"/>
      <c r="E249" s="439"/>
      <c r="F249" s="439"/>
      <c r="G249" s="439"/>
      <c r="H249" s="439"/>
      <c r="I249" s="439"/>
      <c r="J249" s="439"/>
    </row>
    <row r="250" spans="1:10">
      <c r="A250" s="439"/>
      <c r="B250" s="439"/>
      <c r="C250" s="439"/>
      <c r="D250" s="439"/>
      <c r="E250" s="439"/>
      <c r="F250" s="439"/>
      <c r="G250" s="439"/>
      <c r="H250" s="439"/>
      <c r="I250" s="439"/>
      <c r="J250" s="439"/>
    </row>
    <row r="251" spans="1:10">
      <c r="A251" s="439"/>
      <c r="B251" s="439"/>
      <c r="C251" s="439"/>
      <c r="D251" s="439"/>
      <c r="E251" s="439"/>
      <c r="F251" s="439"/>
      <c r="G251" s="439"/>
      <c r="H251" s="439"/>
      <c r="I251" s="439"/>
      <c r="J251" s="439"/>
    </row>
    <row r="252" spans="1:10">
      <c r="A252" s="439"/>
      <c r="B252" s="439"/>
      <c r="C252" s="439"/>
      <c r="D252" s="439"/>
      <c r="E252" s="439"/>
      <c r="F252" s="439"/>
      <c r="G252" s="439"/>
      <c r="H252" s="439"/>
      <c r="I252" s="439"/>
      <c r="J252" s="439"/>
    </row>
    <row r="253" spans="1:19">
      <c r="A253" s="439"/>
      <c r="B253" s="439"/>
      <c r="C253" s="439"/>
      <c r="D253" s="439"/>
      <c r="E253" s="439"/>
      <c r="F253" s="439"/>
      <c r="G253" s="439"/>
      <c r="H253" s="439"/>
      <c r="I253" s="439"/>
      <c r="J253" s="439"/>
      <c r="O253" s="452"/>
      <c r="P253" s="452"/>
      <c r="Q253" s="452"/>
      <c r="R253" s="452"/>
      <c r="S253" s="452"/>
    </row>
    <row r="254" spans="1:30">
      <c r="A254" s="439"/>
      <c r="B254" s="439"/>
      <c r="C254" s="439"/>
      <c r="D254" s="439"/>
      <c r="E254" s="439"/>
      <c r="F254" s="439"/>
      <c r="G254" s="439"/>
      <c r="H254" s="439"/>
      <c r="I254" s="439"/>
      <c r="J254" s="439"/>
      <c r="N254" s="271" t="s">
        <v>174</v>
      </c>
      <c r="O254" s="442">
        <f>O$1</f>
        <v>2015</v>
      </c>
      <c r="P254" s="442">
        <f t="shared" ref="P254:AC254" si="32">P$1</f>
        <v>2016</v>
      </c>
      <c r="Q254" s="442">
        <f t="shared" si="32"/>
        <v>2017</v>
      </c>
      <c r="R254" s="442">
        <f t="shared" si="32"/>
        <v>2018</v>
      </c>
      <c r="S254" s="442">
        <f t="shared" si="32"/>
        <v>2019</v>
      </c>
      <c r="T254" s="442">
        <f t="shared" si="32"/>
        <v>2020</v>
      </c>
      <c r="U254" s="442">
        <f t="shared" si="32"/>
        <v>2021</v>
      </c>
      <c r="V254" s="442">
        <f t="shared" si="32"/>
        <v>2022</v>
      </c>
      <c r="W254" s="442">
        <f t="shared" si="32"/>
        <v>2023</v>
      </c>
      <c r="X254" s="442">
        <f t="shared" si="32"/>
        <v>2024</v>
      </c>
      <c r="Y254" s="442">
        <f t="shared" si="32"/>
        <v>2025</v>
      </c>
      <c r="Z254" s="442">
        <f t="shared" si="32"/>
        <v>2026</v>
      </c>
      <c r="AA254" s="442">
        <f t="shared" si="32"/>
        <v>2027</v>
      </c>
      <c r="AB254" s="442">
        <f t="shared" si="32"/>
        <v>2028</v>
      </c>
      <c r="AC254" s="442">
        <f t="shared" si="32"/>
        <v>2029</v>
      </c>
      <c r="AD254" s="442"/>
    </row>
    <row r="255" spans="1:30">
      <c r="A255" s="439"/>
      <c r="B255" s="439"/>
      <c r="C255" s="439"/>
      <c r="D255" s="439"/>
      <c r="E255" s="439"/>
      <c r="F255" s="439"/>
      <c r="G255" s="439"/>
      <c r="H255" s="439"/>
      <c r="I255" s="439"/>
      <c r="J255" s="439"/>
      <c r="L255" s="441" t="s">
        <v>147</v>
      </c>
      <c r="M255" s="443" t="s">
        <v>173</v>
      </c>
      <c r="N255" s="271" t="s">
        <v>147</v>
      </c>
      <c r="O255" s="444">
        <f ca="1" t="shared" ref="O255:AC260" si="33">INDEX(INDIRECT(CONCATENATE("'",$L255,"'!$A$536:$DZ$10000")),MATCH($M255,INDIRECT(CONCATENATE("'",$L255,"'!$A$536:$A$10000")),0),MATCH(O$1,INDIRECT(CONCATENATE("'",$L255,"'!$A$536:$DZ$536")),0))</f>
        <v>92.6625189224126</v>
      </c>
      <c r="P255" s="444">
        <f ca="1" t="shared" si="33"/>
        <v>129.659050890621</v>
      </c>
      <c r="Q255" s="444">
        <f ca="1" t="shared" si="33"/>
        <v>160.622413716242</v>
      </c>
      <c r="R255" s="444">
        <f ca="1" t="shared" si="33"/>
        <v>132.471737171547</v>
      </c>
      <c r="S255" s="444">
        <f ca="1" t="shared" si="33"/>
        <v>100.735500727756</v>
      </c>
      <c r="T255" s="444">
        <f ca="1" t="shared" si="33"/>
        <v>198.363454263185</v>
      </c>
      <c r="U255" s="444">
        <f ca="1" t="shared" si="33"/>
        <v>292.312225361167</v>
      </c>
      <c r="V255" s="444">
        <f ca="1" t="shared" si="33"/>
        <v>402.701501552877</v>
      </c>
      <c r="W255" s="444">
        <f ca="1" t="shared" si="33"/>
        <v>572.576941249099</v>
      </c>
      <c r="X255" s="444">
        <f ca="1" t="shared" si="33"/>
        <v>678.92504855745</v>
      </c>
      <c r="Y255" s="444">
        <f ca="1" t="shared" si="33"/>
        <v>833.613222201178</v>
      </c>
      <c r="Z255" s="444">
        <f ca="1" t="shared" si="33"/>
        <v>997.488669719542</v>
      </c>
      <c r="AA255" s="444">
        <f ca="1" t="shared" si="33"/>
        <v>1077.73417481302</v>
      </c>
      <c r="AB255" s="444">
        <f ca="1" t="shared" si="33"/>
        <v>1101.67839510606</v>
      </c>
      <c r="AC255" s="444">
        <f ca="1" t="shared" si="33"/>
        <v>1219.33335923173</v>
      </c>
      <c r="AD255" s="450"/>
    </row>
    <row r="256" spans="1:30">
      <c r="A256" s="439"/>
      <c r="B256" s="439"/>
      <c r="C256" s="439"/>
      <c r="D256" s="439"/>
      <c r="E256" s="439"/>
      <c r="F256" s="439"/>
      <c r="G256" s="439"/>
      <c r="H256" s="439"/>
      <c r="I256" s="439"/>
      <c r="J256" s="439"/>
      <c r="L256" s="441" t="s">
        <v>191</v>
      </c>
      <c r="M256" s="443" t="s">
        <v>173</v>
      </c>
      <c r="N256" s="271" t="s">
        <v>191</v>
      </c>
      <c r="O256" s="451"/>
      <c r="P256" s="451"/>
      <c r="Q256" s="451"/>
      <c r="R256" s="451"/>
      <c r="S256" s="451"/>
      <c r="T256" s="444">
        <f ca="1" t="shared" si="33"/>
        <v>198.363454263185</v>
      </c>
      <c r="U256" s="444">
        <f ca="1" t="shared" si="33"/>
        <v>335.902472623518</v>
      </c>
      <c r="V256" s="444">
        <f ca="1" t="shared" si="33"/>
        <v>469.090716660359</v>
      </c>
      <c r="W256" s="444">
        <f ca="1" t="shared" si="33"/>
        <v>669.320174476685</v>
      </c>
      <c r="X256" s="444">
        <f ca="1" t="shared" si="33"/>
        <v>795.56576028655</v>
      </c>
      <c r="Y256" s="444">
        <f ca="1" t="shared" si="33"/>
        <v>977.686074832345</v>
      </c>
      <c r="Z256" s="444">
        <f ca="1" t="shared" si="33"/>
        <v>1169.9454510222</v>
      </c>
      <c r="AA256" s="444">
        <f ca="1" t="shared" si="33"/>
        <v>1264.83582200534</v>
      </c>
      <c r="AB256" s="444">
        <f ca="1" t="shared" si="33"/>
        <v>1295.09010584467</v>
      </c>
      <c r="AC256" s="444">
        <f ca="1" t="shared" si="33"/>
        <v>1435.63844905012</v>
      </c>
      <c r="AD256" s="450"/>
    </row>
    <row r="257" spans="1:30">
      <c r="A257" s="439"/>
      <c r="B257" s="439"/>
      <c r="C257" s="439"/>
      <c r="D257" s="439"/>
      <c r="E257" s="439"/>
      <c r="F257" s="439"/>
      <c r="G257" s="439"/>
      <c r="H257" s="439"/>
      <c r="I257" s="439"/>
      <c r="J257" s="439"/>
      <c r="L257" s="441" t="s">
        <v>192</v>
      </c>
      <c r="M257" s="443" t="s">
        <v>173</v>
      </c>
      <c r="N257" s="271" t="s">
        <v>192</v>
      </c>
      <c r="O257" s="451"/>
      <c r="P257" s="451"/>
      <c r="Q257" s="451"/>
      <c r="R257" s="451"/>
      <c r="S257" s="451"/>
      <c r="T257" s="444">
        <f ca="1" t="shared" si="33"/>
        <v>198.363454263185</v>
      </c>
      <c r="U257" s="444">
        <f ca="1" t="shared" si="33"/>
        <v>306.399145585399</v>
      </c>
      <c r="V257" s="444">
        <f ca="1" t="shared" si="33"/>
        <v>429.673938901618</v>
      </c>
      <c r="W257" s="444">
        <f ca="1" t="shared" si="33"/>
        <v>614.090643614461</v>
      </c>
      <c r="X257" s="444">
        <f ca="1" t="shared" si="33"/>
        <v>729.674610023645</v>
      </c>
      <c r="Y257" s="444">
        <f ca="1" t="shared" si="33"/>
        <v>896.066767365774</v>
      </c>
      <c r="Z257" s="444">
        <f ca="1" t="shared" si="33"/>
        <v>1071.20384434161</v>
      </c>
      <c r="AA257" s="444">
        <f ca="1" t="shared" si="33"/>
        <v>1156.20319861622</v>
      </c>
      <c r="AB257" s="444">
        <f ca="1" t="shared" si="33"/>
        <v>1181.18960562947</v>
      </c>
      <c r="AC257" s="444">
        <f ca="1" t="shared" si="33"/>
        <v>1306.75858268464</v>
      </c>
      <c r="AD257" s="450"/>
    </row>
    <row r="258" spans="1:30">
      <c r="A258" s="439"/>
      <c r="B258" s="439"/>
      <c r="C258" s="439"/>
      <c r="D258" s="439"/>
      <c r="E258" s="439"/>
      <c r="F258" s="439"/>
      <c r="G258" s="439"/>
      <c r="H258" s="439"/>
      <c r="I258" s="439"/>
      <c r="J258" s="439"/>
      <c r="L258" s="441" t="s">
        <v>193</v>
      </c>
      <c r="M258" s="443" t="s">
        <v>173</v>
      </c>
      <c r="N258" s="271" t="s">
        <v>193</v>
      </c>
      <c r="O258" s="451"/>
      <c r="P258" s="451"/>
      <c r="Q258" s="451"/>
      <c r="R258" s="451"/>
      <c r="S258" s="451"/>
      <c r="T258" s="444">
        <f ca="1" t="shared" si="33"/>
        <v>198.363454263185</v>
      </c>
      <c r="U258" s="444">
        <f ca="1" t="shared" si="33"/>
        <v>632.205332922639</v>
      </c>
      <c r="V258" s="444">
        <f ca="1" t="shared" si="33"/>
        <v>742.66317301482</v>
      </c>
      <c r="W258" s="444">
        <f ca="1" t="shared" si="33"/>
        <v>941.964192751098</v>
      </c>
      <c r="X258" s="444">
        <f ca="1" t="shared" si="33"/>
        <v>1040.05864736687</v>
      </c>
      <c r="Y258" s="444">
        <f ca="1" t="shared" si="33"/>
        <v>1215.46466472709</v>
      </c>
      <c r="Z258" s="444">
        <f ca="1" t="shared" si="33"/>
        <v>1403.62204796069</v>
      </c>
      <c r="AA258" s="444">
        <f ca="1" t="shared" si="33"/>
        <v>1479.40291311018</v>
      </c>
      <c r="AB258" s="444">
        <f ca="1" t="shared" si="33"/>
        <v>1487.77238821358</v>
      </c>
      <c r="AC258" s="444">
        <f ca="1" t="shared" si="33"/>
        <v>1627.27226530695</v>
      </c>
      <c r="AD258" s="453"/>
    </row>
    <row r="259" spans="1:29">
      <c r="A259" s="439"/>
      <c r="B259" s="439"/>
      <c r="C259" s="439"/>
      <c r="D259" s="439"/>
      <c r="E259" s="439"/>
      <c r="F259" s="439"/>
      <c r="G259" s="439"/>
      <c r="H259" s="439"/>
      <c r="I259" s="439"/>
      <c r="J259" s="439"/>
      <c r="L259" s="441" t="s">
        <v>194</v>
      </c>
      <c r="M259" s="443" t="s">
        <v>173</v>
      </c>
      <c r="N259" s="271" t="s">
        <v>194</v>
      </c>
      <c r="O259" s="451"/>
      <c r="P259" s="451"/>
      <c r="Q259" s="451"/>
      <c r="R259" s="451"/>
      <c r="S259" s="451"/>
      <c r="T259" s="444">
        <f ca="1" t="shared" si="33"/>
        <v>198.363454263185</v>
      </c>
      <c r="U259" s="444">
        <f ca="1" t="shared" si="33"/>
        <v>292.446127605072</v>
      </c>
      <c r="V259" s="444">
        <f ca="1" t="shared" si="33"/>
        <v>403.405545981972</v>
      </c>
      <c r="W259" s="444">
        <f ca="1" t="shared" si="33"/>
        <v>574.180638382233</v>
      </c>
      <c r="X259" s="444">
        <f ca="1" t="shared" si="33"/>
        <v>681.401998181993</v>
      </c>
      <c r="Y259" s="444">
        <f ca="1" t="shared" si="33"/>
        <v>837.206540565299</v>
      </c>
      <c r="Z259" s="444">
        <f ca="1" t="shared" si="33"/>
        <v>1002.20174791522</v>
      </c>
      <c r="AA259" s="444">
        <f ca="1" t="shared" si="33"/>
        <v>1083.08137558005</v>
      </c>
      <c r="AB259" s="444">
        <f ca="1" t="shared" si="33"/>
        <v>1107.30646613901</v>
      </c>
      <c r="AC259" s="444">
        <f ca="1" t="shared" si="33"/>
        <v>1225.67586348147</v>
      </c>
    </row>
    <row r="260" spans="1:29">
      <c r="A260" s="439"/>
      <c r="B260" s="439"/>
      <c r="C260" s="439"/>
      <c r="D260" s="439"/>
      <c r="E260" s="439"/>
      <c r="F260" s="439"/>
      <c r="G260" s="439"/>
      <c r="H260" s="439"/>
      <c r="I260" s="439"/>
      <c r="J260" s="439"/>
      <c r="L260" s="441" t="s">
        <v>195</v>
      </c>
      <c r="M260" s="443" t="s">
        <v>173</v>
      </c>
      <c r="N260" s="271" t="s">
        <v>195</v>
      </c>
      <c r="O260" s="451"/>
      <c r="P260" s="451"/>
      <c r="Q260" s="451"/>
      <c r="R260" s="451"/>
      <c r="S260" s="451"/>
      <c r="T260" s="444">
        <f ca="1" t="shared" si="33"/>
        <v>198.363454263185</v>
      </c>
      <c r="U260" s="444">
        <f ca="1" t="shared" si="33"/>
        <v>297.560907689309</v>
      </c>
      <c r="V260" s="444">
        <f ca="1" t="shared" si="33"/>
        <v>403.119874401484</v>
      </c>
      <c r="W260" s="444">
        <f ca="1" t="shared" si="33"/>
        <v>510.378540392463</v>
      </c>
      <c r="X260" s="444">
        <f ca="1" t="shared" si="33"/>
        <v>605.239399527643</v>
      </c>
      <c r="Y260" s="444">
        <f ca="1" t="shared" si="33"/>
        <v>685.744233949863</v>
      </c>
      <c r="Z260" s="444">
        <f ca="1" t="shared" si="33"/>
        <v>752.69789691221</v>
      </c>
      <c r="AA260" s="444">
        <f ca="1" t="shared" si="33"/>
        <v>805.615223185934</v>
      </c>
      <c r="AB260" s="444">
        <f ca="1" t="shared" si="33"/>
        <v>842.140438828626</v>
      </c>
      <c r="AC260" s="444">
        <f ca="1" t="shared" si="33"/>
        <v>860.032092018177</v>
      </c>
    </row>
    <row r="261" spans="1:29">
      <c r="A261" s="439"/>
      <c r="B261" s="439"/>
      <c r="C261" s="439"/>
      <c r="D261" s="439"/>
      <c r="E261" s="439"/>
      <c r="F261" s="439"/>
      <c r="G261" s="439"/>
      <c r="H261" s="439"/>
      <c r="I261" s="439"/>
      <c r="J261" s="439"/>
      <c r="N261" s="271" t="s">
        <v>171</v>
      </c>
      <c r="O261" s="444">
        <f ca="1">O143</f>
        <v>200</v>
      </c>
      <c r="P261" s="444">
        <f ca="1" t="shared" ref="P261:AC261" si="34">P143</f>
        <v>200</v>
      </c>
      <c r="Q261" s="444">
        <f ca="1" t="shared" si="34"/>
        <v>200</v>
      </c>
      <c r="R261" s="444">
        <f ca="1" t="shared" si="34"/>
        <v>200</v>
      </c>
      <c r="S261" s="444">
        <f ca="1" t="shared" si="34"/>
        <v>200</v>
      </c>
      <c r="T261" s="444">
        <f ca="1" t="shared" si="34"/>
        <v>200</v>
      </c>
      <c r="U261" s="444">
        <f ca="1" t="shared" si="34"/>
        <v>200</v>
      </c>
      <c r="V261" s="444">
        <f ca="1" t="shared" si="34"/>
        <v>200</v>
      </c>
      <c r="W261" s="444">
        <f ca="1" t="shared" si="34"/>
        <v>200</v>
      </c>
      <c r="X261" s="444">
        <f ca="1" t="shared" si="34"/>
        <v>200</v>
      </c>
      <c r="Y261" s="444">
        <f ca="1" t="shared" si="34"/>
        <v>200</v>
      </c>
      <c r="Z261" s="444">
        <f ca="1" t="shared" si="34"/>
        <v>200</v>
      </c>
      <c r="AA261" s="444">
        <f ca="1" t="shared" si="34"/>
        <v>200</v>
      </c>
      <c r="AB261" s="444">
        <f ca="1" t="shared" si="34"/>
        <v>200</v>
      </c>
      <c r="AC261" s="444">
        <f ca="1" t="shared" si="34"/>
        <v>200</v>
      </c>
    </row>
    <row r="262" spans="1:10">
      <c r="A262" s="439"/>
      <c r="B262" s="439"/>
      <c r="C262" s="439"/>
      <c r="D262" s="439"/>
      <c r="E262" s="439"/>
      <c r="F262" s="439"/>
      <c r="G262" s="439"/>
      <c r="H262" s="439"/>
      <c r="I262" s="439"/>
      <c r="J262" s="439"/>
    </row>
    <row r="263" spans="1:10">
      <c r="A263" s="439"/>
      <c r="B263" s="439"/>
      <c r="C263" s="439"/>
      <c r="D263" s="439"/>
      <c r="E263" s="439"/>
      <c r="F263" s="439"/>
      <c r="G263" s="439"/>
      <c r="H263" s="439"/>
      <c r="I263" s="439"/>
      <c r="J263" s="439"/>
    </row>
    <row r="264" spans="1:10">
      <c r="A264" s="439"/>
      <c r="B264" s="439"/>
      <c r="C264" s="439"/>
      <c r="D264" s="439"/>
      <c r="E264" s="439"/>
      <c r="F264" s="439"/>
      <c r="G264" s="439"/>
      <c r="H264" s="439"/>
      <c r="I264" s="439"/>
      <c r="J264" s="439"/>
    </row>
    <row r="265" spans="1:10">
      <c r="A265" s="439"/>
      <c r="B265" s="439"/>
      <c r="C265" s="439"/>
      <c r="D265" s="439"/>
      <c r="E265" s="439"/>
      <c r="F265" s="439"/>
      <c r="G265" s="439"/>
      <c r="H265" s="439"/>
      <c r="I265" s="439"/>
      <c r="J265" s="439"/>
    </row>
    <row r="266" spans="1:10">
      <c r="A266" s="439"/>
      <c r="B266" s="439"/>
      <c r="C266" s="439"/>
      <c r="D266" s="439"/>
      <c r="E266" s="439"/>
      <c r="F266" s="439"/>
      <c r="G266" s="439"/>
      <c r="H266" s="439"/>
      <c r="I266" s="439"/>
      <c r="J266" s="439"/>
    </row>
    <row r="267" spans="1:10">
      <c r="A267" s="439"/>
      <c r="B267" s="439"/>
      <c r="C267" s="439"/>
      <c r="D267" s="439"/>
      <c r="E267" s="439"/>
      <c r="F267" s="439"/>
      <c r="G267" s="439"/>
      <c r="H267" s="439"/>
      <c r="I267" s="439"/>
      <c r="J267" s="439"/>
    </row>
    <row r="268" spans="1:10">
      <c r="A268" s="439"/>
      <c r="B268" s="439"/>
      <c r="C268" s="439"/>
      <c r="D268" s="439"/>
      <c r="E268" s="439"/>
      <c r="F268" s="439"/>
      <c r="G268" s="439"/>
      <c r="H268" s="439"/>
      <c r="I268" s="439"/>
      <c r="J268" s="439"/>
    </row>
    <row r="269" spans="1:10">
      <c r="A269" s="439"/>
      <c r="B269" s="439"/>
      <c r="C269" s="439"/>
      <c r="D269" s="439"/>
      <c r="E269" s="439"/>
      <c r="F269" s="439"/>
      <c r="G269" s="439"/>
      <c r="H269" s="439"/>
      <c r="I269" s="439"/>
      <c r="J269" s="439"/>
    </row>
    <row r="270" spans="1:10">
      <c r="A270" s="439"/>
      <c r="B270" s="439"/>
      <c r="C270" s="439"/>
      <c r="D270" s="439"/>
      <c r="E270" s="439"/>
      <c r="F270" s="439"/>
      <c r="G270" s="439"/>
      <c r="H270" s="439"/>
      <c r="I270" s="439"/>
      <c r="J270" s="439"/>
    </row>
    <row r="271" spans="1:10">
      <c r="A271" s="439"/>
      <c r="B271" s="439"/>
      <c r="C271" s="439"/>
      <c r="D271" s="439"/>
      <c r="E271" s="439"/>
      <c r="F271" s="439"/>
      <c r="G271" s="439"/>
      <c r="H271" s="439"/>
      <c r="I271" s="439"/>
      <c r="J271" s="439"/>
    </row>
    <row r="272" spans="1:10">
      <c r="A272" s="439"/>
      <c r="B272" s="439"/>
      <c r="C272" s="439"/>
      <c r="D272" s="439"/>
      <c r="E272" s="439"/>
      <c r="F272" s="439"/>
      <c r="G272" s="439"/>
      <c r="H272" s="439"/>
      <c r="I272" s="439"/>
      <c r="J272" s="439"/>
    </row>
    <row r="273" spans="1:19">
      <c r="A273" s="439"/>
      <c r="B273" s="439"/>
      <c r="C273" s="439"/>
      <c r="D273" s="439"/>
      <c r="E273" s="439"/>
      <c r="F273" s="439"/>
      <c r="G273" s="439"/>
      <c r="H273" s="439"/>
      <c r="I273" s="439"/>
      <c r="J273" s="439"/>
      <c r="O273" s="452"/>
      <c r="P273" s="452"/>
      <c r="Q273" s="452"/>
      <c r="R273" s="452"/>
      <c r="S273" s="452"/>
    </row>
    <row r="274" spans="1:10">
      <c r="A274" s="439"/>
      <c r="B274" s="439"/>
      <c r="C274" s="439"/>
      <c r="D274" s="439"/>
      <c r="E274" s="439"/>
      <c r="F274" s="439"/>
      <c r="G274" s="439"/>
      <c r="H274" s="439"/>
      <c r="I274" s="439"/>
      <c r="J274" s="439"/>
    </row>
    <row r="275" spans="1:19">
      <c r="A275" s="439"/>
      <c r="B275" s="439"/>
      <c r="C275" s="439"/>
      <c r="D275" s="439"/>
      <c r="E275" s="439"/>
      <c r="F275" s="439"/>
      <c r="G275" s="439"/>
      <c r="H275" s="439"/>
      <c r="I275" s="439"/>
      <c r="J275" s="439"/>
      <c r="O275" s="452"/>
      <c r="P275" s="452"/>
      <c r="Q275" s="452"/>
      <c r="R275" s="452"/>
      <c r="S275" s="452"/>
    </row>
    <row r="276" spans="1:30">
      <c r="A276" s="439"/>
      <c r="B276" s="439"/>
      <c r="C276" s="439"/>
      <c r="D276" s="439"/>
      <c r="E276" s="439"/>
      <c r="F276" s="439"/>
      <c r="G276" s="439"/>
      <c r="H276" s="439"/>
      <c r="I276" s="439"/>
      <c r="J276" s="439"/>
      <c r="N276" s="271" t="s">
        <v>177</v>
      </c>
      <c r="O276" s="442">
        <f>O$1</f>
        <v>2015</v>
      </c>
      <c r="P276" s="442">
        <f t="shared" ref="P276:AC276" si="35">P$1</f>
        <v>2016</v>
      </c>
      <c r="Q276" s="442">
        <f t="shared" si="35"/>
        <v>2017</v>
      </c>
      <c r="R276" s="442">
        <f t="shared" si="35"/>
        <v>2018</v>
      </c>
      <c r="S276" s="442">
        <f t="shared" si="35"/>
        <v>2019</v>
      </c>
      <c r="T276" s="442">
        <f t="shared" si="35"/>
        <v>2020</v>
      </c>
      <c r="U276" s="442">
        <f t="shared" si="35"/>
        <v>2021</v>
      </c>
      <c r="V276" s="442">
        <f t="shared" si="35"/>
        <v>2022</v>
      </c>
      <c r="W276" s="442">
        <f t="shared" si="35"/>
        <v>2023</v>
      </c>
      <c r="X276" s="442">
        <f t="shared" si="35"/>
        <v>2024</v>
      </c>
      <c r="Y276" s="442">
        <f t="shared" si="35"/>
        <v>2025</v>
      </c>
      <c r="Z276" s="442">
        <f t="shared" si="35"/>
        <v>2026</v>
      </c>
      <c r="AA276" s="442">
        <f t="shared" si="35"/>
        <v>2027</v>
      </c>
      <c r="AB276" s="442">
        <f t="shared" si="35"/>
        <v>2028</v>
      </c>
      <c r="AC276" s="442">
        <f t="shared" si="35"/>
        <v>2029</v>
      </c>
      <c r="AD276" s="442"/>
    </row>
    <row r="277" spans="1:30">
      <c r="A277" s="439"/>
      <c r="B277" s="439"/>
      <c r="C277" s="439"/>
      <c r="D277" s="439"/>
      <c r="E277" s="439"/>
      <c r="F277" s="439"/>
      <c r="G277" s="439"/>
      <c r="H277" s="439"/>
      <c r="I277" s="439"/>
      <c r="J277" s="439"/>
      <c r="L277" s="441" t="s">
        <v>147</v>
      </c>
      <c r="M277" s="443" t="s">
        <v>176</v>
      </c>
      <c r="N277" s="271" t="s">
        <v>147</v>
      </c>
      <c r="O277" s="444">
        <f ca="1" t="shared" ref="O277:AC282" si="36">INDEX(INDIRECT(CONCATENATE("'",$L277,"'!$A$536:$DZ$10000")),MATCH($M277,INDIRECT(CONCATENATE("'",$L277,"'!$A$536:$A$10000")),0),MATCH(O$1,INDIRECT(CONCATENATE("'",$L277,"'!$A$536:$DZ$536")),0))</f>
        <v>21.8113859920551</v>
      </c>
      <c r="P277" s="444">
        <f ca="1" t="shared" si="36"/>
        <v>35.0580172406519</v>
      </c>
      <c r="Q277" s="444">
        <f ca="1" t="shared" si="36"/>
        <v>77.7721926647335</v>
      </c>
      <c r="R277" s="444">
        <f ca="1" t="shared" si="36"/>
        <v>72.7790053571128</v>
      </c>
      <c r="S277" s="444">
        <f ca="1" t="shared" si="36"/>
        <v>102.661087736873</v>
      </c>
      <c r="T277" s="444">
        <f ca="1" t="shared" si="36"/>
        <v>67.3279654094325</v>
      </c>
      <c r="U277" s="444">
        <f ca="1" t="shared" si="36"/>
        <v>112.554399493434</v>
      </c>
      <c r="V277" s="444">
        <f ca="1" t="shared" si="36"/>
        <v>139.076996852116</v>
      </c>
      <c r="W277" s="444">
        <f ca="1" t="shared" si="36"/>
        <v>176.127533670497</v>
      </c>
      <c r="X277" s="444">
        <f ca="1" t="shared" si="36"/>
        <v>190.945752047528</v>
      </c>
      <c r="Y277" s="444">
        <f ca="1" t="shared" si="36"/>
        <v>-700.163323459661</v>
      </c>
      <c r="Z277" s="444">
        <f ca="1" t="shared" si="36"/>
        <v>-1830.36952257145</v>
      </c>
      <c r="AA277" s="444">
        <f ca="1" t="shared" si="36"/>
        <v>-1101.62056252416</v>
      </c>
      <c r="AB277" s="444">
        <f ca="1" t="shared" si="36"/>
        <v>-469.27240586118</v>
      </c>
      <c r="AC277" s="444">
        <f ca="1" t="shared" si="36"/>
        <v>-112.041748697747</v>
      </c>
      <c r="AD277" s="450"/>
    </row>
    <row r="278" spans="1:30">
      <c r="A278" s="439"/>
      <c r="B278" s="439"/>
      <c r="C278" s="439"/>
      <c r="D278" s="439"/>
      <c r="E278" s="439"/>
      <c r="F278" s="439"/>
      <c r="G278" s="439"/>
      <c r="H278" s="439"/>
      <c r="I278" s="439"/>
      <c r="J278" s="439"/>
      <c r="L278" s="441" t="s">
        <v>191</v>
      </c>
      <c r="M278" s="443" t="s">
        <v>176</v>
      </c>
      <c r="N278" s="271" t="s">
        <v>191</v>
      </c>
      <c r="O278" s="451"/>
      <c r="P278" s="451"/>
      <c r="Q278" s="451"/>
      <c r="R278" s="451"/>
      <c r="S278" s="451"/>
      <c r="T278" s="444">
        <f ca="1" t="shared" si="36"/>
        <v>67.3279654094325</v>
      </c>
      <c r="U278" s="444">
        <f ca="1" t="shared" si="36"/>
        <v>125.060443881593</v>
      </c>
      <c r="V278" s="444">
        <f ca="1" t="shared" si="36"/>
        <v>155.310255221812</v>
      </c>
      <c r="W278" s="444">
        <f ca="1" t="shared" si="36"/>
        <v>197.327812372973</v>
      </c>
      <c r="X278" s="444">
        <f ca="1" t="shared" si="36"/>
        <v>214.391093690706</v>
      </c>
      <c r="Y278" s="444">
        <f ca="1" t="shared" si="36"/>
        <v>-774.971244572633</v>
      </c>
      <c r="Z278" s="444">
        <f ca="1" t="shared" si="36"/>
        <v>-2023.63557254699</v>
      </c>
      <c r="AA278" s="444">
        <f ca="1" t="shared" si="36"/>
        <v>-1213.29719032893</v>
      </c>
      <c r="AB278" s="444">
        <f ca="1" t="shared" si="36"/>
        <v>-510.831829869572</v>
      </c>
      <c r="AC278" s="444">
        <f ca="1" t="shared" si="36"/>
        <v>-112.373575227427</v>
      </c>
      <c r="AD278" s="450"/>
    </row>
    <row r="279" ht="12" customHeight="1" spans="1:30">
      <c r="A279" s="439"/>
      <c r="B279" s="439"/>
      <c r="C279" s="439"/>
      <c r="D279" s="439"/>
      <c r="E279" s="439"/>
      <c r="F279" s="439"/>
      <c r="G279" s="439"/>
      <c r="H279" s="439"/>
      <c r="I279" s="439"/>
      <c r="J279" s="439"/>
      <c r="L279" s="441" t="s">
        <v>192</v>
      </c>
      <c r="M279" s="443" t="s">
        <v>176</v>
      </c>
      <c r="N279" s="271" t="s">
        <v>192</v>
      </c>
      <c r="O279" s="451"/>
      <c r="P279" s="451"/>
      <c r="Q279" s="451"/>
      <c r="R279" s="451"/>
      <c r="S279" s="451"/>
      <c r="T279" s="444">
        <f ca="1" t="shared" si="36"/>
        <v>67.3279654094325</v>
      </c>
      <c r="U279" s="444">
        <f ca="1" t="shared" si="36"/>
        <v>112.554399493434</v>
      </c>
      <c r="V279" s="444">
        <f ca="1" t="shared" si="36"/>
        <v>140.066226662293</v>
      </c>
      <c r="W279" s="444">
        <f ca="1" t="shared" si="36"/>
        <v>178.159448043096</v>
      </c>
      <c r="X279" s="444">
        <f ca="1" t="shared" si="36"/>
        <v>193.739537115468</v>
      </c>
      <c r="Y279" s="444">
        <f ca="1" t="shared" si="36"/>
        <v>-696.483154356662</v>
      </c>
      <c r="Z279" s="444">
        <f ca="1" t="shared" si="36"/>
        <v>-1817.75574527223</v>
      </c>
      <c r="AA279" s="444">
        <f ca="1" t="shared" si="36"/>
        <v>-1088.57949628135</v>
      </c>
      <c r="AB279" s="444">
        <f ca="1" t="shared" si="36"/>
        <v>-456.331380568947</v>
      </c>
      <c r="AC279" s="444">
        <f ca="1" t="shared" si="36"/>
        <v>-98.0094104766522</v>
      </c>
      <c r="AD279" s="450"/>
    </row>
    <row r="280" spans="1:30">
      <c r="A280" s="439"/>
      <c r="B280" s="439"/>
      <c r="C280" s="439"/>
      <c r="D280" s="439"/>
      <c r="E280" s="439"/>
      <c r="F280" s="439"/>
      <c r="G280" s="439"/>
      <c r="H280" s="439"/>
      <c r="I280" s="439"/>
      <c r="J280" s="439"/>
      <c r="L280" s="441" t="s">
        <v>193</v>
      </c>
      <c r="M280" s="443" t="s">
        <v>176</v>
      </c>
      <c r="N280" s="271" t="s">
        <v>193</v>
      </c>
      <c r="O280" s="451"/>
      <c r="P280" s="451"/>
      <c r="Q280" s="451"/>
      <c r="R280" s="451"/>
      <c r="S280" s="451"/>
      <c r="T280" s="444">
        <f ca="1" t="shared" si="36"/>
        <v>67.3279654094325</v>
      </c>
      <c r="U280" s="444">
        <f ca="1" t="shared" si="36"/>
        <v>154.561833958611</v>
      </c>
      <c r="V280" s="444">
        <f ca="1" t="shared" si="36"/>
        <v>185.893397396629</v>
      </c>
      <c r="W280" s="444">
        <f ca="1" t="shared" si="36"/>
        <v>230.291596372275</v>
      </c>
      <c r="X280" s="444">
        <f ca="1" t="shared" si="36"/>
        <v>245.468997626067</v>
      </c>
      <c r="Y280" s="444">
        <f ca="1" t="shared" si="36"/>
        <v>-641.921749254867</v>
      </c>
      <c r="Z280" s="444">
        <f ca="1" t="shared" si="36"/>
        <v>-2174.11934585423</v>
      </c>
      <c r="AA280" s="444">
        <f ca="1" t="shared" si="36"/>
        <v>-1301.911454294</v>
      </c>
      <c r="AB280" s="444">
        <f ca="1" t="shared" si="36"/>
        <v>-546.381670170218</v>
      </c>
      <c r="AC280" s="444">
        <f ca="1" t="shared" si="36"/>
        <v>-117.352773619092</v>
      </c>
      <c r="AD280" s="453"/>
    </row>
    <row r="281" spans="1:29">
      <c r="A281" s="439"/>
      <c r="B281" s="439"/>
      <c r="C281" s="439"/>
      <c r="D281" s="439"/>
      <c r="E281" s="439"/>
      <c r="F281" s="439"/>
      <c r="G281" s="439"/>
      <c r="H281" s="439"/>
      <c r="I281" s="439"/>
      <c r="J281" s="439"/>
      <c r="L281" s="441" t="s">
        <v>194</v>
      </c>
      <c r="M281" s="443" t="s">
        <v>176</v>
      </c>
      <c r="N281" s="271" t="s">
        <v>194</v>
      </c>
      <c r="O281" s="451"/>
      <c r="P281" s="451"/>
      <c r="Q281" s="451"/>
      <c r="R281" s="451"/>
      <c r="S281" s="451"/>
      <c r="T281" s="444">
        <f ca="1" t="shared" si="36"/>
        <v>67.3279654094325</v>
      </c>
      <c r="U281" s="444">
        <f ca="1" t="shared" si="36"/>
        <v>112.688301737338</v>
      </c>
      <c r="V281" s="444">
        <f ca="1" t="shared" si="36"/>
        <v>139.663503088679</v>
      </c>
      <c r="W281" s="444">
        <f ca="1" t="shared" si="36"/>
        <v>177.068258648048</v>
      </c>
      <c r="X281" s="444">
        <f ca="1" t="shared" si="36"/>
        <v>192.073633518436</v>
      </c>
      <c r="Y281" s="444">
        <f ca="1" t="shared" si="36"/>
        <v>-698.815244565243</v>
      </c>
      <c r="Z281" s="444">
        <f ca="1" t="shared" si="36"/>
        <v>-1828.84636416775</v>
      </c>
      <c r="AA281" s="444">
        <f ca="1" t="shared" si="36"/>
        <v>-1099.93263612008</v>
      </c>
      <c r="AB281" s="444">
        <f ca="1" t="shared" si="36"/>
        <v>-467.593227238145</v>
      </c>
      <c r="AC281" s="444">
        <f ca="1" t="shared" si="36"/>
        <v>-110.227818448277</v>
      </c>
    </row>
    <row r="282" spans="1:29">
      <c r="A282" s="439"/>
      <c r="B282" s="439"/>
      <c r="C282" s="439"/>
      <c r="D282" s="439"/>
      <c r="E282" s="439"/>
      <c r="F282" s="439"/>
      <c r="G282" s="439"/>
      <c r="H282" s="439"/>
      <c r="I282" s="439"/>
      <c r="J282" s="439"/>
      <c r="L282" s="441" t="s">
        <v>195</v>
      </c>
      <c r="M282" s="443" t="s">
        <v>176</v>
      </c>
      <c r="N282" s="271" t="s">
        <v>195</v>
      </c>
      <c r="O282" s="451"/>
      <c r="P282" s="451"/>
      <c r="Q282" s="451"/>
      <c r="R282" s="451"/>
      <c r="S282" s="451"/>
      <c r="T282" s="444">
        <f ca="1" t="shared" si="36"/>
        <v>67.3279654094325</v>
      </c>
      <c r="U282" s="444">
        <f ca="1" t="shared" si="36"/>
        <v>109.101547285377</v>
      </c>
      <c r="V282" s="444">
        <f ca="1" t="shared" si="36"/>
        <v>129.782243371876</v>
      </c>
      <c r="W282" s="444">
        <f ca="1" t="shared" si="36"/>
        <v>146.515180040631</v>
      </c>
      <c r="X282" s="444">
        <f ca="1" t="shared" si="36"/>
        <v>157.49817567194</v>
      </c>
      <c r="Y282" s="444">
        <f ca="1" t="shared" si="36"/>
        <v>-515.656172952976</v>
      </c>
      <c r="Z282" s="444">
        <f ca="1" t="shared" si="36"/>
        <v>-1226.09119016864</v>
      </c>
      <c r="AA282" s="444">
        <f ca="1" t="shared" si="36"/>
        <v>-715.505741074634</v>
      </c>
      <c r="AB282" s="444">
        <f ca="1" t="shared" si="36"/>
        <v>-298.741444859582</v>
      </c>
      <c r="AC282" s="444">
        <f ca="1" t="shared" si="36"/>
        <v>-51.8084629606265</v>
      </c>
    </row>
    <row r="283" spans="1:29">
      <c r="A283" s="439"/>
      <c r="B283" s="439"/>
      <c r="C283" s="439"/>
      <c r="D283" s="439"/>
      <c r="E283" s="439"/>
      <c r="F283" s="439"/>
      <c r="G283" s="439"/>
      <c r="H283" s="439"/>
      <c r="I283" s="439"/>
      <c r="J283" s="439"/>
      <c r="N283" s="271" t="s">
        <v>171</v>
      </c>
      <c r="O283" s="444">
        <f ca="1">O162</f>
        <v>40</v>
      </c>
      <c r="P283" s="444">
        <f ca="1" t="shared" ref="P283:AC283" si="37">P162</f>
        <v>40</v>
      </c>
      <c r="Q283" s="444">
        <f ca="1" t="shared" si="37"/>
        <v>40</v>
      </c>
      <c r="R283" s="444">
        <f ca="1" t="shared" si="37"/>
        <v>40</v>
      </c>
      <c r="S283" s="444">
        <f ca="1" t="shared" si="37"/>
        <v>40</v>
      </c>
      <c r="T283" s="444">
        <f ca="1" t="shared" si="37"/>
        <v>40</v>
      </c>
      <c r="U283" s="444">
        <f ca="1" t="shared" si="37"/>
        <v>40</v>
      </c>
      <c r="V283" s="444">
        <f ca="1" t="shared" si="37"/>
        <v>40</v>
      </c>
      <c r="W283" s="444">
        <f ca="1" t="shared" si="37"/>
        <v>40</v>
      </c>
      <c r="X283" s="444">
        <f ca="1" t="shared" si="37"/>
        <v>40</v>
      </c>
      <c r="Y283" s="444">
        <f ca="1" t="shared" si="37"/>
        <v>40</v>
      </c>
      <c r="Z283" s="444">
        <f ca="1" t="shared" si="37"/>
        <v>40</v>
      </c>
      <c r="AA283" s="444">
        <f ca="1" t="shared" si="37"/>
        <v>40</v>
      </c>
      <c r="AB283" s="444">
        <f ca="1" t="shared" si="37"/>
        <v>40</v>
      </c>
      <c r="AC283" s="444">
        <f ca="1" t="shared" si="37"/>
        <v>40</v>
      </c>
    </row>
    <row r="284" spans="1:10">
      <c r="A284" s="439"/>
      <c r="B284" s="439"/>
      <c r="C284" s="439"/>
      <c r="D284" s="439"/>
      <c r="E284" s="439"/>
      <c r="F284" s="439"/>
      <c r="G284" s="439"/>
      <c r="H284" s="439"/>
      <c r="I284" s="439"/>
      <c r="J284" s="439"/>
    </row>
    <row r="285" spans="1:10">
      <c r="A285" s="439"/>
      <c r="B285" s="439"/>
      <c r="C285" s="439"/>
      <c r="D285" s="439"/>
      <c r="E285" s="439"/>
      <c r="F285" s="439"/>
      <c r="G285" s="439"/>
      <c r="H285" s="439"/>
      <c r="I285" s="439"/>
      <c r="J285" s="439"/>
    </row>
    <row r="286" spans="1:10">
      <c r="A286" s="439"/>
      <c r="B286" s="439"/>
      <c r="C286" s="439"/>
      <c r="D286" s="439"/>
      <c r="E286" s="439"/>
      <c r="F286" s="439"/>
      <c r="G286" s="439"/>
      <c r="H286" s="439"/>
      <c r="I286" s="439"/>
      <c r="J286" s="439"/>
    </row>
    <row r="287" spans="1:10">
      <c r="A287" s="439"/>
      <c r="B287" s="439"/>
      <c r="C287" s="439"/>
      <c r="D287" s="439"/>
      <c r="E287" s="439"/>
      <c r="F287" s="439"/>
      <c r="G287" s="439"/>
      <c r="H287" s="439"/>
      <c r="I287" s="439"/>
      <c r="J287" s="439"/>
    </row>
    <row r="288" spans="1:10">
      <c r="A288" s="439"/>
      <c r="B288" s="439"/>
      <c r="C288" s="439"/>
      <c r="D288" s="439"/>
      <c r="E288" s="439"/>
      <c r="F288" s="439"/>
      <c r="G288" s="439"/>
      <c r="H288" s="439"/>
      <c r="I288" s="439"/>
      <c r="J288" s="439"/>
    </row>
    <row r="289" spans="1:10">
      <c r="A289" s="439"/>
      <c r="B289" s="439"/>
      <c r="C289" s="439"/>
      <c r="D289" s="439"/>
      <c r="E289" s="439"/>
      <c r="F289" s="439"/>
      <c r="G289" s="439"/>
      <c r="H289" s="439"/>
      <c r="I289" s="439"/>
      <c r="J289" s="439"/>
    </row>
    <row r="290" spans="1:10">
      <c r="A290" s="439"/>
      <c r="B290" s="439"/>
      <c r="C290" s="439"/>
      <c r="D290" s="439"/>
      <c r="E290" s="439"/>
      <c r="F290" s="439"/>
      <c r="G290" s="439"/>
      <c r="H290" s="439"/>
      <c r="I290" s="439"/>
      <c r="J290" s="439"/>
    </row>
    <row r="291" spans="1:10">
      <c r="A291" s="439"/>
      <c r="B291" s="439"/>
      <c r="C291" s="439"/>
      <c r="D291" s="439"/>
      <c r="E291" s="439"/>
      <c r="F291" s="439"/>
      <c r="G291" s="439"/>
      <c r="H291" s="439"/>
      <c r="I291" s="439"/>
      <c r="J291" s="439"/>
    </row>
    <row r="292" spans="1:19">
      <c r="A292" s="439"/>
      <c r="B292" s="439"/>
      <c r="C292" s="439"/>
      <c r="D292" s="439"/>
      <c r="E292" s="439"/>
      <c r="F292" s="439"/>
      <c r="G292" s="439"/>
      <c r="H292" s="439"/>
      <c r="I292" s="439"/>
      <c r="J292" s="439"/>
      <c r="O292" s="452"/>
      <c r="P292" s="452"/>
      <c r="Q292" s="452"/>
      <c r="R292" s="452"/>
      <c r="S292" s="452"/>
    </row>
    <row r="293" spans="1:30">
      <c r="A293" s="439"/>
      <c r="B293" s="439"/>
      <c r="C293" s="439"/>
      <c r="D293" s="439"/>
      <c r="E293" s="439"/>
      <c r="F293" s="439"/>
      <c r="G293" s="439"/>
      <c r="H293" s="439"/>
      <c r="I293" s="439"/>
      <c r="J293" s="439"/>
      <c r="N293" s="271" t="s">
        <v>180</v>
      </c>
      <c r="O293" s="442">
        <f>O$1</f>
        <v>2015</v>
      </c>
      <c r="P293" s="442">
        <f t="shared" ref="P293:AC293" si="38">P$1</f>
        <v>2016</v>
      </c>
      <c r="Q293" s="442">
        <f t="shared" si="38"/>
        <v>2017</v>
      </c>
      <c r="R293" s="442">
        <f t="shared" si="38"/>
        <v>2018</v>
      </c>
      <c r="S293" s="442">
        <f t="shared" si="38"/>
        <v>2019</v>
      </c>
      <c r="T293" s="442">
        <f t="shared" si="38"/>
        <v>2020</v>
      </c>
      <c r="U293" s="442">
        <f t="shared" si="38"/>
        <v>2021</v>
      </c>
      <c r="V293" s="442">
        <f t="shared" si="38"/>
        <v>2022</v>
      </c>
      <c r="W293" s="442">
        <f t="shared" si="38"/>
        <v>2023</v>
      </c>
      <c r="X293" s="442">
        <f t="shared" si="38"/>
        <v>2024</v>
      </c>
      <c r="Y293" s="442">
        <f t="shared" si="38"/>
        <v>2025</v>
      </c>
      <c r="Z293" s="442">
        <f t="shared" si="38"/>
        <v>2026</v>
      </c>
      <c r="AA293" s="442">
        <f t="shared" si="38"/>
        <v>2027</v>
      </c>
      <c r="AB293" s="442">
        <f t="shared" si="38"/>
        <v>2028</v>
      </c>
      <c r="AC293" s="442">
        <f t="shared" si="38"/>
        <v>2029</v>
      </c>
      <c r="AD293" s="442"/>
    </row>
    <row r="294" spans="1:30">
      <c r="A294" s="439"/>
      <c r="B294" s="439"/>
      <c r="C294" s="439"/>
      <c r="D294" s="439"/>
      <c r="E294" s="439"/>
      <c r="F294" s="439"/>
      <c r="G294" s="439"/>
      <c r="H294" s="439"/>
      <c r="I294" s="439"/>
      <c r="J294" s="439"/>
      <c r="L294" s="441" t="s">
        <v>147</v>
      </c>
      <c r="M294" s="443" t="s">
        <v>179</v>
      </c>
      <c r="N294" s="271" t="s">
        <v>147</v>
      </c>
      <c r="O294" s="444">
        <f ca="1" t="shared" ref="O294:AC299" si="39">INDEX(INDIRECT(CONCATENATE("'",$L294,"'!$A$536:$DZ$10000")),MATCH($M294,INDIRECT(CONCATENATE("'",$L294,"'!$A$536:$A$10000")),0),MATCH(O$1,INDIRECT(CONCATENATE("'",$L294,"'!$A$536:$DZ$536")),0))</f>
        <v>51.8595802060407</v>
      </c>
      <c r="P294" s="444">
        <f ca="1" t="shared" si="39"/>
        <v>65.7054489890361</v>
      </c>
      <c r="Q294" s="444">
        <f ca="1" t="shared" si="39"/>
        <v>75.7206863209764</v>
      </c>
      <c r="R294" s="444">
        <f ca="1" t="shared" si="39"/>
        <v>35.5247800858247</v>
      </c>
      <c r="S294" s="444">
        <f ca="1" t="shared" si="39"/>
        <v>73.2646236400571</v>
      </c>
      <c r="T294" s="444">
        <f ca="1" t="shared" si="39"/>
        <v>60.7959243587331</v>
      </c>
      <c r="U294" s="444">
        <f ca="1" t="shared" si="39"/>
        <v>53.6880327763369</v>
      </c>
      <c r="V294" s="444">
        <f ca="1" t="shared" si="39"/>
        <v>51.8392761907509</v>
      </c>
      <c r="W294" s="444">
        <f ca="1" t="shared" si="39"/>
        <v>53.4675231608205</v>
      </c>
      <c r="X294" s="444">
        <f ca="1" t="shared" si="39"/>
        <v>49.4955840155381</v>
      </c>
      <c r="Y294" s="444">
        <f ca="1" t="shared" si="39"/>
        <v>47.1086467749483</v>
      </c>
      <c r="Z294" s="444">
        <f ca="1" t="shared" si="39"/>
        <v>44.9672513762046</v>
      </c>
      <c r="AA294" s="444">
        <f ca="1" t="shared" si="39"/>
        <v>39.9002540228768</v>
      </c>
      <c r="AB294" s="444">
        <f ca="1" t="shared" si="39"/>
        <v>33.8374980113279</v>
      </c>
      <c r="AC294" s="444">
        <f ca="1" t="shared" si="39"/>
        <v>31.6843563580463</v>
      </c>
      <c r="AD294" s="450"/>
    </row>
    <row r="295" spans="1:30">
      <c r="A295" s="439"/>
      <c r="B295" s="439"/>
      <c r="C295" s="439"/>
      <c r="D295" s="439"/>
      <c r="E295" s="439"/>
      <c r="F295" s="439"/>
      <c r="G295" s="439"/>
      <c r="H295" s="439"/>
      <c r="I295" s="439"/>
      <c r="J295" s="439"/>
      <c r="L295" s="441" t="s">
        <v>191</v>
      </c>
      <c r="M295" s="443" t="s">
        <v>179</v>
      </c>
      <c r="N295" s="271" t="s">
        <v>191</v>
      </c>
      <c r="O295" s="451"/>
      <c r="P295" s="451"/>
      <c r="Q295" s="451"/>
      <c r="R295" s="451"/>
      <c r="S295" s="451"/>
      <c r="T295" s="444">
        <f ca="1" t="shared" si="39"/>
        <v>60.7959243587331</v>
      </c>
      <c r="U295" s="444">
        <f ca="1" t="shared" si="39"/>
        <v>59.6533697514854</v>
      </c>
      <c r="V295" s="444">
        <f ca="1" t="shared" si="39"/>
        <v>57.599195767501</v>
      </c>
      <c r="W295" s="444">
        <f ca="1" t="shared" si="39"/>
        <v>59.4083590675784</v>
      </c>
      <c r="X295" s="444">
        <f ca="1" t="shared" si="39"/>
        <v>54.9950933505979</v>
      </c>
      <c r="Y295" s="444">
        <f ca="1" t="shared" si="39"/>
        <v>52.3429408610537</v>
      </c>
      <c r="Z295" s="444">
        <f ca="1" t="shared" si="39"/>
        <v>49.9636126402273</v>
      </c>
      <c r="AA295" s="444">
        <f ca="1" t="shared" si="39"/>
        <v>44.3336155809742</v>
      </c>
      <c r="AB295" s="444">
        <f ca="1" t="shared" si="39"/>
        <v>37.5972200125866</v>
      </c>
      <c r="AC295" s="444">
        <f ca="1" t="shared" si="39"/>
        <v>35.2048403978292</v>
      </c>
      <c r="AD295" s="450"/>
    </row>
    <row r="296" spans="1:30">
      <c r="A296" s="439"/>
      <c r="B296" s="439"/>
      <c r="C296" s="439"/>
      <c r="D296" s="439"/>
      <c r="E296" s="439"/>
      <c r="F296" s="439"/>
      <c r="G296" s="439"/>
      <c r="H296" s="439"/>
      <c r="I296" s="439"/>
      <c r="J296" s="439"/>
      <c r="L296" s="441" t="s">
        <v>192</v>
      </c>
      <c r="M296" s="443" t="s">
        <v>179</v>
      </c>
      <c r="N296" s="271" t="s">
        <v>192</v>
      </c>
      <c r="O296" s="451"/>
      <c r="P296" s="451"/>
      <c r="Q296" s="451"/>
      <c r="R296" s="451"/>
      <c r="S296" s="451"/>
      <c r="T296" s="444">
        <f ca="1" t="shared" si="39"/>
        <v>60.7959243587331</v>
      </c>
      <c r="U296" s="444">
        <f ca="1" t="shared" si="39"/>
        <v>59.0568360539706</v>
      </c>
      <c r="V296" s="444">
        <f ca="1" t="shared" si="39"/>
        <v>57.023203809826</v>
      </c>
      <c r="W296" s="444">
        <f ca="1" t="shared" si="39"/>
        <v>58.8142754769026</v>
      </c>
      <c r="X296" s="444">
        <f ca="1" t="shared" si="39"/>
        <v>54.445142417092</v>
      </c>
      <c r="Y296" s="444">
        <f ca="1" t="shared" si="39"/>
        <v>51.8195114524432</v>
      </c>
      <c r="Z296" s="444">
        <f ca="1" t="shared" si="39"/>
        <v>49.463976513825</v>
      </c>
      <c r="AA296" s="444">
        <f ca="1" t="shared" si="39"/>
        <v>43.8902794251645</v>
      </c>
      <c r="AB296" s="444">
        <f ca="1" t="shared" si="39"/>
        <v>37.2212478124607</v>
      </c>
      <c r="AC296" s="444">
        <f ca="1" t="shared" si="39"/>
        <v>34.8527919938509</v>
      </c>
      <c r="AD296" s="450"/>
    </row>
    <row r="297" spans="1:30">
      <c r="A297" s="439"/>
      <c r="B297" s="439"/>
      <c r="C297" s="439"/>
      <c r="D297" s="439"/>
      <c r="E297" s="439"/>
      <c r="F297" s="439"/>
      <c r="G297" s="439"/>
      <c r="H297" s="439"/>
      <c r="I297" s="439"/>
      <c r="J297" s="439"/>
      <c r="L297" s="441" t="s">
        <v>193</v>
      </c>
      <c r="M297" s="443" t="s">
        <v>179</v>
      </c>
      <c r="N297" s="271" t="s">
        <v>193</v>
      </c>
      <c r="O297" s="451"/>
      <c r="P297" s="451"/>
      <c r="Q297" s="451"/>
      <c r="R297" s="451"/>
      <c r="S297" s="451"/>
      <c r="T297" s="444">
        <f ca="1" t="shared" si="39"/>
        <v>60.7959243587331</v>
      </c>
      <c r="U297" s="444">
        <f ca="1" t="shared" si="39"/>
        <v>53.6880327763369</v>
      </c>
      <c r="V297" s="444">
        <f ca="1" t="shared" si="39"/>
        <v>51.8392761907509</v>
      </c>
      <c r="W297" s="444">
        <f ca="1" t="shared" si="39"/>
        <v>53.4675231608205</v>
      </c>
      <c r="X297" s="444">
        <f ca="1" t="shared" si="39"/>
        <v>49.4955840155381</v>
      </c>
      <c r="Y297" s="444">
        <f ca="1" t="shared" si="39"/>
        <v>47.1086467749483</v>
      </c>
      <c r="Z297" s="444">
        <f ca="1" t="shared" si="39"/>
        <v>44.9672513762046</v>
      </c>
      <c r="AA297" s="444">
        <f ca="1" t="shared" si="39"/>
        <v>39.9002540228768</v>
      </c>
      <c r="AB297" s="444">
        <f ca="1" t="shared" si="39"/>
        <v>33.8374980113279</v>
      </c>
      <c r="AC297" s="444">
        <f ca="1" t="shared" si="39"/>
        <v>31.6843563580463</v>
      </c>
      <c r="AD297" s="453"/>
    </row>
    <row r="298" spans="1:29">
      <c r="A298" s="439"/>
      <c r="B298" s="439"/>
      <c r="C298" s="439"/>
      <c r="D298" s="439"/>
      <c r="E298" s="439"/>
      <c r="F298" s="439"/>
      <c r="G298" s="439"/>
      <c r="H298" s="439"/>
      <c r="I298" s="439"/>
      <c r="J298" s="439"/>
      <c r="L298" s="441" t="s">
        <v>194</v>
      </c>
      <c r="M298" s="443" t="s">
        <v>179</v>
      </c>
      <c r="N298" s="271" t="s">
        <v>194</v>
      </c>
      <c r="O298" s="451"/>
      <c r="P298" s="451"/>
      <c r="Q298" s="451"/>
      <c r="R298" s="451"/>
      <c r="S298" s="451"/>
      <c r="T298" s="444">
        <f ca="1" t="shared" si="39"/>
        <v>60.7959243587331</v>
      </c>
      <c r="U298" s="444">
        <f ca="1" t="shared" si="39"/>
        <v>53.6880327763369</v>
      </c>
      <c r="V298" s="444">
        <f ca="1" t="shared" si="39"/>
        <v>51.8392761907509</v>
      </c>
      <c r="W298" s="444">
        <f ca="1" t="shared" si="39"/>
        <v>53.4675231608205</v>
      </c>
      <c r="X298" s="444">
        <f ca="1" t="shared" si="39"/>
        <v>49.4955840155381</v>
      </c>
      <c r="Y298" s="444">
        <f ca="1" t="shared" si="39"/>
        <v>47.1086467749483</v>
      </c>
      <c r="Z298" s="444">
        <f ca="1" t="shared" si="39"/>
        <v>44.9672513762046</v>
      </c>
      <c r="AA298" s="444">
        <f ca="1" t="shared" si="39"/>
        <v>39.9002540228768</v>
      </c>
      <c r="AB298" s="444">
        <f ca="1" t="shared" si="39"/>
        <v>33.8374980113279</v>
      </c>
      <c r="AC298" s="444">
        <f ca="1" t="shared" si="39"/>
        <v>31.6843563580463</v>
      </c>
    </row>
    <row r="299" spans="1:29">
      <c r="A299" s="439"/>
      <c r="B299" s="439"/>
      <c r="C299" s="439"/>
      <c r="D299" s="439"/>
      <c r="E299" s="439"/>
      <c r="F299" s="439"/>
      <c r="G299" s="439"/>
      <c r="H299" s="439"/>
      <c r="I299" s="439"/>
      <c r="J299" s="439"/>
      <c r="L299" s="441" t="s">
        <v>195</v>
      </c>
      <c r="M299" s="443" t="s">
        <v>179</v>
      </c>
      <c r="N299" s="271" t="s">
        <v>195</v>
      </c>
      <c r="O299" s="451"/>
      <c r="P299" s="451"/>
      <c r="Q299" s="451"/>
      <c r="R299" s="451"/>
      <c r="S299" s="451"/>
      <c r="T299" s="444">
        <f ca="1" t="shared" si="39"/>
        <v>60.7959243587331</v>
      </c>
      <c r="U299" s="444">
        <f ca="1" t="shared" si="39"/>
        <v>58.6352008241795</v>
      </c>
      <c r="V299" s="444">
        <f ca="1" t="shared" si="39"/>
        <v>55.9719967116437</v>
      </c>
      <c r="W299" s="444">
        <f ca="1" t="shared" si="39"/>
        <v>53.1258839613616</v>
      </c>
      <c r="X299" s="444">
        <f ca="1" t="shared" si="39"/>
        <v>50.2512192148361</v>
      </c>
      <c r="Y299" s="444">
        <f ca="1" t="shared" si="39"/>
        <v>47.4223491518659</v>
      </c>
      <c r="Z299" s="444">
        <f ca="1" t="shared" si="39"/>
        <v>44.6757037687725</v>
      </c>
      <c r="AA299" s="444">
        <f ca="1" t="shared" si="39"/>
        <v>42.029512064914</v>
      </c>
      <c r="AB299" s="444">
        <f ca="1" t="shared" si="39"/>
        <v>39.4928962017995</v>
      </c>
      <c r="AC299" s="444">
        <f ca="1" t="shared" si="39"/>
        <v>37.0701077023043</v>
      </c>
    </row>
    <row r="300" spans="1:29">
      <c r="A300" s="439"/>
      <c r="B300" s="439"/>
      <c r="C300" s="439"/>
      <c r="D300" s="439"/>
      <c r="E300" s="439"/>
      <c r="F300" s="439"/>
      <c r="G300" s="439"/>
      <c r="H300" s="439"/>
      <c r="I300" s="439"/>
      <c r="J300" s="439"/>
      <c r="N300" s="271" t="s">
        <v>171</v>
      </c>
      <c r="O300" s="444">
        <f ca="1">O180</f>
        <v>60</v>
      </c>
      <c r="P300" s="444">
        <f ca="1" t="shared" ref="P300:AC300" si="40">P180</f>
        <v>60</v>
      </c>
      <c r="Q300" s="444">
        <f ca="1" t="shared" si="40"/>
        <v>60</v>
      </c>
      <c r="R300" s="444">
        <f ca="1" t="shared" si="40"/>
        <v>60</v>
      </c>
      <c r="S300" s="444">
        <f ca="1" t="shared" si="40"/>
        <v>60</v>
      </c>
      <c r="T300" s="444">
        <f ca="1" t="shared" si="40"/>
        <v>60</v>
      </c>
      <c r="U300" s="444">
        <f ca="1" t="shared" si="40"/>
        <v>60</v>
      </c>
      <c r="V300" s="444">
        <f ca="1" t="shared" si="40"/>
        <v>60</v>
      </c>
      <c r="W300" s="444">
        <f ca="1" t="shared" si="40"/>
        <v>60</v>
      </c>
      <c r="X300" s="444">
        <f ca="1" t="shared" si="40"/>
        <v>60</v>
      </c>
      <c r="Y300" s="444">
        <f ca="1" t="shared" si="40"/>
        <v>60</v>
      </c>
      <c r="Z300" s="444">
        <f ca="1" t="shared" si="40"/>
        <v>60</v>
      </c>
      <c r="AA300" s="444">
        <f ca="1" t="shared" si="40"/>
        <v>60</v>
      </c>
      <c r="AB300" s="444">
        <f ca="1" t="shared" si="40"/>
        <v>60</v>
      </c>
      <c r="AC300" s="444">
        <f ca="1" t="shared" si="40"/>
        <v>60</v>
      </c>
    </row>
    <row r="301" spans="1:10">
      <c r="A301" s="439"/>
      <c r="B301" s="439"/>
      <c r="C301" s="439"/>
      <c r="D301" s="439"/>
      <c r="E301" s="439"/>
      <c r="F301" s="439"/>
      <c r="G301" s="439"/>
      <c r="H301" s="439"/>
      <c r="I301" s="439"/>
      <c r="J301" s="439"/>
    </row>
    <row r="302" spans="1:10">
      <c r="A302" s="439"/>
      <c r="B302" s="439"/>
      <c r="C302" s="439"/>
      <c r="D302" s="439"/>
      <c r="E302" s="439"/>
      <c r="F302" s="439"/>
      <c r="G302" s="439"/>
      <c r="H302" s="439"/>
      <c r="I302" s="439"/>
      <c r="J302" s="439"/>
    </row>
    <row r="303" spans="1:10">
      <c r="A303" s="439"/>
      <c r="B303" s="439"/>
      <c r="C303" s="439"/>
      <c r="D303" s="439"/>
      <c r="E303" s="439"/>
      <c r="F303" s="439"/>
      <c r="G303" s="439"/>
      <c r="H303" s="439"/>
      <c r="I303" s="439"/>
      <c r="J303" s="439"/>
    </row>
    <row r="304" spans="1:10">
      <c r="A304" s="439"/>
      <c r="B304" s="439"/>
      <c r="C304" s="439"/>
      <c r="D304" s="439"/>
      <c r="E304" s="439"/>
      <c r="F304" s="439"/>
      <c r="G304" s="439"/>
      <c r="H304" s="439"/>
      <c r="I304" s="439"/>
      <c r="J304" s="439"/>
    </row>
    <row r="305" spans="1:10">
      <c r="A305" s="439"/>
      <c r="B305" s="439"/>
      <c r="C305" s="439"/>
      <c r="D305" s="439"/>
      <c r="E305" s="439"/>
      <c r="F305" s="439"/>
      <c r="G305" s="439"/>
      <c r="H305" s="439"/>
      <c r="I305" s="439"/>
      <c r="J305" s="439"/>
    </row>
    <row r="309" spans="15:30">
      <c r="O309" s="442"/>
      <c r="P309" s="442"/>
      <c r="Q309" s="442"/>
      <c r="R309" s="442"/>
      <c r="S309" s="442"/>
      <c r="T309" s="442"/>
      <c r="U309" s="442"/>
      <c r="V309" s="442"/>
      <c r="W309" s="442"/>
      <c r="X309" s="442"/>
      <c r="Y309" s="442"/>
      <c r="Z309" s="442"/>
      <c r="AA309" s="442"/>
      <c r="AB309" s="442"/>
      <c r="AC309" s="442"/>
      <c r="AD309" s="442"/>
    </row>
    <row r="310" spans="15:30">
      <c r="O310" s="373"/>
      <c r="P310" s="373"/>
      <c r="Q310" s="373"/>
      <c r="R310" s="373"/>
      <c r="S310" s="373"/>
      <c r="T310" s="373"/>
      <c r="U310" s="373"/>
      <c r="V310" s="373"/>
      <c r="W310" s="373"/>
      <c r="X310" s="373"/>
      <c r="Y310" s="373"/>
      <c r="Z310" s="373"/>
      <c r="AA310" s="373"/>
      <c r="AB310" s="373"/>
      <c r="AC310" s="373"/>
      <c r="AD310" s="373"/>
    </row>
    <row r="311" spans="15:30">
      <c r="O311" s="373"/>
      <c r="P311" s="373"/>
      <c r="Q311" s="373"/>
      <c r="R311" s="373"/>
      <c r="S311" s="373"/>
      <c r="T311" s="373"/>
      <c r="U311" s="373"/>
      <c r="V311" s="373"/>
      <c r="W311" s="373"/>
      <c r="X311" s="373"/>
      <c r="Y311" s="373"/>
      <c r="Z311" s="373"/>
      <c r="AA311" s="373"/>
      <c r="AB311" s="373"/>
      <c r="AC311" s="373"/>
      <c r="AD311" s="373"/>
    </row>
    <row r="313" spans="15:25">
      <c r="O313" s="450"/>
      <c r="P313" s="450"/>
      <c r="Q313" s="450"/>
      <c r="R313" s="450"/>
      <c r="S313" s="450"/>
      <c r="T313" s="450"/>
      <c r="U313" s="450"/>
      <c r="V313" s="450"/>
      <c r="W313" s="450"/>
      <c r="X313" s="450"/>
      <c r="Y313" s="450"/>
    </row>
    <row r="314" spans="15:30">
      <c r="O314" s="442"/>
      <c r="P314" s="442"/>
      <c r="Q314" s="442"/>
      <c r="R314" s="442"/>
      <c r="S314" s="442"/>
      <c r="T314" s="442"/>
      <c r="U314" s="442"/>
      <c r="V314" s="442"/>
      <c r="W314" s="442"/>
      <c r="X314" s="442"/>
      <c r="Y314" s="442"/>
      <c r="Z314" s="442"/>
      <c r="AA314" s="442"/>
      <c r="AB314" s="442"/>
      <c r="AC314" s="442"/>
      <c r="AD314" s="442"/>
    </row>
    <row r="315" spans="14:30">
      <c r="N315" s="450"/>
      <c r="O315" s="373"/>
      <c r="P315" s="373"/>
      <c r="Q315" s="373"/>
      <c r="R315" s="373"/>
      <c r="S315" s="373"/>
      <c r="T315" s="373"/>
      <c r="U315" s="373"/>
      <c r="V315" s="373"/>
      <c r="W315" s="373"/>
      <c r="X315" s="373"/>
      <c r="Y315" s="373"/>
      <c r="Z315" s="373"/>
      <c r="AA315" s="373"/>
      <c r="AB315" s="373"/>
      <c r="AC315" s="373"/>
      <c r="AD315" s="373"/>
    </row>
    <row r="317" spans="15:30">
      <c r="O317" s="442"/>
      <c r="P317" s="442"/>
      <c r="Q317" s="442"/>
      <c r="R317" s="442"/>
      <c r="S317" s="442"/>
      <c r="T317" s="442"/>
      <c r="U317" s="442"/>
      <c r="V317" s="442"/>
      <c r="W317" s="442"/>
      <c r="X317" s="442"/>
      <c r="Y317" s="442"/>
      <c r="Z317" s="442"/>
      <c r="AA317" s="442"/>
      <c r="AB317" s="442"/>
      <c r="AC317" s="442"/>
      <c r="AD317" s="442"/>
    </row>
    <row r="318" spans="14:30">
      <c r="N318" s="373"/>
      <c r="O318" s="373"/>
      <c r="P318" s="373"/>
      <c r="Q318" s="373"/>
      <c r="R318" s="373"/>
      <c r="S318" s="373"/>
      <c r="T318" s="373"/>
      <c r="U318" s="373"/>
      <c r="V318" s="373"/>
      <c r="W318" s="373"/>
      <c r="X318" s="373"/>
      <c r="Y318" s="373"/>
      <c r="Z318" s="373"/>
      <c r="AA318" s="373"/>
      <c r="AB318" s="373"/>
      <c r="AC318" s="373"/>
      <c r="AD318" s="373"/>
    </row>
    <row r="319" spans="14:30">
      <c r="N319" s="373"/>
      <c r="O319" s="373"/>
      <c r="P319" s="373"/>
      <c r="Q319" s="373"/>
      <c r="R319" s="373"/>
      <c r="S319" s="373"/>
      <c r="T319" s="373"/>
      <c r="U319" s="373"/>
      <c r="V319" s="373"/>
      <c r="W319" s="373"/>
      <c r="X319" s="373"/>
      <c r="Y319" s="373"/>
      <c r="Z319" s="373"/>
      <c r="AA319" s="373"/>
      <c r="AB319" s="373"/>
      <c r="AC319" s="373"/>
      <c r="AD319" s="373"/>
    </row>
    <row r="320" spans="14:30">
      <c r="N320" s="373"/>
      <c r="O320" s="373"/>
      <c r="P320" s="373"/>
      <c r="Q320" s="373"/>
      <c r="R320" s="373"/>
      <c r="S320" s="373"/>
      <c r="T320" s="373"/>
      <c r="U320" s="373"/>
      <c r="V320" s="373"/>
      <c r="W320" s="373"/>
      <c r="X320" s="373"/>
      <c r="Y320" s="373"/>
      <c r="Z320" s="373"/>
      <c r="AA320" s="373"/>
      <c r="AB320" s="373"/>
      <c r="AC320" s="373"/>
      <c r="AD320" s="373"/>
    </row>
    <row r="321" spans="14:30">
      <c r="N321" s="373"/>
      <c r="O321" s="373"/>
      <c r="P321" s="373"/>
      <c r="Q321" s="373"/>
      <c r="R321" s="373"/>
      <c r="S321" s="373"/>
      <c r="T321" s="373"/>
      <c r="U321" s="373"/>
      <c r="V321" s="373"/>
      <c r="W321" s="373"/>
      <c r="X321" s="373"/>
      <c r="Y321" s="373"/>
      <c r="Z321" s="373"/>
      <c r="AA321" s="373"/>
      <c r="AB321" s="373"/>
      <c r="AC321" s="373"/>
      <c r="AD321" s="373"/>
    </row>
    <row r="323" spans="14:30">
      <c r="N323" s="373"/>
      <c r="O323" s="381"/>
      <c r="P323" s="381"/>
      <c r="Q323" s="381"/>
      <c r="R323" s="381"/>
      <c r="S323" s="381"/>
      <c r="T323" s="381"/>
      <c r="U323" s="381"/>
      <c r="V323" s="381"/>
      <c r="W323" s="381"/>
      <c r="X323" s="381"/>
      <c r="Y323" s="381"/>
      <c r="Z323" s="381"/>
      <c r="AA323" s="381"/>
      <c r="AB323" s="381"/>
      <c r="AC323" s="381"/>
      <c r="AD323" s="381"/>
    </row>
    <row r="324" spans="14:30">
      <c r="N324" s="373"/>
      <c r="O324" s="373"/>
      <c r="P324" s="373"/>
      <c r="Q324" s="373"/>
      <c r="R324" s="373"/>
      <c r="S324" s="373"/>
      <c r="T324" s="373"/>
      <c r="U324" s="373"/>
      <c r="V324" s="373"/>
      <c r="W324" s="373"/>
      <c r="X324" s="373"/>
      <c r="Y324" s="373"/>
      <c r="Z324" s="373"/>
      <c r="AA324" s="373"/>
      <c r="AB324" s="373"/>
      <c r="AC324" s="373"/>
      <c r="AD324" s="373"/>
    </row>
    <row r="325" spans="14:30">
      <c r="N325" s="373"/>
      <c r="O325" s="373"/>
      <c r="P325" s="373"/>
      <c r="Q325" s="373"/>
      <c r="R325" s="373"/>
      <c r="S325" s="373"/>
      <c r="T325" s="373"/>
      <c r="U325" s="373"/>
      <c r="V325" s="373"/>
      <c r="W325" s="373"/>
      <c r="X325" s="373"/>
      <c r="Y325" s="373"/>
      <c r="Z325" s="373"/>
      <c r="AA325" s="373"/>
      <c r="AB325" s="373"/>
      <c r="AC325" s="373"/>
      <c r="AD325" s="373"/>
    </row>
    <row r="328" spans="15:19">
      <c r="O328" s="452"/>
      <c r="P328" s="452"/>
      <c r="Q328" s="452"/>
      <c r="R328" s="452"/>
      <c r="S328" s="452"/>
    </row>
    <row r="329" spans="15:19">
      <c r="O329" s="452"/>
      <c r="P329" s="452"/>
      <c r="Q329" s="452"/>
      <c r="R329" s="452"/>
      <c r="S329" s="452"/>
    </row>
    <row r="330" spans="15:30">
      <c r="O330" s="455"/>
      <c r="P330" s="455"/>
      <c r="Q330" s="455"/>
      <c r="R330" s="455"/>
      <c r="S330" s="455"/>
      <c r="T330" s="450"/>
      <c r="U330" s="450"/>
      <c r="V330" s="450"/>
      <c r="W330" s="450"/>
      <c r="X330" s="450"/>
      <c r="Y330" s="450"/>
      <c r="Z330" s="450"/>
      <c r="AA330" s="450"/>
      <c r="AB330" s="450"/>
      <c r="AC330" s="450"/>
      <c r="AD330" s="450"/>
    </row>
    <row r="331" spans="15:30">
      <c r="O331" s="455"/>
      <c r="P331" s="455"/>
      <c r="Q331" s="455"/>
      <c r="R331" s="455"/>
      <c r="S331" s="455"/>
      <c r="T331" s="450"/>
      <c r="U331" s="450"/>
      <c r="V331" s="450"/>
      <c r="W331" s="450"/>
      <c r="X331" s="450"/>
      <c r="Y331" s="450"/>
      <c r="Z331" s="450"/>
      <c r="AA331" s="450"/>
      <c r="AB331" s="450"/>
      <c r="AC331" s="450"/>
      <c r="AD331" s="450"/>
    </row>
    <row r="332" spans="15:30">
      <c r="O332" s="455"/>
      <c r="P332" s="455"/>
      <c r="Q332" s="455"/>
      <c r="R332" s="455"/>
      <c r="S332" s="455"/>
      <c r="T332" s="450"/>
      <c r="U332" s="450"/>
      <c r="V332" s="450"/>
      <c r="W332" s="450"/>
      <c r="X332" s="450"/>
      <c r="Y332" s="450"/>
      <c r="Z332" s="450"/>
      <c r="AA332" s="450"/>
      <c r="AB332" s="450"/>
      <c r="AC332" s="450"/>
      <c r="AD332" s="450"/>
    </row>
    <row r="334" spans="15:19">
      <c r="O334" s="452"/>
      <c r="P334" s="452"/>
      <c r="Q334" s="452"/>
      <c r="R334" s="452"/>
      <c r="S334" s="452"/>
    </row>
    <row r="335" spans="15:19">
      <c r="O335" s="452"/>
      <c r="P335" s="452"/>
      <c r="Q335" s="452"/>
      <c r="R335" s="452"/>
      <c r="S335" s="452"/>
    </row>
    <row r="336" spans="15:30">
      <c r="O336" s="455"/>
      <c r="P336" s="455"/>
      <c r="Q336" s="455"/>
      <c r="R336" s="455"/>
      <c r="S336" s="455"/>
      <c r="T336" s="450"/>
      <c r="U336" s="450"/>
      <c r="V336" s="450"/>
      <c r="W336" s="450"/>
      <c r="X336" s="450"/>
      <c r="Y336" s="450"/>
      <c r="Z336" s="450"/>
      <c r="AA336" s="450"/>
      <c r="AB336" s="450"/>
      <c r="AC336" s="450"/>
      <c r="AD336" s="450"/>
    </row>
    <row r="337" spans="15:30">
      <c r="O337" s="455"/>
      <c r="P337" s="455"/>
      <c r="Q337" s="455"/>
      <c r="R337" s="455"/>
      <c r="S337" s="455"/>
      <c r="T337" s="450"/>
      <c r="U337" s="450"/>
      <c r="V337" s="450"/>
      <c r="W337" s="450"/>
      <c r="X337" s="450"/>
      <c r="Y337" s="450"/>
      <c r="Z337" s="450"/>
      <c r="AA337" s="450"/>
      <c r="AB337" s="450"/>
      <c r="AC337" s="450"/>
      <c r="AD337" s="450"/>
    </row>
    <row r="338" spans="15:30">
      <c r="O338" s="455"/>
      <c r="P338" s="455"/>
      <c r="Q338" s="455"/>
      <c r="R338" s="455"/>
      <c r="S338" s="455"/>
      <c r="T338" s="450"/>
      <c r="U338" s="450"/>
      <c r="V338" s="450"/>
      <c r="W338" s="450"/>
      <c r="X338" s="450"/>
      <c r="Y338" s="450"/>
      <c r="Z338" s="450"/>
      <c r="AA338" s="450"/>
      <c r="AB338" s="450"/>
      <c r="AC338" s="450"/>
      <c r="AD338" s="450"/>
    </row>
    <row r="339" spans="15:19">
      <c r="O339" s="452"/>
      <c r="P339" s="452"/>
      <c r="Q339" s="452"/>
      <c r="R339" s="452"/>
      <c r="S339" s="452"/>
    </row>
    <row r="340" spans="15:19">
      <c r="O340" s="452"/>
      <c r="P340" s="452"/>
      <c r="Q340" s="452"/>
      <c r="R340" s="452"/>
      <c r="S340" s="452"/>
    </row>
    <row r="341" spans="2:19">
      <c r="B341" s="454"/>
      <c r="I341" s="454"/>
      <c r="O341" s="452"/>
      <c r="P341" s="452"/>
      <c r="Q341" s="452"/>
      <c r="R341" s="452"/>
      <c r="S341" s="452"/>
    </row>
    <row r="342" spans="15:30">
      <c r="O342" s="455"/>
      <c r="P342" s="455"/>
      <c r="Q342" s="455"/>
      <c r="R342" s="455"/>
      <c r="S342" s="455"/>
      <c r="T342" s="450"/>
      <c r="U342" s="450"/>
      <c r="V342" s="450"/>
      <c r="W342" s="450"/>
      <c r="X342" s="450"/>
      <c r="Y342" s="450"/>
      <c r="Z342" s="450"/>
      <c r="AA342" s="450"/>
      <c r="AB342" s="450"/>
      <c r="AC342" s="450"/>
      <c r="AD342" s="450"/>
    </row>
    <row r="343" spans="15:30">
      <c r="O343" s="455"/>
      <c r="P343" s="455"/>
      <c r="Q343" s="455"/>
      <c r="R343" s="455"/>
      <c r="S343" s="455"/>
      <c r="T343" s="450"/>
      <c r="U343" s="450"/>
      <c r="V343" s="450"/>
      <c r="W343" s="450"/>
      <c r="X343" s="450"/>
      <c r="Y343" s="450"/>
      <c r="Z343" s="450"/>
      <c r="AA343" s="450"/>
      <c r="AB343" s="450"/>
      <c r="AC343" s="450"/>
      <c r="AD343" s="450"/>
    </row>
    <row r="344" spans="15:30">
      <c r="O344" s="455"/>
      <c r="P344" s="455"/>
      <c r="Q344" s="455"/>
      <c r="R344" s="455"/>
      <c r="S344" s="455"/>
      <c r="T344" s="450"/>
      <c r="U344" s="450"/>
      <c r="V344" s="450"/>
      <c r="W344" s="450"/>
      <c r="X344" s="450"/>
      <c r="Y344" s="450"/>
      <c r="Z344" s="450"/>
      <c r="AA344" s="450"/>
      <c r="AB344" s="450"/>
      <c r="AC344" s="450"/>
      <c r="AD344" s="450"/>
    </row>
    <row r="345" spans="15:19">
      <c r="O345" s="452"/>
      <c r="P345" s="452"/>
      <c r="Q345" s="452"/>
      <c r="R345" s="452"/>
      <c r="S345" s="452"/>
    </row>
    <row r="346" spans="15:19">
      <c r="O346" s="452"/>
      <c r="P346" s="452"/>
      <c r="Q346" s="452"/>
      <c r="R346" s="452"/>
      <c r="S346" s="452"/>
    </row>
    <row r="347" spans="15:19">
      <c r="O347" s="452"/>
      <c r="P347" s="452"/>
      <c r="Q347" s="452"/>
      <c r="R347" s="452"/>
      <c r="S347" s="452"/>
    </row>
    <row r="348" spans="15:30">
      <c r="O348" s="455"/>
      <c r="P348" s="455"/>
      <c r="Q348" s="455"/>
      <c r="R348" s="455"/>
      <c r="S348" s="455"/>
      <c r="T348" s="450"/>
      <c r="U348" s="450"/>
      <c r="V348" s="450"/>
      <c r="W348" s="450"/>
      <c r="X348" s="450"/>
      <c r="Y348" s="450"/>
      <c r="Z348" s="450"/>
      <c r="AA348" s="450"/>
      <c r="AB348" s="450"/>
      <c r="AC348" s="450"/>
      <c r="AD348" s="450"/>
    </row>
    <row r="349" spans="15:30">
      <c r="O349" s="455"/>
      <c r="P349" s="455"/>
      <c r="Q349" s="455"/>
      <c r="R349" s="455"/>
      <c r="S349" s="455"/>
      <c r="T349" s="450"/>
      <c r="U349" s="450"/>
      <c r="V349" s="450"/>
      <c r="W349" s="450"/>
      <c r="X349" s="450"/>
      <c r="Y349" s="450"/>
      <c r="Z349" s="450"/>
      <c r="AA349" s="450"/>
      <c r="AB349" s="450"/>
      <c r="AC349" s="450"/>
      <c r="AD349" s="450"/>
    </row>
    <row r="350" spans="15:30">
      <c r="O350" s="455"/>
      <c r="P350" s="455"/>
      <c r="Q350" s="455"/>
      <c r="R350" s="455"/>
      <c r="S350" s="455"/>
      <c r="T350" s="450"/>
      <c r="U350" s="450"/>
      <c r="V350" s="450"/>
      <c r="W350" s="450"/>
      <c r="X350" s="450"/>
      <c r="Y350" s="450"/>
      <c r="Z350" s="450"/>
      <c r="AA350" s="450"/>
      <c r="AB350" s="450"/>
      <c r="AC350" s="450"/>
      <c r="AD350" s="450"/>
    </row>
    <row r="353" spans="15:19">
      <c r="O353" s="452"/>
      <c r="P353" s="452"/>
      <c r="Q353" s="452"/>
      <c r="R353" s="452"/>
      <c r="S353" s="452"/>
    </row>
    <row r="354" spans="15:30">
      <c r="O354" s="455"/>
      <c r="P354" s="455"/>
      <c r="Q354" s="455"/>
      <c r="R354" s="455"/>
      <c r="S354" s="455"/>
      <c r="T354" s="450"/>
      <c r="U354" s="450"/>
      <c r="V354" s="450"/>
      <c r="W354" s="450"/>
      <c r="X354" s="450"/>
      <c r="Y354" s="450"/>
      <c r="Z354" s="450"/>
      <c r="AA354" s="450"/>
      <c r="AB354" s="450"/>
      <c r="AC354" s="450"/>
      <c r="AD354" s="450"/>
    </row>
    <row r="355" spans="15:30">
      <c r="O355" s="455"/>
      <c r="P355" s="455"/>
      <c r="Q355" s="455"/>
      <c r="R355" s="455"/>
      <c r="S355" s="455"/>
      <c r="T355" s="450"/>
      <c r="U355" s="450"/>
      <c r="V355" s="450"/>
      <c r="W355" s="450"/>
      <c r="X355" s="450"/>
      <c r="Y355" s="450"/>
      <c r="Z355" s="450"/>
      <c r="AA355" s="450"/>
      <c r="AB355" s="450"/>
      <c r="AC355" s="450"/>
      <c r="AD355" s="450"/>
    </row>
    <row r="356" spans="15:30">
      <c r="O356" s="455"/>
      <c r="P356" s="455"/>
      <c r="Q356" s="455"/>
      <c r="R356" s="455"/>
      <c r="S356" s="455"/>
      <c r="T356" s="450"/>
      <c r="U356" s="450"/>
      <c r="V356" s="450"/>
      <c r="W356" s="450"/>
      <c r="X356" s="450"/>
      <c r="Y356" s="450"/>
      <c r="Z356" s="450"/>
      <c r="AA356" s="450"/>
      <c r="AB356" s="450"/>
      <c r="AC356" s="450"/>
      <c r="AD356" s="450"/>
    </row>
    <row r="357" spans="15:19">
      <c r="O357" s="452"/>
      <c r="P357" s="452"/>
      <c r="Q357" s="452"/>
      <c r="R357" s="452"/>
      <c r="S357" s="452"/>
    </row>
    <row r="358" spans="15:19">
      <c r="O358" s="452"/>
      <c r="P358" s="452"/>
      <c r="Q358" s="452"/>
      <c r="R358" s="452"/>
      <c r="S358" s="452"/>
    </row>
    <row r="359" spans="15:19">
      <c r="O359" s="452"/>
      <c r="P359" s="452"/>
      <c r="Q359" s="452"/>
      <c r="R359" s="452"/>
      <c r="S359" s="452"/>
    </row>
    <row r="360" spans="15:30">
      <c r="O360" s="455"/>
      <c r="P360" s="455"/>
      <c r="Q360" s="455"/>
      <c r="R360" s="455"/>
      <c r="S360" s="455"/>
      <c r="T360" s="450"/>
      <c r="U360" s="450"/>
      <c r="V360" s="450"/>
      <c r="W360" s="450"/>
      <c r="X360" s="450"/>
      <c r="Y360" s="450"/>
      <c r="Z360" s="450"/>
      <c r="AA360" s="450"/>
      <c r="AB360" s="450"/>
      <c r="AC360" s="450"/>
      <c r="AD360" s="450"/>
    </row>
    <row r="361" spans="15:30">
      <c r="O361" s="455"/>
      <c r="P361" s="455"/>
      <c r="Q361" s="455"/>
      <c r="R361" s="455"/>
      <c r="S361" s="455"/>
      <c r="T361" s="450"/>
      <c r="U361" s="450"/>
      <c r="V361" s="450"/>
      <c r="W361" s="450"/>
      <c r="X361" s="450"/>
      <c r="Y361" s="450"/>
      <c r="Z361" s="450"/>
      <c r="AA361" s="450"/>
      <c r="AB361" s="450"/>
      <c r="AC361" s="450"/>
      <c r="AD361" s="450"/>
    </row>
    <row r="362" spans="15:30">
      <c r="O362" s="455"/>
      <c r="P362" s="455"/>
      <c r="Q362" s="455"/>
      <c r="R362" s="455"/>
      <c r="S362" s="455"/>
      <c r="T362" s="450"/>
      <c r="U362" s="450"/>
      <c r="V362" s="450"/>
      <c r="W362" s="450"/>
      <c r="X362" s="450"/>
      <c r="Y362" s="450"/>
      <c r="Z362" s="450"/>
      <c r="AA362" s="450"/>
      <c r="AB362" s="450"/>
      <c r="AC362" s="450"/>
      <c r="AD362" s="450"/>
    </row>
  </sheetData>
  <pageMargins left="0.118110236220472" right="0.118110236220472" top="0.354330708661417" bottom="0.354330708661417" header="0.31496062992126" footer="0.31496062992126"/>
  <pageSetup paperSize="9" scale="80"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F55"/>
  <sheetViews>
    <sheetView zoomScale="65" zoomScaleNormal="65" zoomScaleSheetLayoutView="90" workbookViewId="0">
      <pane xSplit="3" ySplit="2" topLeftCell="D14" activePane="bottomRight" state="frozen"/>
      <selection/>
      <selection pane="topRight"/>
      <selection pane="bottomLeft"/>
      <selection pane="bottomRight" activeCell="C38" sqref="C38:C46"/>
    </sheetView>
  </sheetViews>
  <sheetFormatPr defaultColWidth="11.4285714285714" defaultRowHeight="15" outlineLevelCol="5"/>
  <cols>
    <col min="1" max="1" width="3.71428571428571" style="387" customWidth="1"/>
    <col min="2" max="2" width="34.2857142857143" style="387" customWidth="1"/>
    <col min="3" max="3" width="82.2857142857143" style="387" customWidth="1"/>
    <col min="4" max="4" width="81.2857142857143" style="387" customWidth="1"/>
    <col min="5" max="5" width="24.2857142857143" style="388" customWidth="1"/>
    <col min="6" max="16384" width="11.4285714285714" style="389"/>
  </cols>
  <sheetData>
    <row r="1" s="383" customFormat="1" ht="12.75" spans="3:5">
      <c r="C1" s="384"/>
      <c r="D1" s="384"/>
      <c r="E1" s="390"/>
    </row>
    <row r="2" s="383" customFormat="1" ht="12.75" spans="3:5">
      <c r="C2" s="384"/>
      <c r="D2" s="391" t="s">
        <v>196</v>
      </c>
      <c r="E2" s="392" t="s">
        <v>197</v>
      </c>
    </row>
    <row r="3" spans="1:5">
      <c r="A3" s="389"/>
      <c r="B3" s="393" t="s">
        <v>198</v>
      </c>
      <c r="C3" s="393"/>
      <c r="D3" s="394"/>
      <c r="E3" s="395"/>
    </row>
    <row r="4" s="384" customFormat="1" ht="12.75" spans="1:6">
      <c r="A4" s="396"/>
      <c r="B4" s="16" t="s">
        <v>199</v>
      </c>
      <c r="C4" s="384" t="s">
        <v>46</v>
      </c>
      <c r="D4" s="397"/>
      <c r="E4" s="398"/>
      <c r="F4" s="399"/>
    </row>
    <row r="5" s="384" customFormat="1" ht="12.75" spans="1:6">
      <c r="A5" s="396"/>
      <c r="B5" s="396"/>
      <c r="D5" s="400"/>
      <c r="E5" s="401"/>
      <c r="F5" s="399"/>
    </row>
    <row r="6" spans="1:5">
      <c r="A6" s="389"/>
      <c r="B6" s="18" t="s">
        <v>93</v>
      </c>
      <c r="C6" s="402" t="s">
        <v>93</v>
      </c>
      <c r="D6" s="400"/>
      <c r="E6" s="401"/>
    </row>
    <row r="7" ht="38.25" spans="1:5">
      <c r="A7" s="403"/>
      <c r="B7" s="404"/>
      <c r="C7" s="405" t="s">
        <v>200</v>
      </c>
      <c r="D7" s="406" t="s">
        <v>201</v>
      </c>
      <c r="E7" s="407" t="s">
        <v>202</v>
      </c>
    </row>
    <row r="8" spans="1:5">
      <c r="A8" s="403"/>
      <c r="B8" s="404"/>
      <c r="C8" s="408" t="s">
        <v>95</v>
      </c>
      <c r="D8" s="406"/>
      <c r="E8" s="398"/>
    </row>
    <row r="9" spans="1:5">
      <c r="A9" s="403"/>
      <c r="B9" s="404"/>
      <c r="C9" s="408" t="s">
        <v>96</v>
      </c>
      <c r="D9" s="406"/>
      <c r="E9" s="398"/>
    </row>
    <row r="10" spans="1:5">
      <c r="A10" s="389"/>
      <c r="B10" s="409"/>
      <c r="C10" s="405" t="s">
        <v>97</v>
      </c>
      <c r="D10" s="406"/>
      <c r="E10" s="398"/>
    </row>
    <row r="11" ht="38.25" spans="1:5">
      <c r="A11" s="389"/>
      <c r="B11" s="409"/>
      <c r="C11" s="405" t="s">
        <v>98</v>
      </c>
      <c r="D11" s="406" t="s">
        <v>203</v>
      </c>
      <c r="E11" s="407" t="s">
        <v>202</v>
      </c>
    </row>
    <row r="12" ht="38.25" spans="1:5">
      <c r="A12" s="410"/>
      <c r="B12" s="411"/>
      <c r="C12" s="405" t="s">
        <v>99</v>
      </c>
      <c r="D12" s="406" t="s">
        <v>204</v>
      </c>
      <c r="E12" s="407" t="s">
        <v>202</v>
      </c>
    </row>
    <row r="13" ht="38.25" spans="1:5">
      <c r="A13" s="389"/>
      <c r="B13" s="409"/>
      <c r="C13" s="405" t="s">
        <v>100</v>
      </c>
      <c r="D13" s="406" t="s">
        <v>205</v>
      </c>
      <c r="E13" s="407" t="s">
        <v>202</v>
      </c>
    </row>
    <row r="14" s="385" customFormat="1" ht="12.75" spans="2:5">
      <c r="B14" s="412"/>
      <c r="C14" s="413" t="s">
        <v>101</v>
      </c>
      <c r="D14" s="406"/>
      <c r="E14" s="398"/>
    </row>
    <row r="15" ht="38.25" spans="1:5">
      <c r="A15" s="389"/>
      <c r="B15" s="409"/>
      <c r="C15" s="408" t="s">
        <v>102</v>
      </c>
      <c r="D15" s="406" t="s">
        <v>206</v>
      </c>
      <c r="E15" s="407" t="s">
        <v>202</v>
      </c>
    </row>
    <row r="16" s="385" customFormat="1" ht="12.75" spans="2:5">
      <c r="B16" s="412"/>
      <c r="C16" s="408" t="s">
        <v>103</v>
      </c>
      <c r="D16" s="406"/>
      <c r="E16" s="398"/>
    </row>
    <row r="17" spans="1:5">
      <c r="A17" s="389"/>
      <c r="B17" s="409"/>
      <c r="C17" s="408" t="s">
        <v>104</v>
      </c>
      <c r="D17" s="406"/>
      <c r="E17" s="398"/>
    </row>
    <row r="18" spans="1:5">
      <c r="A18" s="389"/>
      <c r="B18" s="389"/>
      <c r="C18" s="414"/>
      <c r="D18" s="415"/>
      <c r="E18" s="416"/>
    </row>
    <row r="19" spans="1:5">
      <c r="A19" s="389"/>
      <c r="B19" s="18" t="s">
        <v>109</v>
      </c>
      <c r="C19" s="402" t="s">
        <v>109</v>
      </c>
      <c r="D19" s="415"/>
      <c r="E19" s="416"/>
    </row>
    <row r="20" ht="38.25" spans="1:5">
      <c r="A20" s="389"/>
      <c r="B20" s="409"/>
      <c r="C20" s="405" t="s">
        <v>110</v>
      </c>
      <c r="D20" s="417" t="s">
        <v>207</v>
      </c>
      <c r="E20" s="407" t="s">
        <v>202</v>
      </c>
    </row>
    <row r="21" ht="38.25" spans="1:5">
      <c r="A21" s="403"/>
      <c r="B21" s="404"/>
      <c r="C21" s="405" t="s">
        <v>111</v>
      </c>
      <c r="D21" s="417" t="s">
        <v>208</v>
      </c>
      <c r="E21" s="407" t="s">
        <v>202</v>
      </c>
    </row>
    <row r="22" spans="1:5">
      <c r="A22" s="389"/>
      <c r="B22" s="409"/>
      <c r="C22" s="405" t="s">
        <v>209</v>
      </c>
      <c r="D22" s="417"/>
      <c r="E22" s="418"/>
    </row>
    <row r="23" ht="38.25" spans="1:5">
      <c r="A23" s="389"/>
      <c r="B23" s="409"/>
      <c r="C23" s="405" t="s">
        <v>210</v>
      </c>
      <c r="D23" s="406" t="s">
        <v>211</v>
      </c>
      <c r="E23" s="407" t="s">
        <v>202</v>
      </c>
    </row>
    <row r="24" spans="1:5">
      <c r="A24" s="389"/>
      <c r="B24" s="389"/>
      <c r="C24" s="414"/>
      <c r="D24" s="419"/>
      <c r="E24" s="416"/>
    </row>
    <row r="25" s="385" customFormat="1" ht="12.75" spans="2:5">
      <c r="B25" s="18" t="s">
        <v>123</v>
      </c>
      <c r="C25" s="402" t="s">
        <v>123</v>
      </c>
      <c r="D25" s="397"/>
      <c r="E25" s="398"/>
    </row>
    <row r="26" spans="1:5">
      <c r="A26" s="389"/>
      <c r="B26" s="389"/>
      <c r="C26" s="384"/>
      <c r="D26" s="419"/>
      <c r="E26" s="416"/>
    </row>
    <row r="27" spans="1:5">
      <c r="A27" s="389"/>
      <c r="B27" s="420" t="s">
        <v>212</v>
      </c>
      <c r="C27" s="402" t="s">
        <v>213</v>
      </c>
      <c r="D27" s="421"/>
      <c r="E27" s="422"/>
    </row>
    <row r="28" spans="1:5">
      <c r="A28" s="389"/>
      <c r="B28" s="409"/>
      <c r="C28" s="423" t="s">
        <v>126</v>
      </c>
      <c r="D28" s="419"/>
      <c r="E28" s="416"/>
    </row>
    <row r="29" spans="1:5">
      <c r="A29" s="389"/>
      <c r="B29" s="409"/>
      <c r="C29" s="405" t="s">
        <v>214</v>
      </c>
      <c r="D29" s="424"/>
      <c r="E29" s="418"/>
    </row>
    <row r="30" spans="1:5">
      <c r="A30" s="389"/>
      <c r="B30" s="409"/>
      <c r="C30" s="405" t="s">
        <v>215</v>
      </c>
      <c r="D30" s="424"/>
      <c r="E30" s="418"/>
    </row>
    <row r="31" spans="1:5">
      <c r="A31" s="389"/>
      <c r="B31" s="409"/>
      <c r="C31" s="405" t="s">
        <v>129</v>
      </c>
      <c r="D31" s="424"/>
      <c r="E31" s="418"/>
    </row>
    <row r="32" spans="1:5">
      <c r="A32" s="389"/>
      <c r="B32" s="409"/>
      <c r="C32" s="405" t="s">
        <v>130</v>
      </c>
      <c r="D32" s="424"/>
      <c r="E32" s="418"/>
    </row>
    <row r="33" spans="1:5">
      <c r="A33" s="389"/>
      <c r="B33" s="409"/>
      <c r="C33" s="405" t="s">
        <v>131</v>
      </c>
      <c r="D33" s="424"/>
      <c r="E33" s="418"/>
    </row>
    <row r="34" spans="1:5">
      <c r="A34" s="389"/>
      <c r="B34" s="409"/>
      <c r="C34" s="423" t="s">
        <v>132</v>
      </c>
      <c r="D34" s="419"/>
      <c r="E34" s="416"/>
    </row>
    <row r="35" spans="1:5">
      <c r="A35" s="389"/>
      <c r="B35" s="409"/>
      <c r="C35" s="405" t="s">
        <v>133</v>
      </c>
      <c r="D35" s="424"/>
      <c r="E35" s="418"/>
    </row>
    <row r="36" spans="1:5">
      <c r="A36" s="389"/>
      <c r="B36" s="409"/>
      <c r="C36" s="405" t="s">
        <v>134</v>
      </c>
      <c r="D36" s="424"/>
      <c r="E36" s="418"/>
    </row>
    <row r="37" spans="1:5">
      <c r="A37" s="389"/>
      <c r="B37" s="409"/>
      <c r="C37" s="405" t="s">
        <v>135</v>
      </c>
      <c r="D37" s="424"/>
      <c r="E37" s="418"/>
    </row>
    <row r="38" spans="1:5">
      <c r="A38" s="389"/>
      <c r="B38" s="389"/>
      <c r="C38" s="405"/>
      <c r="D38" s="419"/>
      <c r="E38" s="416"/>
    </row>
    <row r="39" spans="1:5">
      <c r="A39" s="389"/>
      <c r="B39" s="420" t="s">
        <v>216</v>
      </c>
      <c r="C39" s="425" t="s">
        <v>217</v>
      </c>
      <c r="D39" s="426"/>
      <c r="E39" s="422"/>
    </row>
    <row r="40" spans="1:5">
      <c r="A40" s="389"/>
      <c r="B40" s="420"/>
      <c r="C40" s="405" t="s">
        <v>218</v>
      </c>
      <c r="D40" s="427"/>
      <c r="E40" s="428"/>
    </row>
    <row r="41" spans="1:5">
      <c r="A41" s="389"/>
      <c r="B41" s="409"/>
      <c r="C41" s="405" t="s">
        <v>219</v>
      </c>
      <c r="D41" s="427"/>
      <c r="E41" s="428"/>
    </row>
    <row r="42" spans="1:5">
      <c r="A42" s="389"/>
      <c r="B42" s="409"/>
      <c r="C42" s="425" t="s">
        <v>220</v>
      </c>
      <c r="D42" s="400"/>
      <c r="E42" s="401"/>
    </row>
    <row r="43" spans="1:5">
      <c r="A43" s="389"/>
      <c r="B43" s="409"/>
      <c r="C43" s="423" t="s">
        <v>221</v>
      </c>
      <c r="D43" s="421" t="s">
        <v>222</v>
      </c>
      <c r="E43" s="422"/>
    </row>
    <row r="44" spans="1:5">
      <c r="A44" s="389"/>
      <c r="B44" s="409"/>
      <c r="C44" s="405" t="s">
        <v>133</v>
      </c>
      <c r="D44" s="397"/>
      <c r="E44" s="398"/>
    </row>
    <row r="45" s="386" customFormat="1" ht="12.75" spans="2:5">
      <c r="B45" s="429"/>
      <c r="C45" s="405" t="s">
        <v>134</v>
      </c>
      <c r="D45" s="430"/>
      <c r="E45" s="431"/>
    </row>
    <row r="46" s="385" customFormat="1" ht="12.75" spans="1:5">
      <c r="A46" s="432"/>
      <c r="B46" s="412"/>
      <c r="C46" s="405" t="s">
        <v>135</v>
      </c>
      <c r="D46" s="433"/>
      <c r="E46" s="398"/>
    </row>
    <row r="47" s="385" customFormat="1" ht="12.75" spans="1:5">
      <c r="A47" s="432"/>
      <c r="B47" s="412"/>
      <c r="C47" s="423" t="s">
        <v>126</v>
      </c>
      <c r="D47" s="421" t="s">
        <v>223</v>
      </c>
      <c r="E47" s="422"/>
    </row>
    <row r="48" s="385" customFormat="1" ht="12.75" spans="1:5">
      <c r="A48" s="432"/>
      <c r="B48" s="412"/>
      <c r="C48" s="405" t="s">
        <v>214</v>
      </c>
      <c r="D48" s="433"/>
      <c r="E48" s="398"/>
    </row>
    <row r="49" s="385" customFormat="1" ht="12.75" spans="1:5">
      <c r="A49" s="432"/>
      <c r="B49" s="29"/>
      <c r="C49" s="405" t="s">
        <v>215</v>
      </c>
      <c r="D49" s="433"/>
      <c r="E49" s="398"/>
    </row>
    <row r="50" s="385" customFormat="1" ht="12.75" spans="1:5">
      <c r="A50" s="432"/>
      <c r="B50" s="29"/>
      <c r="C50" s="405" t="s">
        <v>129</v>
      </c>
      <c r="D50" s="433"/>
      <c r="E50" s="398"/>
    </row>
    <row r="51" s="386" customFormat="1" ht="12.75" spans="2:5">
      <c r="B51" s="429"/>
      <c r="C51" s="405" t="s">
        <v>130</v>
      </c>
      <c r="D51" s="434"/>
      <c r="E51" s="435"/>
    </row>
    <row r="52" s="385" customFormat="1" ht="12.75" spans="1:5">
      <c r="A52" s="432"/>
      <c r="B52" s="29"/>
      <c r="C52" s="405" t="s">
        <v>131</v>
      </c>
      <c r="D52" s="433"/>
      <c r="E52" s="398"/>
    </row>
    <row r="53" s="385" customFormat="1" ht="12.75" spans="1:5">
      <c r="A53" s="432"/>
      <c r="B53" s="432"/>
      <c r="D53" s="400"/>
      <c r="E53" s="401"/>
    </row>
    <row r="54" s="385" customFormat="1" ht="12.75" spans="1:5">
      <c r="A54" s="432"/>
      <c r="B54" s="432"/>
      <c r="D54" s="400"/>
      <c r="E54" s="401"/>
    </row>
    <row r="55" spans="3:3">
      <c r="C55" s="436"/>
    </row>
  </sheetData>
  <pageMargins left="0.7" right="0.7" top="0.75" bottom="0.75" header="0.3" footer="0.3"/>
  <pageSetup paperSize="1"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70C0"/>
  </sheetPr>
  <dimension ref="A1:AO340"/>
  <sheetViews>
    <sheetView zoomScale="70" zoomScaleNormal="70" workbookViewId="0">
      <selection activeCell="K1" sqref="K1"/>
    </sheetView>
  </sheetViews>
  <sheetFormatPr defaultColWidth="9.14285714285714" defaultRowHeight="12.75"/>
  <cols>
    <col min="1" max="1" width="4.14285714285714" style="362" customWidth="1"/>
    <col min="2" max="7" width="9.14285714285714" style="362"/>
    <col min="8" max="8" width="5.42857142857143" style="362" customWidth="1"/>
    <col min="9" max="11" width="9.14285714285714" style="362"/>
    <col min="12" max="12" width="4.14285714285714" style="362" customWidth="1"/>
    <col min="13" max="18" width="9.14285714285714" style="362"/>
    <col min="19" max="19" width="5.42857142857143" style="362" customWidth="1"/>
    <col min="20" max="24" width="9.14285714285714" style="362"/>
    <col min="25" max="25" width="36.4285714285714" style="362" customWidth="1"/>
    <col min="26" max="16384" width="9.14285714285714" style="362"/>
  </cols>
  <sheetData>
    <row r="1" spans="23:40">
      <c r="W1" s="366"/>
      <c r="X1" s="366"/>
      <c r="Y1" s="366"/>
      <c r="Z1" s="367">
        <f>AA1-1</f>
        <v>2015</v>
      </c>
      <c r="AA1" s="367">
        <f>AB1-1</f>
        <v>2016</v>
      </c>
      <c r="AB1" s="367">
        <f>AC1-1</f>
        <v>2017</v>
      </c>
      <c r="AC1" s="367">
        <f>AD1-1</f>
        <v>2018</v>
      </c>
      <c r="AD1" s="367">
        <f>AE1-1</f>
        <v>2019</v>
      </c>
      <c r="AE1" s="370">
        <f>'Data Request'!C8</f>
        <v>2020</v>
      </c>
      <c r="AF1" s="367">
        <f>AE1+1</f>
        <v>2021</v>
      </c>
      <c r="AG1" s="367">
        <f t="shared" ref="AG1:AN1" si="0">AF1+1</f>
        <v>2022</v>
      </c>
      <c r="AH1" s="367">
        <f t="shared" si="0"/>
        <v>2023</v>
      </c>
      <c r="AI1" s="367">
        <f t="shared" si="0"/>
        <v>2024</v>
      </c>
      <c r="AJ1" s="367">
        <f t="shared" si="0"/>
        <v>2025</v>
      </c>
      <c r="AK1" s="367">
        <f t="shared" si="0"/>
        <v>2026</v>
      </c>
      <c r="AL1" s="367">
        <f t="shared" si="0"/>
        <v>2027</v>
      </c>
      <c r="AM1" s="367">
        <f t="shared" si="0"/>
        <v>2028</v>
      </c>
      <c r="AN1" s="367">
        <f t="shared" si="0"/>
        <v>2029</v>
      </c>
    </row>
    <row r="2" spans="26:40">
      <c r="Z2" s="368"/>
      <c r="AA2" s="368"/>
      <c r="AB2" s="368"/>
      <c r="AC2" s="368"/>
      <c r="AD2" s="368"/>
      <c r="AE2" s="368"/>
      <c r="AF2" s="368"/>
      <c r="AG2" s="368"/>
      <c r="AH2" s="368"/>
      <c r="AI2" s="368"/>
      <c r="AJ2" s="368"/>
      <c r="AK2" s="368"/>
      <c r="AL2" s="368"/>
      <c r="AM2" s="368"/>
      <c r="AN2" s="368"/>
    </row>
    <row r="3" spans="1:40">
      <c r="A3" s="363" t="s">
        <v>151</v>
      </c>
      <c r="B3" s="364"/>
      <c r="C3" s="364"/>
      <c r="D3" s="364"/>
      <c r="E3" s="364"/>
      <c r="F3" s="364"/>
      <c r="G3" s="364"/>
      <c r="H3" s="364"/>
      <c r="I3" s="364"/>
      <c r="J3" s="364"/>
      <c r="K3" s="364"/>
      <c r="L3" s="363" t="s">
        <v>151</v>
      </c>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row>
    <row r="5" spans="1:40">
      <c r="A5" s="365"/>
      <c r="B5" s="365"/>
      <c r="C5" s="365"/>
      <c r="D5" s="365"/>
      <c r="E5" s="365"/>
      <c r="F5" s="365"/>
      <c r="G5" s="365"/>
      <c r="H5" s="365"/>
      <c r="I5" s="365"/>
      <c r="J5" s="365"/>
      <c r="L5" s="365"/>
      <c r="M5" s="365"/>
      <c r="N5" s="365"/>
      <c r="O5" s="365"/>
      <c r="P5" s="365"/>
      <c r="Q5" s="365"/>
      <c r="R5" s="365"/>
      <c r="S5" s="365"/>
      <c r="T5" s="365"/>
      <c r="U5" s="365"/>
      <c r="Z5" s="368">
        <f>Z$1</f>
        <v>2015</v>
      </c>
      <c r="AA5" s="368">
        <f t="shared" ref="AA5:AN5" si="1">AA$1</f>
        <v>2016</v>
      </c>
      <c r="AB5" s="368">
        <f t="shared" si="1"/>
        <v>2017</v>
      </c>
      <c r="AC5" s="368">
        <f t="shared" si="1"/>
        <v>2018</v>
      </c>
      <c r="AD5" s="368">
        <f t="shared" si="1"/>
        <v>2019</v>
      </c>
      <c r="AE5" s="368">
        <f t="shared" si="1"/>
        <v>2020</v>
      </c>
      <c r="AF5" s="368">
        <f t="shared" si="1"/>
        <v>2021</v>
      </c>
      <c r="AG5" s="368">
        <f t="shared" si="1"/>
        <v>2022</v>
      </c>
      <c r="AH5" s="368">
        <f t="shared" si="1"/>
        <v>2023</v>
      </c>
      <c r="AI5" s="368">
        <f t="shared" si="1"/>
        <v>2024</v>
      </c>
      <c r="AJ5" s="368">
        <f t="shared" si="1"/>
        <v>2025</v>
      </c>
      <c r="AK5" s="368">
        <f t="shared" si="1"/>
        <v>2026</v>
      </c>
      <c r="AL5" s="368">
        <f t="shared" si="1"/>
        <v>2027</v>
      </c>
      <c r="AM5" s="368">
        <f t="shared" si="1"/>
        <v>2028</v>
      </c>
      <c r="AN5" s="368">
        <f t="shared" si="1"/>
        <v>2029</v>
      </c>
    </row>
    <row r="6" spans="1:40">
      <c r="A6" s="365"/>
      <c r="B6" s="365"/>
      <c r="C6" s="365"/>
      <c r="D6" s="365"/>
      <c r="E6" s="365"/>
      <c r="F6" s="365"/>
      <c r="G6" s="365"/>
      <c r="H6" s="365"/>
      <c r="I6" s="365"/>
      <c r="J6" s="365"/>
      <c r="L6" s="365"/>
      <c r="M6" s="365"/>
      <c r="N6" s="365"/>
      <c r="O6" s="365"/>
      <c r="P6" s="365"/>
      <c r="Q6" s="365"/>
      <c r="R6" s="365"/>
      <c r="S6" s="365"/>
      <c r="T6" s="365"/>
      <c r="U6" s="365"/>
      <c r="W6" s="367" t="s">
        <v>147</v>
      </c>
      <c r="X6" s="270">
        <v>1</v>
      </c>
      <c r="Y6" s="362" t="s">
        <v>152</v>
      </c>
      <c r="Z6" s="371">
        <f ca="1">INDEX(INDIRECT(CONCATENATE("'",$W6,"'!$A$536:$DZ$10000")),MATCH($X6,INDIRECT(CONCATENATE("'",$W6,"'!$A$536:$A$10000")),0),MATCH(Z$1,INDIRECT(CONCATENATE("'",$W6,"'!$A$536:$DZ$536")),0))</f>
        <v>52496.8333648</v>
      </c>
      <c r="AA6" s="371">
        <f ca="1" t="shared" ref="AA6:AN9" si="2">INDEX(INDIRECT(CONCATENATE("'",$W6,"'!$A$536:$DZ$10000")),MATCH($X6,INDIRECT(CONCATENATE("'",$W6,"'!$A$536:$A$10000")),0),MATCH(AA$1,INDIRECT(CONCATENATE("'",$W6,"'!$A$536:$DZ$536")),0))</f>
        <v>61291.530078</v>
      </c>
      <c r="AB6" s="371">
        <f ca="1" t="shared" si="2"/>
        <v>70014.71375353</v>
      </c>
      <c r="AC6" s="371">
        <f ca="1" t="shared" si="2"/>
        <v>85781.96621811</v>
      </c>
      <c r="AD6" s="371">
        <f ca="1" t="shared" si="2"/>
        <v>81004.495794</v>
      </c>
      <c r="AE6" s="371">
        <f ca="1" t="shared" si="2"/>
        <v>62830.5271405595</v>
      </c>
      <c r="AF6" s="371">
        <f ca="1" t="shared" si="2"/>
        <v>71860.3043490874</v>
      </c>
      <c r="AG6" s="371">
        <f ca="1" t="shared" si="2"/>
        <v>81864.9308170826</v>
      </c>
      <c r="AH6" s="371">
        <f ca="1" t="shared" si="2"/>
        <v>86936.6050971149</v>
      </c>
      <c r="AI6" s="371">
        <f ca="1" t="shared" si="2"/>
        <v>103345.397327019</v>
      </c>
      <c r="AJ6" s="371">
        <f ca="1" t="shared" si="2"/>
        <v>114010.708684482</v>
      </c>
      <c r="AK6" s="371">
        <f ca="1" t="shared" si="2"/>
        <v>125412.092877058</v>
      </c>
      <c r="AL6" s="371">
        <f ca="1" t="shared" si="2"/>
        <v>148407.212487512</v>
      </c>
      <c r="AM6" s="371">
        <f ca="1" t="shared" si="2"/>
        <v>180247.940607422</v>
      </c>
      <c r="AN6" s="371">
        <f ca="1" t="shared" si="2"/>
        <v>198271.432569995</v>
      </c>
    </row>
    <row r="7" spans="1:40">
      <c r="A7" s="365"/>
      <c r="B7" s="365"/>
      <c r="C7" s="365"/>
      <c r="D7" s="365"/>
      <c r="E7" s="365"/>
      <c r="F7" s="365"/>
      <c r="G7" s="365"/>
      <c r="H7" s="365"/>
      <c r="I7" s="365"/>
      <c r="J7" s="365"/>
      <c r="L7" s="365"/>
      <c r="M7" s="365"/>
      <c r="N7" s="365"/>
      <c r="O7" s="365"/>
      <c r="P7" s="365"/>
      <c r="Q7" s="365"/>
      <c r="R7" s="365"/>
      <c r="S7" s="365"/>
      <c r="T7" s="365"/>
      <c r="U7" s="365"/>
      <c r="W7" s="367" t="str">
        <f>W6</f>
        <v>Baseline</v>
      </c>
      <c r="X7" s="270">
        <v>2</v>
      </c>
      <c r="Y7" s="362" t="s">
        <v>153</v>
      </c>
      <c r="Z7" s="371">
        <f ca="1">INDEX(INDIRECT(CONCATENATE("'",$W7,"'!$A$536:$DZ$10000")),MATCH($X7,INDIRECT(CONCATENATE("'",$W7,"'!$A$536:$A$10000")),0),MATCH(Z$1,INDIRECT(CONCATENATE("'",$W7,"'!$A$536:$DZ$536")),0))</f>
        <v>45295.07195188</v>
      </c>
      <c r="AA7" s="371">
        <f ca="1" t="shared" si="2"/>
        <v>51078.410588</v>
      </c>
      <c r="AB7" s="371">
        <f ca="1" t="shared" si="2"/>
        <v>59421.53201668</v>
      </c>
      <c r="AC7" s="371">
        <f ca="1" t="shared" si="2"/>
        <v>74282.08616643</v>
      </c>
      <c r="AD7" s="371">
        <f ca="1" t="shared" si="2"/>
        <v>60827.899777</v>
      </c>
      <c r="AE7" s="371">
        <f ca="1" t="shared" si="2"/>
        <v>42761.4764562528</v>
      </c>
      <c r="AF7" s="371">
        <f ca="1" t="shared" si="2"/>
        <v>49175.6979246907</v>
      </c>
      <c r="AG7" s="371">
        <f ca="1" t="shared" si="2"/>
        <v>56552.0526133943</v>
      </c>
      <c r="AH7" s="371">
        <f ca="1" t="shared" si="2"/>
        <v>58531.8605054034</v>
      </c>
      <c r="AI7" s="371">
        <f ca="1" t="shared" si="2"/>
        <v>71539.089581214</v>
      </c>
      <c r="AJ7" s="371">
        <f ca="1" t="shared" si="2"/>
        <v>78692.603018396</v>
      </c>
      <c r="AK7" s="371">
        <f ca="1" t="shared" si="2"/>
        <v>86562.8934711555</v>
      </c>
      <c r="AL7" s="371">
        <f ca="1" t="shared" si="2"/>
        <v>102822.377491829</v>
      </c>
      <c r="AM7" s="371">
        <f ca="1" t="shared" si="2"/>
        <v>125121.334115602</v>
      </c>
      <c r="AN7" s="371">
        <f ca="1" t="shared" si="2"/>
        <v>137631.584232944</v>
      </c>
    </row>
    <row r="8" spans="1:40">
      <c r="A8" s="365"/>
      <c r="B8" s="365"/>
      <c r="C8" s="365"/>
      <c r="D8" s="365"/>
      <c r="E8" s="365"/>
      <c r="F8" s="365"/>
      <c r="G8" s="365"/>
      <c r="H8" s="365"/>
      <c r="I8" s="365"/>
      <c r="J8" s="365"/>
      <c r="L8" s="365"/>
      <c r="M8" s="365"/>
      <c r="N8" s="365"/>
      <c r="O8" s="365"/>
      <c r="P8" s="365"/>
      <c r="Q8" s="365"/>
      <c r="R8" s="365"/>
      <c r="S8" s="365"/>
      <c r="T8" s="365"/>
      <c r="U8" s="365"/>
      <c r="W8" s="367" t="str">
        <f>W7</f>
        <v>Baseline</v>
      </c>
      <c r="X8" s="270">
        <v>3</v>
      </c>
      <c r="Y8" s="362" t="s">
        <v>154</v>
      </c>
      <c r="Z8" s="371">
        <f ca="1">INDEX(INDIRECT(CONCATENATE("'",$W8,"'!$A$536:$DZ$10000")),MATCH($X8,INDIRECT(CONCATENATE("'",$W8,"'!$A$536:$A$10000")),0),MATCH(Z$1,INDIRECT(CONCATENATE("'",$W8,"'!$A$536:$DZ$536")),0))</f>
        <v>7201.76141292</v>
      </c>
      <c r="AA8" s="371">
        <f ca="1" t="shared" si="2"/>
        <v>10213.11949</v>
      </c>
      <c r="AB8" s="371">
        <f ca="1" t="shared" si="2"/>
        <v>10493.18173685</v>
      </c>
      <c r="AC8" s="371">
        <f ca="1" t="shared" si="2"/>
        <v>11463.18880975</v>
      </c>
      <c r="AD8" s="371">
        <f ca="1" t="shared" si="2"/>
        <v>17199.206405</v>
      </c>
      <c r="AE8" s="371">
        <f ca="1" t="shared" si="2"/>
        <v>17032.1132800668</v>
      </c>
      <c r="AF8" s="371">
        <f ca="1" t="shared" si="2"/>
        <v>19586.9302720768</v>
      </c>
      <c r="AG8" s="371">
        <f ca="1" t="shared" si="2"/>
        <v>22524.9698128883</v>
      </c>
      <c r="AH8" s="371">
        <f ca="1" t="shared" si="2"/>
        <v>25644.7152848215</v>
      </c>
      <c r="AI8" s="371">
        <f ca="1" t="shared" si="2"/>
        <v>28494.2725775448</v>
      </c>
      <c r="AJ8" s="371">
        <f ca="1" t="shared" si="2"/>
        <v>31343.6634641765</v>
      </c>
      <c r="AK8" s="371">
        <f ca="1" t="shared" si="2"/>
        <v>34477.3129838029</v>
      </c>
      <c r="AL8" s="371">
        <f ca="1" t="shared" si="2"/>
        <v>40775.7599313734</v>
      </c>
      <c r="AM8" s="371">
        <f ca="1" t="shared" si="2"/>
        <v>49836.6239210794</v>
      </c>
      <c r="AN8" s="371">
        <f ca="1" t="shared" si="2"/>
        <v>54820.8675092413</v>
      </c>
    </row>
    <row r="9" spans="1:40">
      <c r="A9" s="365"/>
      <c r="B9" s="365"/>
      <c r="C9" s="365"/>
      <c r="D9" s="365"/>
      <c r="E9" s="365"/>
      <c r="F9" s="365"/>
      <c r="G9" s="365"/>
      <c r="H9" s="365"/>
      <c r="I9" s="365"/>
      <c r="J9" s="365"/>
      <c r="L9" s="365"/>
      <c r="M9" s="365"/>
      <c r="N9" s="365"/>
      <c r="O9" s="365"/>
      <c r="P9" s="365"/>
      <c r="Q9" s="365"/>
      <c r="R9" s="365"/>
      <c r="S9" s="365"/>
      <c r="T9" s="365"/>
      <c r="U9" s="365"/>
      <c r="W9" s="367" t="str">
        <f>W8</f>
        <v>Baseline</v>
      </c>
      <c r="X9" s="270">
        <v>4</v>
      </c>
      <c r="Y9" s="362" t="s">
        <v>102</v>
      </c>
      <c r="Z9" s="371">
        <f ca="1">INDEX(INDIRECT(CONCATENATE("'",$W9,"'!$A$536:$DZ$10000")),MATCH($X9,INDIRECT(CONCATENATE("'",$W9,"'!$A$536:$A$10000")),0),MATCH(Z$1,INDIRECT(CONCATENATE("'",$W9,"'!$A$536:$DZ$536")),0))</f>
        <v>0</v>
      </c>
      <c r="AA9" s="371">
        <f ca="1" t="shared" si="2"/>
        <v>0</v>
      </c>
      <c r="AB9" s="371">
        <f ca="1" t="shared" si="2"/>
        <v>100</v>
      </c>
      <c r="AC9" s="371">
        <f ca="1" t="shared" si="2"/>
        <v>36.69124193</v>
      </c>
      <c r="AD9" s="371">
        <f ca="1" t="shared" si="2"/>
        <v>2977.389612</v>
      </c>
      <c r="AE9" s="371">
        <f ca="1" t="shared" si="2"/>
        <v>3036.93740424</v>
      </c>
      <c r="AF9" s="371">
        <f ca="1" t="shared" si="2"/>
        <v>3097.67615232</v>
      </c>
      <c r="AG9" s="371">
        <f ca="1" t="shared" si="2"/>
        <v>2787.9083908</v>
      </c>
      <c r="AH9" s="371">
        <f ca="1" t="shared" si="2"/>
        <v>2760.02930689</v>
      </c>
      <c r="AI9" s="371">
        <f ca="1" t="shared" si="2"/>
        <v>3312.03516826</v>
      </c>
      <c r="AJ9" s="371">
        <f ca="1" t="shared" si="2"/>
        <v>3974.44220191</v>
      </c>
      <c r="AK9" s="371">
        <f ca="1" t="shared" si="2"/>
        <v>4371.8864221</v>
      </c>
      <c r="AL9" s="371">
        <f ca="1" t="shared" si="2"/>
        <v>4809.07506431</v>
      </c>
      <c r="AM9" s="371">
        <f ca="1" t="shared" si="2"/>
        <v>5289.98257074</v>
      </c>
      <c r="AN9" s="371">
        <f ca="1" t="shared" si="2"/>
        <v>5818.98082781</v>
      </c>
    </row>
    <row r="10" spans="1:21">
      <c r="A10" s="365"/>
      <c r="B10" s="365"/>
      <c r="C10" s="365"/>
      <c r="D10" s="365"/>
      <c r="E10" s="365"/>
      <c r="F10" s="365"/>
      <c r="G10" s="365"/>
      <c r="H10" s="365"/>
      <c r="I10" s="365"/>
      <c r="J10" s="365"/>
      <c r="L10" s="365"/>
      <c r="M10" s="365"/>
      <c r="N10" s="365"/>
      <c r="O10" s="365"/>
      <c r="P10" s="365"/>
      <c r="Q10" s="365"/>
      <c r="R10" s="365"/>
      <c r="S10" s="365"/>
      <c r="T10" s="365"/>
      <c r="U10" s="365"/>
    </row>
    <row r="11" spans="1:21">
      <c r="A11" s="365"/>
      <c r="B11" s="365"/>
      <c r="C11" s="365"/>
      <c r="D11" s="365"/>
      <c r="E11" s="365"/>
      <c r="F11" s="365"/>
      <c r="G11" s="365"/>
      <c r="H11" s="365"/>
      <c r="I11" s="365"/>
      <c r="J11" s="365"/>
      <c r="L11" s="365"/>
      <c r="M11" s="365"/>
      <c r="N11" s="365"/>
      <c r="O11" s="365"/>
      <c r="P11" s="365"/>
      <c r="Q11" s="365"/>
      <c r="R11" s="365"/>
      <c r="S11" s="365"/>
      <c r="T11" s="365"/>
      <c r="U11" s="365"/>
    </row>
    <row r="12" spans="1:21">
      <c r="A12" s="365"/>
      <c r="B12" s="365"/>
      <c r="C12" s="365"/>
      <c r="D12" s="365"/>
      <c r="E12" s="365"/>
      <c r="F12" s="365"/>
      <c r="G12" s="365"/>
      <c r="H12" s="365"/>
      <c r="I12" s="365"/>
      <c r="J12" s="365"/>
      <c r="L12" s="365"/>
      <c r="M12" s="365"/>
      <c r="N12" s="365"/>
      <c r="O12" s="365"/>
      <c r="P12" s="365"/>
      <c r="Q12" s="365"/>
      <c r="R12" s="365"/>
      <c r="S12" s="365"/>
      <c r="T12" s="365"/>
      <c r="U12" s="365"/>
    </row>
    <row r="13" spans="1:21">
      <c r="A13" s="365"/>
      <c r="B13" s="365"/>
      <c r="C13" s="365"/>
      <c r="D13" s="365"/>
      <c r="E13" s="365"/>
      <c r="F13" s="365"/>
      <c r="G13" s="365"/>
      <c r="H13" s="365"/>
      <c r="I13" s="365"/>
      <c r="J13" s="365"/>
      <c r="L13" s="365"/>
      <c r="M13" s="365"/>
      <c r="N13" s="365"/>
      <c r="O13" s="365"/>
      <c r="P13" s="365"/>
      <c r="Q13" s="365"/>
      <c r="R13" s="365"/>
      <c r="S13" s="365"/>
      <c r="T13" s="365"/>
      <c r="U13" s="365"/>
    </row>
    <row r="14" spans="1:21">
      <c r="A14" s="365"/>
      <c r="B14" s="365"/>
      <c r="C14" s="365"/>
      <c r="D14" s="365"/>
      <c r="E14" s="365"/>
      <c r="F14" s="365"/>
      <c r="G14" s="365"/>
      <c r="H14" s="365"/>
      <c r="I14" s="365"/>
      <c r="J14" s="365"/>
      <c r="L14" s="365"/>
      <c r="M14" s="365"/>
      <c r="N14" s="365"/>
      <c r="O14" s="365"/>
      <c r="P14" s="365"/>
      <c r="Q14" s="365"/>
      <c r="R14" s="365"/>
      <c r="S14" s="365"/>
      <c r="T14" s="365"/>
      <c r="U14" s="365"/>
    </row>
    <row r="15" spans="1:21">
      <c r="A15" s="365"/>
      <c r="B15" s="365"/>
      <c r="C15" s="365"/>
      <c r="D15" s="365"/>
      <c r="E15" s="365"/>
      <c r="F15" s="365"/>
      <c r="G15" s="365"/>
      <c r="H15" s="365"/>
      <c r="I15" s="365"/>
      <c r="J15" s="365"/>
      <c r="L15" s="365"/>
      <c r="M15" s="365"/>
      <c r="N15" s="365"/>
      <c r="O15" s="365"/>
      <c r="P15" s="365"/>
      <c r="Q15" s="365"/>
      <c r="R15" s="365"/>
      <c r="S15" s="365"/>
      <c r="T15" s="365"/>
      <c r="U15" s="365"/>
    </row>
    <row r="16" spans="1:21">
      <c r="A16" s="365"/>
      <c r="B16" s="365"/>
      <c r="C16" s="365"/>
      <c r="D16" s="365"/>
      <c r="E16" s="365"/>
      <c r="F16" s="365"/>
      <c r="G16" s="365"/>
      <c r="H16" s="365"/>
      <c r="I16" s="365"/>
      <c r="J16" s="365"/>
      <c r="L16" s="365"/>
      <c r="M16" s="365"/>
      <c r="N16" s="365"/>
      <c r="O16" s="365"/>
      <c r="P16" s="365"/>
      <c r="Q16" s="365"/>
      <c r="R16" s="365"/>
      <c r="S16" s="365"/>
      <c r="T16" s="365"/>
      <c r="U16" s="365"/>
    </row>
    <row r="17" spans="1:21">
      <c r="A17" s="365"/>
      <c r="B17" s="365"/>
      <c r="C17" s="365"/>
      <c r="D17" s="365"/>
      <c r="E17" s="365"/>
      <c r="F17" s="365"/>
      <c r="G17" s="365"/>
      <c r="H17" s="365"/>
      <c r="I17" s="365"/>
      <c r="J17" s="365"/>
      <c r="L17" s="365"/>
      <c r="M17" s="365"/>
      <c r="N17" s="365"/>
      <c r="O17" s="365"/>
      <c r="P17" s="365"/>
      <c r="Q17" s="365"/>
      <c r="R17" s="365"/>
      <c r="S17" s="365"/>
      <c r="T17" s="365"/>
      <c r="U17" s="365"/>
    </row>
    <row r="18" spans="1:21">
      <c r="A18" s="365"/>
      <c r="B18" s="365"/>
      <c r="C18" s="365"/>
      <c r="D18" s="365"/>
      <c r="E18" s="365"/>
      <c r="F18" s="365"/>
      <c r="G18" s="365"/>
      <c r="H18" s="365"/>
      <c r="I18" s="365"/>
      <c r="J18" s="365"/>
      <c r="L18" s="365"/>
      <c r="M18" s="365"/>
      <c r="N18" s="365"/>
      <c r="O18" s="365"/>
      <c r="P18" s="365"/>
      <c r="Q18" s="365"/>
      <c r="R18" s="365"/>
      <c r="S18" s="365"/>
      <c r="T18" s="365"/>
      <c r="U18" s="365"/>
    </row>
    <row r="19" spans="1:21">
      <c r="A19" s="365"/>
      <c r="B19" s="365"/>
      <c r="C19" s="365"/>
      <c r="D19" s="365"/>
      <c r="E19" s="365"/>
      <c r="F19" s="365"/>
      <c r="G19" s="365"/>
      <c r="H19" s="365"/>
      <c r="I19" s="365"/>
      <c r="J19" s="365"/>
      <c r="L19" s="365"/>
      <c r="M19" s="365"/>
      <c r="N19" s="365"/>
      <c r="O19" s="365"/>
      <c r="P19" s="365"/>
      <c r="Q19" s="365"/>
      <c r="R19" s="365"/>
      <c r="S19" s="365"/>
      <c r="T19" s="365"/>
      <c r="U19" s="365"/>
    </row>
    <row r="20" spans="1:21">
      <c r="A20" s="365"/>
      <c r="B20" s="365"/>
      <c r="C20" s="365"/>
      <c r="D20" s="365"/>
      <c r="E20" s="365"/>
      <c r="F20" s="365"/>
      <c r="G20" s="365"/>
      <c r="H20" s="365"/>
      <c r="I20" s="365"/>
      <c r="J20" s="365"/>
      <c r="L20" s="365"/>
      <c r="M20" s="365"/>
      <c r="N20" s="365"/>
      <c r="O20" s="365"/>
      <c r="P20" s="365"/>
      <c r="Q20" s="365"/>
      <c r="R20" s="365"/>
      <c r="S20" s="365"/>
      <c r="T20" s="365"/>
      <c r="U20" s="365"/>
    </row>
    <row r="21" spans="1:21">
      <c r="A21" s="365"/>
      <c r="B21" s="365"/>
      <c r="C21" s="365"/>
      <c r="D21" s="365"/>
      <c r="E21" s="365"/>
      <c r="F21" s="365"/>
      <c r="G21" s="365"/>
      <c r="H21" s="365"/>
      <c r="I21" s="365"/>
      <c r="J21" s="365"/>
      <c r="L21" s="365"/>
      <c r="M21" s="365"/>
      <c r="N21" s="365"/>
      <c r="O21" s="365"/>
      <c r="P21" s="365"/>
      <c r="Q21" s="365"/>
      <c r="R21" s="365"/>
      <c r="S21" s="365"/>
      <c r="T21" s="365"/>
      <c r="U21" s="365"/>
    </row>
    <row r="22" spans="1:21">
      <c r="A22" s="365"/>
      <c r="B22" s="365"/>
      <c r="C22" s="365"/>
      <c r="D22" s="365"/>
      <c r="E22" s="365"/>
      <c r="F22" s="365"/>
      <c r="G22" s="365"/>
      <c r="H22" s="365"/>
      <c r="I22" s="365"/>
      <c r="J22" s="365"/>
      <c r="L22" s="365"/>
      <c r="M22" s="365"/>
      <c r="N22" s="365"/>
      <c r="O22" s="365"/>
      <c r="P22" s="365"/>
      <c r="Q22" s="365"/>
      <c r="R22" s="365"/>
      <c r="S22" s="365"/>
      <c r="T22" s="365"/>
      <c r="U22" s="365"/>
    </row>
    <row r="23" spans="1:21">
      <c r="A23" s="365"/>
      <c r="B23" s="365"/>
      <c r="C23" s="365"/>
      <c r="D23" s="365"/>
      <c r="E23" s="365"/>
      <c r="F23" s="365"/>
      <c r="G23" s="365"/>
      <c r="H23" s="365"/>
      <c r="I23" s="365"/>
      <c r="J23" s="365"/>
      <c r="L23" s="365"/>
      <c r="M23" s="365"/>
      <c r="N23" s="365"/>
      <c r="O23" s="365"/>
      <c r="P23" s="365"/>
      <c r="Q23" s="365"/>
      <c r="R23" s="365"/>
      <c r="S23" s="365"/>
      <c r="T23" s="365"/>
      <c r="U23" s="365"/>
    </row>
    <row r="24" spans="1:21">
      <c r="A24" s="365"/>
      <c r="B24" s="365"/>
      <c r="C24" s="365"/>
      <c r="D24" s="365"/>
      <c r="E24" s="365"/>
      <c r="F24" s="365"/>
      <c r="G24" s="365"/>
      <c r="H24" s="365"/>
      <c r="I24" s="365"/>
      <c r="J24" s="365"/>
      <c r="L24" s="365"/>
      <c r="M24" s="365"/>
      <c r="N24" s="365"/>
      <c r="O24" s="365"/>
      <c r="P24" s="365"/>
      <c r="Q24" s="365"/>
      <c r="R24" s="365"/>
      <c r="S24" s="365"/>
      <c r="T24" s="365"/>
      <c r="U24" s="365"/>
    </row>
    <row r="25" spans="1:40">
      <c r="A25" s="365"/>
      <c r="B25" s="365"/>
      <c r="C25" s="365"/>
      <c r="D25" s="365"/>
      <c r="E25" s="365"/>
      <c r="F25" s="365"/>
      <c r="G25" s="365"/>
      <c r="H25" s="365"/>
      <c r="I25" s="365"/>
      <c r="J25" s="365"/>
      <c r="L25" s="365"/>
      <c r="M25" s="365"/>
      <c r="N25" s="365"/>
      <c r="O25" s="365"/>
      <c r="P25" s="365"/>
      <c r="Q25" s="365"/>
      <c r="R25" s="365"/>
      <c r="S25" s="365"/>
      <c r="T25" s="365"/>
      <c r="U25" s="365"/>
      <c r="Z25" s="368">
        <f>Z$1</f>
        <v>2015</v>
      </c>
      <c r="AA25" s="368">
        <f t="shared" ref="AA25:AN25" si="3">AA$1</f>
        <v>2016</v>
      </c>
      <c r="AB25" s="368">
        <f t="shared" si="3"/>
        <v>2017</v>
      </c>
      <c r="AC25" s="368">
        <f t="shared" si="3"/>
        <v>2018</v>
      </c>
      <c r="AD25" s="368">
        <f t="shared" si="3"/>
        <v>2019</v>
      </c>
      <c r="AE25" s="368">
        <f t="shared" si="3"/>
        <v>2020</v>
      </c>
      <c r="AF25" s="368">
        <f t="shared" si="3"/>
        <v>2021</v>
      </c>
      <c r="AG25" s="368">
        <f t="shared" si="3"/>
        <v>2022</v>
      </c>
      <c r="AH25" s="368">
        <f t="shared" si="3"/>
        <v>2023</v>
      </c>
      <c r="AI25" s="368">
        <f t="shared" si="3"/>
        <v>2024</v>
      </c>
      <c r="AJ25" s="368">
        <f t="shared" si="3"/>
        <v>2025</v>
      </c>
      <c r="AK25" s="368">
        <f t="shared" si="3"/>
        <v>2026</v>
      </c>
      <c r="AL25" s="368">
        <f t="shared" si="3"/>
        <v>2027</v>
      </c>
      <c r="AM25" s="368">
        <f t="shared" si="3"/>
        <v>2028</v>
      </c>
      <c r="AN25" s="368">
        <f t="shared" si="3"/>
        <v>2029</v>
      </c>
    </row>
    <row r="26" spans="1:40">
      <c r="A26" s="365"/>
      <c r="B26" s="365"/>
      <c r="C26" s="365"/>
      <c r="D26" s="365"/>
      <c r="E26" s="365"/>
      <c r="F26" s="365"/>
      <c r="G26" s="365"/>
      <c r="H26" s="365"/>
      <c r="I26" s="365"/>
      <c r="J26" s="365"/>
      <c r="L26" s="365"/>
      <c r="M26" s="365"/>
      <c r="N26" s="365"/>
      <c r="O26" s="365"/>
      <c r="P26" s="365"/>
      <c r="Q26" s="365"/>
      <c r="R26" s="365"/>
      <c r="S26" s="365"/>
      <c r="T26" s="365"/>
      <c r="U26" s="365"/>
      <c r="W26" s="367" t="s">
        <v>147</v>
      </c>
      <c r="X26" s="270">
        <v>5</v>
      </c>
      <c r="Y26" s="362" t="s">
        <v>155</v>
      </c>
      <c r="Z26" s="371">
        <f ca="1" t="shared" ref="Z26:AN31" si="4">INDEX(INDIRECT(CONCATENATE("'",$W26,"'!$A$536:$DZ$10000")),MATCH($X26,INDIRECT(CONCATENATE("'",$W26,"'!$A$536:$A$10000")),0),MATCH(Z$1,INDIRECT(CONCATENATE("'",$W26,"'!$A$536:$DZ$536")),0))</f>
        <v>38244.17165711</v>
      </c>
      <c r="AA26" s="371">
        <f ca="1" t="shared" si="4"/>
        <v>78333.509732</v>
      </c>
      <c r="AB26" s="371">
        <f ca="1" t="shared" si="4"/>
        <v>104223.90715275</v>
      </c>
      <c r="AC26" s="371">
        <f ca="1" t="shared" si="4"/>
        <v>72210.64198858</v>
      </c>
      <c r="AD26" s="371">
        <f ca="1" t="shared" si="4"/>
        <v>125225.922828</v>
      </c>
      <c r="AE26" s="371">
        <f ca="1" t="shared" si="4"/>
        <v>140027.941911301</v>
      </c>
      <c r="AF26" s="371">
        <f ca="1" t="shared" si="4"/>
        <v>182110.971499731</v>
      </c>
      <c r="AG26" s="371">
        <f ca="1" t="shared" si="4"/>
        <v>225337.598545042</v>
      </c>
      <c r="AH26" s="371">
        <f ca="1" t="shared" si="4"/>
        <v>275550.887787592</v>
      </c>
      <c r="AI26" s="371">
        <f ca="1" t="shared" si="4"/>
        <v>332028.487867277</v>
      </c>
      <c r="AJ26" s="371">
        <f ca="1" t="shared" si="4"/>
        <v>-652655.100758588</v>
      </c>
      <c r="AK26" s="371">
        <f ca="1" t="shared" si="4"/>
        <v>-2140027.5709854</v>
      </c>
      <c r="AL26" s="371">
        <f ca="1" t="shared" si="4"/>
        <v>-1468783.08733092</v>
      </c>
      <c r="AM26" s="371">
        <f ca="1" t="shared" si="4"/>
        <v>-670380.51383776</v>
      </c>
      <c r="AN26" s="371">
        <f ca="1" t="shared" si="4"/>
        <v>-36581.4013645982</v>
      </c>
    </row>
    <row r="27" spans="1:40">
      <c r="A27" s="365"/>
      <c r="B27" s="365"/>
      <c r="C27" s="365"/>
      <c r="D27" s="365"/>
      <c r="E27" s="365"/>
      <c r="F27" s="365"/>
      <c r="G27" s="365"/>
      <c r="H27" s="365"/>
      <c r="I27" s="365"/>
      <c r="J27" s="365"/>
      <c r="L27" s="365"/>
      <c r="M27" s="365"/>
      <c r="N27" s="365"/>
      <c r="O27" s="365"/>
      <c r="P27" s="365"/>
      <c r="Q27" s="365"/>
      <c r="R27" s="365"/>
      <c r="S27" s="365"/>
      <c r="T27" s="365"/>
      <c r="U27" s="365"/>
      <c r="W27" s="367" t="str">
        <f>W26</f>
        <v>Baseline</v>
      </c>
      <c r="X27" s="270">
        <v>6</v>
      </c>
      <c r="Y27" s="362" t="s">
        <v>156</v>
      </c>
      <c r="Z27" s="371">
        <f ca="1" t="shared" si="4"/>
        <v>27224.63740445</v>
      </c>
      <c r="AA27" s="371">
        <f ca="1" t="shared" si="4"/>
        <v>40271.87503</v>
      </c>
      <c r="AB27" s="371">
        <f ca="1" t="shared" si="4"/>
        <v>53015.62177984</v>
      </c>
      <c r="AC27" s="371">
        <f ca="1" t="shared" si="4"/>
        <v>30473.85485228</v>
      </c>
      <c r="AD27" s="371">
        <f ca="1" t="shared" si="4"/>
        <v>59347.638975</v>
      </c>
      <c r="AE27" s="371">
        <f ca="1" t="shared" si="4"/>
        <v>38198.3997545678</v>
      </c>
      <c r="AF27" s="371">
        <f ca="1" t="shared" si="4"/>
        <v>38580.3837521135</v>
      </c>
      <c r="AG27" s="371">
        <f ca="1" t="shared" si="4"/>
        <v>42438.1875896346</v>
      </c>
      <c r="AH27" s="371">
        <f ca="1" t="shared" si="4"/>
        <v>46482.849465531</v>
      </c>
      <c r="AI27" s="371">
        <f ca="1" t="shared" si="4"/>
        <v>51151.4079601863</v>
      </c>
      <c r="AJ27" s="371">
        <f ca="1" t="shared" si="4"/>
        <v>53708.9020397882</v>
      </c>
      <c r="AK27" s="371">
        <f ca="1" t="shared" si="4"/>
        <v>56394.371060186</v>
      </c>
      <c r="AL27" s="371">
        <f ca="1" t="shared" si="4"/>
        <v>59214.8547707879</v>
      </c>
      <c r="AM27" s="371">
        <f ca="1" t="shared" si="4"/>
        <v>60991.3933184958</v>
      </c>
      <c r="AN27" s="371">
        <f ca="1" t="shared" si="4"/>
        <v>62821.0272516807</v>
      </c>
    </row>
    <row r="28" spans="1:40">
      <c r="A28" s="365"/>
      <c r="B28" s="365"/>
      <c r="C28" s="365"/>
      <c r="D28" s="365"/>
      <c r="E28" s="365"/>
      <c r="F28" s="365"/>
      <c r="G28" s="365"/>
      <c r="H28" s="365"/>
      <c r="I28" s="365"/>
      <c r="J28" s="365"/>
      <c r="L28" s="365"/>
      <c r="M28" s="365"/>
      <c r="N28" s="365"/>
      <c r="O28" s="365"/>
      <c r="P28" s="365"/>
      <c r="Q28" s="365"/>
      <c r="R28" s="365"/>
      <c r="S28" s="365"/>
      <c r="T28" s="365"/>
      <c r="U28" s="365"/>
      <c r="W28" s="367" t="str">
        <f>W27</f>
        <v>Baseline</v>
      </c>
      <c r="X28" s="270">
        <v>7</v>
      </c>
      <c r="Y28" s="362" t="s">
        <v>157</v>
      </c>
      <c r="Z28" s="371">
        <f ca="1" t="shared" si="4"/>
        <v>11017.94651266</v>
      </c>
      <c r="AA28" s="371">
        <f ca="1" t="shared" si="4"/>
        <v>19737.962449</v>
      </c>
      <c r="AB28" s="371">
        <f ca="1" t="shared" si="4"/>
        <v>27320.68478619</v>
      </c>
      <c r="AC28" s="371">
        <f ca="1" t="shared" si="4"/>
        <v>25045.0828298</v>
      </c>
      <c r="AD28" s="371">
        <f ca="1" t="shared" si="4"/>
        <v>29826.174501</v>
      </c>
      <c r="AE28" s="371">
        <f ca="1" t="shared" si="4"/>
        <v>27320.4543859247</v>
      </c>
      <c r="AF28" s="371">
        <f ca="1" t="shared" si="4"/>
        <v>27375.0952946965</v>
      </c>
      <c r="AG28" s="371">
        <f ca="1" t="shared" si="4"/>
        <v>30112.8462476435</v>
      </c>
      <c r="AH28" s="371">
        <f ca="1" t="shared" si="4"/>
        <v>33124.3347101199</v>
      </c>
      <c r="AI28" s="371">
        <f ca="1" t="shared" si="4"/>
        <v>36436.5880572211</v>
      </c>
      <c r="AJ28" s="371">
        <f ca="1" t="shared" si="4"/>
        <v>40079.6339377933</v>
      </c>
      <c r="AK28" s="371">
        <f ca="1" t="shared" si="4"/>
        <v>42083.5002771713</v>
      </c>
      <c r="AL28" s="371">
        <f ca="1" t="shared" si="4"/>
        <v>44187.215279943</v>
      </c>
      <c r="AM28" s="371">
        <f ca="1" t="shared" si="4"/>
        <v>45512.8074327424</v>
      </c>
      <c r="AN28" s="371">
        <f ca="1" t="shared" si="4"/>
        <v>46878.3055070698</v>
      </c>
    </row>
    <row r="29" spans="1:40">
      <c r="A29" s="365"/>
      <c r="B29" s="365"/>
      <c r="C29" s="365"/>
      <c r="D29" s="365"/>
      <c r="E29" s="365"/>
      <c r="F29" s="365"/>
      <c r="G29" s="365"/>
      <c r="H29" s="365"/>
      <c r="I29" s="365"/>
      <c r="J29" s="365"/>
      <c r="L29" s="365"/>
      <c r="M29" s="365"/>
      <c r="N29" s="365"/>
      <c r="O29" s="365"/>
      <c r="P29" s="365"/>
      <c r="Q29" s="365"/>
      <c r="R29" s="365"/>
      <c r="S29" s="365"/>
      <c r="T29" s="365"/>
      <c r="U29" s="365"/>
      <c r="W29" s="368"/>
      <c r="X29" s="369"/>
      <c r="Y29" s="362" t="s">
        <v>158</v>
      </c>
      <c r="Z29" s="371">
        <f ca="1">Z26-SUM(Z27,Z28,Z30,Z31)</f>
        <v>1.58774000000267</v>
      </c>
      <c r="AA29" s="371">
        <f ca="1" t="shared" ref="AA29:AN29" si="5">AA26-SUM(AA27,AA28,AA30,AA31)</f>
        <v>2494.84897600001</v>
      </c>
      <c r="AB29" s="371">
        <f ca="1" t="shared" si="5"/>
        <v>3999.48077588</v>
      </c>
      <c r="AC29" s="371">
        <f ca="1" t="shared" si="5"/>
        <v>522.563906169991</v>
      </c>
      <c r="AD29" s="371">
        <f ca="1" t="shared" si="5"/>
        <v>7462.34439700002</v>
      </c>
      <c r="AE29" s="371">
        <f ca="1" t="shared" si="5"/>
        <v>42302.51557976</v>
      </c>
      <c r="AF29" s="371">
        <f ca="1" t="shared" si="5"/>
        <v>80881.9340342694</v>
      </c>
      <c r="AG29" s="371">
        <f ca="1" t="shared" si="5"/>
        <v>113855.287255461</v>
      </c>
      <c r="AH29" s="371">
        <f ca="1" t="shared" si="5"/>
        <v>153119.298414408</v>
      </c>
      <c r="AI29" s="371">
        <f ca="1" t="shared" si="5"/>
        <v>197333.646132582</v>
      </c>
      <c r="AJ29" s="371">
        <f ca="1" t="shared" si="5"/>
        <v>-798261.167025185</v>
      </c>
      <c r="AK29" s="371">
        <f ca="1" t="shared" si="5"/>
        <v>-2295504.72564068</v>
      </c>
      <c r="AL29" s="371">
        <f ca="1" t="shared" si="5"/>
        <v>-1634884.36903136</v>
      </c>
      <c r="AM29" s="371">
        <f ca="1" t="shared" si="5"/>
        <v>-845853.847403677</v>
      </c>
      <c r="AN29" s="371">
        <f ca="1" t="shared" si="5"/>
        <v>-222146.780219496</v>
      </c>
    </row>
    <row r="30" spans="1:40">
      <c r="A30" s="365"/>
      <c r="B30" s="365"/>
      <c r="C30" s="365"/>
      <c r="D30" s="365"/>
      <c r="E30" s="365"/>
      <c r="F30" s="365"/>
      <c r="G30" s="365"/>
      <c r="H30" s="365"/>
      <c r="I30" s="365"/>
      <c r="J30" s="365"/>
      <c r="L30" s="365"/>
      <c r="M30" s="365"/>
      <c r="N30" s="365"/>
      <c r="O30" s="365"/>
      <c r="P30" s="365"/>
      <c r="Q30" s="365"/>
      <c r="R30" s="365"/>
      <c r="S30" s="365"/>
      <c r="T30" s="365"/>
      <c r="U30" s="365"/>
      <c r="W30" s="367" t="str">
        <f>W26</f>
        <v>Baseline</v>
      </c>
      <c r="X30" s="270">
        <v>9</v>
      </c>
      <c r="Y30" s="362" t="s">
        <v>159</v>
      </c>
      <c r="Z30" s="371">
        <f ca="1" t="shared" si="4"/>
        <v>0</v>
      </c>
      <c r="AA30" s="371">
        <f ca="1" t="shared" si="4"/>
        <v>0</v>
      </c>
      <c r="AB30" s="371">
        <f ca="1" t="shared" si="4"/>
        <v>0</v>
      </c>
      <c r="AC30" s="371">
        <f ca="1" t="shared" si="4"/>
        <v>0</v>
      </c>
      <c r="AD30" s="371">
        <f ca="1" t="shared" si="4"/>
        <v>0</v>
      </c>
      <c r="AE30" s="371">
        <f ca="1" t="shared" si="4"/>
        <v>0</v>
      </c>
      <c r="AF30" s="371">
        <f ca="1" t="shared" si="4"/>
        <v>0</v>
      </c>
      <c r="AG30" s="371">
        <f ca="1" t="shared" si="4"/>
        <v>0</v>
      </c>
      <c r="AH30" s="371">
        <f ca="1" t="shared" si="4"/>
        <v>0</v>
      </c>
      <c r="AI30" s="371">
        <f ca="1" t="shared" si="4"/>
        <v>0</v>
      </c>
      <c r="AJ30" s="371">
        <f ca="1" t="shared" si="4"/>
        <v>0</v>
      </c>
      <c r="AK30" s="371">
        <f ca="1" t="shared" si="4"/>
        <v>0</v>
      </c>
      <c r="AL30" s="371">
        <f ca="1" t="shared" si="4"/>
        <v>0</v>
      </c>
      <c r="AM30" s="371">
        <f ca="1" t="shared" si="4"/>
        <v>0</v>
      </c>
      <c r="AN30" s="371">
        <f ca="1" t="shared" si="4"/>
        <v>0</v>
      </c>
    </row>
    <row r="31" spans="1:40">
      <c r="A31" s="365"/>
      <c r="B31" s="365"/>
      <c r="C31" s="365"/>
      <c r="D31" s="365"/>
      <c r="E31" s="365"/>
      <c r="F31" s="365"/>
      <c r="G31" s="365"/>
      <c r="H31" s="365"/>
      <c r="I31" s="365"/>
      <c r="J31" s="365"/>
      <c r="L31" s="365"/>
      <c r="M31" s="365"/>
      <c r="N31" s="365"/>
      <c r="O31" s="365"/>
      <c r="P31" s="365"/>
      <c r="Q31" s="365"/>
      <c r="R31" s="365"/>
      <c r="S31" s="365"/>
      <c r="T31" s="365"/>
      <c r="U31" s="365"/>
      <c r="W31" s="367" t="str">
        <f>W30</f>
        <v>Baseline</v>
      </c>
      <c r="X31" s="270">
        <v>10</v>
      </c>
      <c r="Y31" s="362" t="s">
        <v>160</v>
      </c>
      <c r="Z31" s="371">
        <f ca="1" t="shared" si="4"/>
        <v>0</v>
      </c>
      <c r="AA31" s="371">
        <f ca="1" t="shared" si="4"/>
        <v>15828.823277</v>
      </c>
      <c r="AB31" s="371">
        <f ca="1" t="shared" si="4"/>
        <v>19888.11981084</v>
      </c>
      <c r="AC31" s="371">
        <f ca="1" t="shared" si="4"/>
        <v>16169.14040033</v>
      </c>
      <c r="AD31" s="371">
        <f ca="1" t="shared" si="4"/>
        <v>28589.764955</v>
      </c>
      <c r="AE31" s="371">
        <f ca="1" t="shared" si="4"/>
        <v>32206.5721910489</v>
      </c>
      <c r="AF31" s="371">
        <f ca="1" t="shared" si="4"/>
        <v>35273.5584186517</v>
      </c>
      <c r="AG31" s="371">
        <f ca="1" t="shared" si="4"/>
        <v>38931.2774523031</v>
      </c>
      <c r="AH31" s="371">
        <f ca="1" t="shared" si="4"/>
        <v>42824.4051975334</v>
      </c>
      <c r="AI31" s="371">
        <f ca="1" t="shared" si="4"/>
        <v>47106.8457172868</v>
      </c>
      <c r="AJ31" s="371">
        <f ca="1" t="shared" si="4"/>
        <v>51817.5302890154</v>
      </c>
      <c r="AK31" s="371">
        <f ca="1" t="shared" si="4"/>
        <v>56999.283317917</v>
      </c>
      <c r="AL31" s="371">
        <f ca="1" t="shared" si="4"/>
        <v>62699.2116497087</v>
      </c>
      <c r="AM31" s="371">
        <f ca="1" t="shared" si="4"/>
        <v>68969.1328146795</v>
      </c>
      <c r="AN31" s="371">
        <f ca="1" t="shared" si="4"/>
        <v>75866.0460961475</v>
      </c>
    </row>
    <row r="32" spans="1:40">
      <c r="A32" s="365"/>
      <c r="B32" s="365"/>
      <c r="C32" s="365"/>
      <c r="D32" s="365"/>
      <c r="E32" s="365"/>
      <c r="F32" s="365"/>
      <c r="G32" s="365"/>
      <c r="H32" s="365"/>
      <c r="I32" s="365"/>
      <c r="J32" s="365"/>
      <c r="L32" s="365"/>
      <c r="M32" s="365"/>
      <c r="N32" s="365"/>
      <c r="O32" s="365"/>
      <c r="P32" s="365"/>
      <c r="Q32" s="365"/>
      <c r="R32" s="365"/>
      <c r="S32" s="365"/>
      <c r="T32" s="365"/>
      <c r="U32" s="365"/>
      <c r="W32" s="368"/>
      <c r="X32" s="369"/>
      <c r="Z32" s="371"/>
      <c r="AA32" s="371"/>
      <c r="AB32" s="371"/>
      <c r="AC32" s="371"/>
      <c r="AD32" s="371"/>
      <c r="AE32" s="371"/>
      <c r="AF32" s="371"/>
      <c r="AG32" s="371"/>
      <c r="AH32" s="371"/>
      <c r="AI32" s="371"/>
      <c r="AJ32" s="371"/>
      <c r="AK32" s="371"/>
      <c r="AL32" s="371"/>
      <c r="AM32" s="371"/>
      <c r="AN32" s="371"/>
    </row>
    <row r="33" spans="1:21">
      <c r="A33" s="365"/>
      <c r="B33" s="365"/>
      <c r="C33" s="365"/>
      <c r="D33" s="365"/>
      <c r="E33" s="365"/>
      <c r="F33" s="365"/>
      <c r="G33" s="365"/>
      <c r="H33" s="365"/>
      <c r="I33" s="365"/>
      <c r="J33" s="365"/>
      <c r="L33" s="365"/>
      <c r="M33" s="365"/>
      <c r="N33" s="365"/>
      <c r="O33" s="365"/>
      <c r="P33" s="365"/>
      <c r="Q33" s="365"/>
      <c r="R33" s="365"/>
      <c r="S33" s="365"/>
      <c r="T33" s="365"/>
      <c r="U33" s="365"/>
    </row>
    <row r="34" spans="1:21">
      <c r="A34" s="365"/>
      <c r="B34" s="365"/>
      <c r="C34" s="365"/>
      <c r="D34" s="365"/>
      <c r="E34" s="365"/>
      <c r="F34" s="365"/>
      <c r="G34" s="365"/>
      <c r="H34" s="365"/>
      <c r="I34" s="365"/>
      <c r="J34" s="365"/>
      <c r="L34" s="365"/>
      <c r="M34" s="365"/>
      <c r="N34" s="365"/>
      <c r="O34" s="365"/>
      <c r="P34" s="365"/>
      <c r="Q34" s="365"/>
      <c r="R34" s="365"/>
      <c r="S34" s="365"/>
      <c r="T34" s="365"/>
      <c r="U34" s="365"/>
    </row>
    <row r="35" spans="1:21">
      <c r="A35" s="365"/>
      <c r="B35" s="365"/>
      <c r="C35" s="365"/>
      <c r="D35" s="365"/>
      <c r="E35" s="365"/>
      <c r="F35" s="365"/>
      <c r="G35" s="365"/>
      <c r="H35" s="365"/>
      <c r="I35" s="365"/>
      <c r="J35" s="365"/>
      <c r="L35" s="365"/>
      <c r="M35" s="365"/>
      <c r="N35" s="365"/>
      <c r="O35" s="365"/>
      <c r="P35" s="365"/>
      <c r="Q35" s="365"/>
      <c r="R35" s="365"/>
      <c r="S35" s="365"/>
      <c r="T35" s="365"/>
      <c r="U35" s="365"/>
    </row>
    <row r="36" spans="1:21">
      <c r="A36" s="365"/>
      <c r="B36" s="365"/>
      <c r="C36" s="365"/>
      <c r="D36" s="365"/>
      <c r="E36" s="365"/>
      <c r="F36" s="365"/>
      <c r="G36" s="365"/>
      <c r="H36" s="365"/>
      <c r="I36" s="365"/>
      <c r="J36" s="365"/>
      <c r="L36" s="365"/>
      <c r="M36" s="365"/>
      <c r="N36" s="365"/>
      <c r="O36" s="365"/>
      <c r="P36" s="365"/>
      <c r="Q36" s="365"/>
      <c r="R36" s="365"/>
      <c r="S36" s="365"/>
      <c r="T36" s="365"/>
      <c r="U36" s="365"/>
    </row>
    <row r="37" spans="1:21">
      <c r="A37" s="365"/>
      <c r="B37" s="365"/>
      <c r="C37" s="365"/>
      <c r="D37" s="365"/>
      <c r="E37" s="365"/>
      <c r="F37" s="365"/>
      <c r="G37" s="365"/>
      <c r="H37" s="365"/>
      <c r="I37" s="365"/>
      <c r="J37" s="365"/>
      <c r="L37" s="365"/>
      <c r="M37" s="365"/>
      <c r="N37" s="365"/>
      <c r="O37" s="365"/>
      <c r="P37" s="365"/>
      <c r="Q37" s="365"/>
      <c r="R37" s="365"/>
      <c r="S37" s="365"/>
      <c r="T37" s="365"/>
      <c r="U37" s="365"/>
    </row>
    <row r="38" spans="1:21">
      <c r="A38" s="365"/>
      <c r="B38" s="365"/>
      <c r="C38" s="365"/>
      <c r="D38" s="365"/>
      <c r="E38" s="365"/>
      <c r="F38" s="365"/>
      <c r="G38" s="365"/>
      <c r="H38" s="365"/>
      <c r="I38" s="365"/>
      <c r="J38" s="365"/>
      <c r="L38" s="365"/>
      <c r="M38" s="365"/>
      <c r="N38" s="365"/>
      <c r="O38" s="365"/>
      <c r="P38" s="365"/>
      <c r="Q38" s="365"/>
      <c r="R38" s="365"/>
      <c r="S38" s="365"/>
      <c r="T38" s="365"/>
      <c r="U38" s="365"/>
    </row>
    <row r="39" spans="1:21">
      <c r="A39" s="365"/>
      <c r="B39" s="365"/>
      <c r="C39" s="365"/>
      <c r="D39" s="365"/>
      <c r="E39" s="365"/>
      <c r="F39" s="365"/>
      <c r="G39" s="365"/>
      <c r="H39" s="365"/>
      <c r="I39" s="365"/>
      <c r="J39" s="365"/>
      <c r="L39" s="365"/>
      <c r="M39" s="365"/>
      <c r="N39" s="365"/>
      <c r="O39" s="365"/>
      <c r="P39" s="365"/>
      <c r="Q39" s="365"/>
      <c r="R39" s="365"/>
      <c r="S39" s="365"/>
      <c r="T39" s="365"/>
      <c r="U39" s="365"/>
    </row>
    <row r="40" spans="1:21">
      <c r="A40" s="365"/>
      <c r="B40" s="365"/>
      <c r="C40" s="365"/>
      <c r="D40" s="365"/>
      <c r="E40" s="365"/>
      <c r="F40" s="365"/>
      <c r="G40" s="365"/>
      <c r="H40" s="365"/>
      <c r="I40" s="365"/>
      <c r="J40" s="365"/>
      <c r="L40" s="365"/>
      <c r="M40" s="365"/>
      <c r="N40" s="365"/>
      <c r="O40" s="365"/>
      <c r="P40" s="365"/>
      <c r="Q40" s="365"/>
      <c r="R40" s="365"/>
      <c r="S40" s="365"/>
      <c r="T40" s="365"/>
      <c r="U40" s="365"/>
    </row>
    <row r="41" spans="1:21">
      <c r="A41" s="365"/>
      <c r="B41" s="365"/>
      <c r="C41" s="365"/>
      <c r="D41" s="365"/>
      <c r="E41" s="365"/>
      <c r="F41" s="365"/>
      <c r="G41" s="365"/>
      <c r="H41" s="365"/>
      <c r="I41" s="365"/>
      <c r="J41" s="365"/>
      <c r="L41" s="365"/>
      <c r="M41" s="365"/>
      <c r="N41" s="365"/>
      <c r="O41" s="365"/>
      <c r="P41" s="365"/>
      <c r="Q41" s="365"/>
      <c r="R41" s="365"/>
      <c r="S41" s="365"/>
      <c r="T41" s="365"/>
      <c r="U41" s="365"/>
    </row>
    <row r="42" spans="1:21">
      <c r="A42" s="365"/>
      <c r="B42" s="365"/>
      <c r="C42" s="365"/>
      <c r="D42" s="365"/>
      <c r="E42" s="365"/>
      <c r="F42" s="365"/>
      <c r="G42" s="365"/>
      <c r="H42" s="365"/>
      <c r="I42" s="365"/>
      <c r="J42" s="365"/>
      <c r="L42" s="365"/>
      <c r="M42" s="365"/>
      <c r="N42" s="365"/>
      <c r="O42" s="365"/>
      <c r="P42" s="365"/>
      <c r="Q42" s="365"/>
      <c r="R42" s="365"/>
      <c r="S42" s="365"/>
      <c r="T42" s="365"/>
      <c r="U42" s="365"/>
    </row>
    <row r="43" spans="1:40">
      <c r="A43" s="365"/>
      <c r="B43" s="365"/>
      <c r="C43" s="365"/>
      <c r="D43" s="365"/>
      <c r="E43" s="365"/>
      <c r="F43" s="365"/>
      <c r="G43" s="365"/>
      <c r="H43" s="365"/>
      <c r="I43" s="365"/>
      <c r="J43" s="365"/>
      <c r="L43" s="365"/>
      <c r="M43" s="365"/>
      <c r="N43" s="365"/>
      <c r="O43" s="365"/>
      <c r="P43" s="365"/>
      <c r="Q43" s="365"/>
      <c r="R43" s="365"/>
      <c r="S43" s="365"/>
      <c r="T43" s="365"/>
      <c r="U43" s="365"/>
      <c r="Z43" s="368">
        <f>Z$1</f>
        <v>2015</v>
      </c>
      <c r="AA43" s="368">
        <f t="shared" ref="AA43:AN43" si="6">AA$1</f>
        <v>2016</v>
      </c>
      <c r="AB43" s="368">
        <f t="shared" si="6"/>
        <v>2017</v>
      </c>
      <c r="AC43" s="368">
        <f t="shared" si="6"/>
        <v>2018</v>
      </c>
      <c r="AD43" s="368">
        <f t="shared" si="6"/>
        <v>2019</v>
      </c>
      <c r="AE43" s="368">
        <f t="shared" si="6"/>
        <v>2020</v>
      </c>
      <c r="AF43" s="368">
        <f t="shared" si="6"/>
        <v>2021</v>
      </c>
      <c r="AG43" s="368">
        <f t="shared" si="6"/>
        <v>2022</v>
      </c>
      <c r="AH43" s="368">
        <f t="shared" si="6"/>
        <v>2023</v>
      </c>
      <c r="AI43" s="368">
        <f t="shared" si="6"/>
        <v>2024</v>
      </c>
      <c r="AJ43" s="368">
        <f t="shared" si="6"/>
        <v>2025</v>
      </c>
      <c r="AK43" s="368">
        <f t="shared" si="6"/>
        <v>2026</v>
      </c>
      <c r="AL43" s="368">
        <f t="shared" si="6"/>
        <v>2027</v>
      </c>
      <c r="AM43" s="368">
        <f t="shared" si="6"/>
        <v>2028</v>
      </c>
      <c r="AN43" s="368">
        <f t="shared" si="6"/>
        <v>2029</v>
      </c>
    </row>
    <row r="44" spans="1:40">
      <c r="A44" s="365"/>
      <c r="B44" s="365"/>
      <c r="C44" s="365"/>
      <c r="D44" s="365"/>
      <c r="E44" s="365"/>
      <c r="F44" s="365"/>
      <c r="G44" s="365"/>
      <c r="H44" s="365"/>
      <c r="I44" s="365"/>
      <c r="J44" s="365"/>
      <c r="L44" s="365"/>
      <c r="M44" s="365"/>
      <c r="N44" s="365"/>
      <c r="O44" s="365"/>
      <c r="P44" s="365"/>
      <c r="Q44" s="365"/>
      <c r="R44" s="365"/>
      <c r="S44" s="365"/>
      <c r="T44" s="365"/>
      <c r="U44" s="365"/>
      <c r="W44" s="367" t="s">
        <v>147</v>
      </c>
      <c r="X44" s="270">
        <v>11</v>
      </c>
      <c r="Y44" s="362" t="s">
        <v>161</v>
      </c>
      <c r="Z44" s="371">
        <f ca="1" t="shared" ref="Z44:AN46" si="7">INDEX(INDIRECT(CONCATENATE("'",$W44,"'!$A$536:$DZ$10000")),MATCH($X44,INDIRECT(CONCATENATE("'",$W44,"'!$A$536:$A$10000")),0),MATCH(Z$1,INDIRECT(CONCATENATE("'",$W44,"'!$A$536:$DZ$536")),0))</f>
        <v>48644.8881503252</v>
      </c>
      <c r="AA44" s="371">
        <f ca="1" t="shared" si="7"/>
        <v>79470.0161754744</v>
      </c>
      <c r="AB44" s="371">
        <f ca="1" t="shared" si="7"/>
        <v>112459.323187438</v>
      </c>
      <c r="AC44" s="371">
        <f ca="1" t="shared" si="7"/>
        <v>113636.86082904</v>
      </c>
      <c r="AD44" s="371">
        <f ca="1" t="shared" si="7"/>
        <v>81600.28445008</v>
      </c>
      <c r="AE44" s="371">
        <f ca="1" t="shared" si="7"/>
        <v>124632.803967782</v>
      </c>
      <c r="AF44" s="371">
        <f ca="1" t="shared" si="7"/>
        <v>210056.454794125</v>
      </c>
      <c r="AG44" s="371">
        <f ca="1" t="shared" si="7"/>
        <v>329671.305645615</v>
      </c>
      <c r="AH44" s="371">
        <f ca="1" t="shared" si="7"/>
        <v>497778.954290872</v>
      </c>
      <c r="AI44" s="371">
        <f ca="1" t="shared" si="7"/>
        <v>701637.788984351</v>
      </c>
      <c r="AJ44" s="371">
        <f ca="1" t="shared" si="7"/>
        <v>950408.342319113</v>
      </c>
      <c r="AK44" s="371">
        <f ca="1" t="shared" si="7"/>
        <v>1250971.4169068</v>
      </c>
      <c r="AL44" s="371">
        <f ca="1" t="shared" si="7"/>
        <v>1599435.2468653</v>
      </c>
      <c r="AM44" s="371">
        <f ca="1" t="shared" si="7"/>
        <v>1985752.61929558</v>
      </c>
      <c r="AN44" s="371">
        <f ca="1" t="shared" si="7"/>
        <v>2417589.7191526</v>
      </c>
    </row>
    <row r="45" spans="1:40">
      <c r="A45" s="365"/>
      <c r="B45" s="365"/>
      <c r="C45" s="365"/>
      <c r="D45" s="365"/>
      <c r="E45" s="365"/>
      <c r="F45" s="365"/>
      <c r="G45" s="365"/>
      <c r="H45" s="365"/>
      <c r="I45" s="365"/>
      <c r="J45" s="365"/>
      <c r="L45" s="365"/>
      <c r="M45" s="365"/>
      <c r="N45" s="365"/>
      <c r="O45" s="365"/>
      <c r="P45" s="365"/>
      <c r="Q45" s="365"/>
      <c r="R45" s="365"/>
      <c r="S45" s="365"/>
      <c r="T45" s="365"/>
      <c r="U45" s="365"/>
      <c r="W45" s="367" t="str">
        <f>W44</f>
        <v>Baseline</v>
      </c>
      <c r="X45" s="270">
        <v>12</v>
      </c>
      <c r="Y45" s="362" t="s">
        <v>162</v>
      </c>
      <c r="Z45" s="371">
        <f ca="1" t="shared" si="7"/>
        <v>6608.25492328522</v>
      </c>
      <c r="AA45" s="371">
        <f ca="1" t="shared" si="7"/>
        <v>8088.75772608435</v>
      </c>
      <c r="AB45" s="371">
        <f ca="1" t="shared" si="7"/>
        <v>10100.1301177775</v>
      </c>
      <c r="AC45" s="371">
        <f ca="1" t="shared" si="7"/>
        <v>9680.54453734</v>
      </c>
      <c r="AD45" s="371">
        <f ca="1" t="shared" si="7"/>
        <v>186.14593154</v>
      </c>
      <c r="AE45" s="371">
        <f ca="1" t="shared" si="7"/>
        <v>1091632.99812232</v>
      </c>
      <c r="AF45" s="371">
        <f ca="1" t="shared" si="7"/>
        <v>3988607.75649662</v>
      </c>
      <c r="AG45" s="371">
        <f ca="1" t="shared" si="7"/>
        <v>6904532.51487092</v>
      </c>
      <c r="AH45" s="371">
        <f ca="1" t="shared" si="7"/>
        <v>9725707.27324522</v>
      </c>
      <c r="AI45" s="371">
        <f ca="1" t="shared" si="7"/>
        <v>12584782.0316195</v>
      </c>
      <c r="AJ45" s="371">
        <f ca="1" t="shared" si="7"/>
        <v>15936556.7899938</v>
      </c>
      <c r="AK45" s="371">
        <f ca="1" t="shared" si="7"/>
        <v>19276203.5483681</v>
      </c>
      <c r="AL45" s="371">
        <f ca="1" t="shared" si="7"/>
        <v>22240640.3067424</v>
      </c>
      <c r="AM45" s="371">
        <f ca="1" t="shared" si="7"/>
        <v>24723747.0651167</v>
      </c>
      <c r="AN45" s="371">
        <f ca="1" t="shared" si="7"/>
        <v>27081783.823491</v>
      </c>
    </row>
    <row r="46" spans="1:40">
      <c r="A46" s="365"/>
      <c r="B46" s="365"/>
      <c r="C46" s="365"/>
      <c r="D46" s="365"/>
      <c r="E46" s="365"/>
      <c r="F46" s="365"/>
      <c r="G46" s="365"/>
      <c r="H46" s="365"/>
      <c r="I46" s="365"/>
      <c r="J46" s="365"/>
      <c r="L46" s="365"/>
      <c r="M46" s="365"/>
      <c r="N46" s="365"/>
      <c r="O46" s="365"/>
      <c r="P46" s="365"/>
      <c r="Q46" s="365"/>
      <c r="R46" s="365"/>
      <c r="S46" s="365"/>
      <c r="T46" s="365"/>
      <c r="U46" s="365"/>
      <c r="W46" s="367" t="str">
        <f>W45</f>
        <v>Baseline</v>
      </c>
      <c r="X46" s="270">
        <v>13</v>
      </c>
      <c r="Y46" s="362" t="s">
        <v>163</v>
      </c>
      <c r="Z46" s="371">
        <f ca="1" t="shared" si="7"/>
        <v>42036.63322704</v>
      </c>
      <c r="AA46" s="371">
        <f ca="1" t="shared" si="7"/>
        <v>71381.25844939</v>
      </c>
      <c r="AB46" s="371">
        <f ca="1" t="shared" si="7"/>
        <v>102359.19306966</v>
      </c>
      <c r="AC46" s="371">
        <f ca="1" t="shared" si="7"/>
        <v>103956.3162917</v>
      </c>
      <c r="AD46" s="371">
        <f ca="1" t="shared" si="7"/>
        <v>81414.13851854</v>
      </c>
      <c r="AE46" s="371">
        <f ca="1" t="shared" si="7"/>
        <v>-967000.194154538</v>
      </c>
      <c r="AF46" s="371">
        <f ca="1" t="shared" si="7"/>
        <v>-3778551.30170249</v>
      </c>
      <c r="AG46" s="371">
        <f ca="1" t="shared" si="7"/>
        <v>-6574861.20922531</v>
      </c>
      <c r="AH46" s="371">
        <f ca="1" t="shared" si="7"/>
        <v>-9227928.31895435</v>
      </c>
      <c r="AI46" s="371">
        <f ca="1" t="shared" si="7"/>
        <v>-11883144.2426352</v>
      </c>
      <c r="AJ46" s="371">
        <f ca="1" t="shared" si="7"/>
        <v>-14986148.4476747</v>
      </c>
      <c r="AK46" s="371">
        <f ca="1" t="shared" si="7"/>
        <v>-18025232.1314613</v>
      </c>
      <c r="AL46" s="371">
        <f ca="1" t="shared" si="7"/>
        <v>-20641205.0598771</v>
      </c>
      <c r="AM46" s="371">
        <f ca="1" t="shared" si="7"/>
        <v>-22737994.4458211</v>
      </c>
      <c r="AN46" s="371">
        <f ca="1" t="shared" si="7"/>
        <v>-24664194.1043384</v>
      </c>
    </row>
    <row r="47" spans="1:21">
      <c r="A47" s="365"/>
      <c r="B47" s="365"/>
      <c r="C47" s="365"/>
      <c r="D47" s="365"/>
      <c r="E47" s="365"/>
      <c r="F47" s="365"/>
      <c r="G47" s="365"/>
      <c r="H47" s="365"/>
      <c r="I47" s="365"/>
      <c r="J47" s="365"/>
      <c r="L47" s="365"/>
      <c r="M47" s="365"/>
      <c r="N47" s="365"/>
      <c r="O47" s="365"/>
      <c r="P47" s="365"/>
      <c r="Q47" s="365"/>
      <c r="R47" s="365"/>
      <c r="S47" s="365"/>
      <c r="T47" s="365"/>
      <c r="U47" s="365"/>
    </row>
    <row r="48" spans="1:21">
      <c r="A48" s="365"/>
      <c r="B48" s="365"/>
      <c r="C48" s="365"/>
      <c r="D48" s="365"/>
      <c r="E48" s="365"/>
      <c r="F48" s="365"/>
      <c r="G48" s="365"/>
      <c r="H48" s="365"/>
      <c r="I48" s="365"/>
      <c r="J48" s="365"/>
      <c r="L48" s="365"/>
      <c r="M48" s="365"/>
      <c r="N48" s="365"/>
      <c r="O48" s="365"/>
      <c r="P48" s="365"/>
      <c r="Q48" s="365"/>
      <c r="R48" s="365"/>
      <c r="S48" s="365"/>
      <c r="T48" s="365"/>
      <c r="U48" s="365"/>
    </row>
    <row r="49" spans="1:21">
      <c r="A49" s="365"/>
      <c r="B49" s="365"/>
      <c r="C49" s="365"/>
      <c r="D49" s="365"/>
      <c r="E49" s="365"/>
      <c r="F49" s="365"/>
      <c r="G49" s="365"/>
      <c r="H49" s="365"/>
      <c r="I49" s="365"/>
      <c r="J49" s="365"/>
      <c r="L49" s="365"/>
      <c r="M49" s="365"/>
      <c r="N49" s="365"/>
      <c r="O49" s="365"/>
      <c r="P49" s="365"/>
      <c r="Q49" s="365"/>
      <c r="R49" s="365"/>
      <c r="S49" s="365"/>
      <c r="T49" s="365"/>
      <c r="U49" s="365"/>
    </row>
    <row r="50" spans="1:21">
      <c r="A50" s="365"/>
      <c r="B50" s="365"/>
      <c r="C50" s="365"/>
      <c r="D50" s="365"/>
      <c r="E50" s="365"/>
      <c r="F50" s="365"/>
      <c r="G50" s="365"/>
      <c r="H50" s="365"/>
      <c r="I50" s="365"/>
      <c r="J50" s="365"/>
      <c r="L50" s="365"/>
      <c r="M50" s="365"/>
      <c r="N50" s="365"/>
      <c r="O50" s="365"/>
      <c r="P50" s="365"/>
      <c r="Q50" s="365"/>
      <c r="R50" s="365"/>
      <c r="S50" s="365"/>
      <c r="T50" s="365"/>
      <c r="U50" s="365"/>
    </row>
    <row r="51" spans="1:21">
      <c r="A51" s="365"/>
      <c r="B51" s="365"/>
      <c r="C51" s="365"/>
      <c r="D51" s="365"/>
      <c r="E51" s="365"/>
      <c r="F51" s="365"/>
      <c r="G51" s="365"/>
      <c r="H51" s="365"/>
      <c r="I51" s="365"/>
      <c r="J51" s="365"/>
      <c r="L51" s="365"/>
      <c r="M51" s="365"/>
      <c r="N51" s="365"/>
      <c r="O51" s="365"/>
      <c r="P51" s="365"/>
      <c r="Q51" s="365"/>
      <c r="R51" s="365"/>
      <c r="S51" s="365"/>
      <c r="T51" s="365"/>
      <c r="U51" s="365"/>
    </row>
    <row r="52" spans="1:21">
      <c r="A52" s="365"/>
      <c r="B52" s="365"/>
      <c r="C52" s="365"/>
      <c r="D52" s="365"/>
      <c r="E52" s="365"/>
      <c r="F52" s="365"/>
      <c r="G52" s="365"/>
      <c r="H52" s="365"/>
      <c r="I52" s="365"/>
      <c r="J52" s="365"/>
      <c r="L52" s="365"/>
      <c r="M52" s="365"/>
      <c r="N52" s="365"/>
      <c r="O52" s="365"/>
      <c r="P52" s="365"/>
      <c r="Q52" s="365"/>
      <c r="R52" s="365"/>
      <c r="S52" s="365"/>
      <c r="T52" s="365"/>
      <c r="U52" s="365"/>
    </row>
    <row r="53" spans="1:21">
      <c r="A53" s="365"/>
      <c r="B53" s="365"/>
      <c r="C53" s="365"/>
      <c r="D53" s="365"/>
      <c r="E53" s="365"/>
      <c r="F53" s="365"/>
      <c r="G53" s="365"/>
      <c r="H53" s="365"/>
      <c r="I53" s="365"/>
      <c r="J53" s="365"/>
      <c r="L53" s="365"/>
      <c r="M53" s="365"/>
      <c r="N53" s="365"/>
      <c r="O53" s="365"/>
      <c r="P53" s="365"/>
      <c r="Q53" s="365"/>
      <c r="R53" s="365"/>
      <c r="S53" s="365"/>
      <c r="T53" s="365"/>
      <c r="U53" s="365"/>
    </row>
    <row r="54" spans="1:21">
      <c r="A54" s="365"/>
      <c r="B54" s="365"/>
      <c r="C54" s="365"/>
      <c r="D54" s="365"/>
      <c r="E54" s="365"/>
      <c r="F54" s="365"/>
      <c r="G54" s="365"/>
      <c r="H54" s="365"/>
      <c r="I54" s="365"/>
      <c r="J54" s="365"/>
      <c r="L54" s="365"/>
      <c r="M54" s="365"/>
      <c r="N54" s="365"/>
      <c r="O54" s="365"/>
      <c r="P54" s="365"/>
      <c r="Q54" s="365"/>
      <c r="R54" s="365"/>
      <c r="S54" s="365"/>
      <c r="T54" s="365"/>
      <c r="U54" s="365"/>
    </row>
    <row r="55" spans="1:21">
      <c r="A55" s="365"/>
      <c r="B55" s="365"/>
      <c r="C55" s="365"/>
      <c r="D55" s="365"/>
      <c r="E55" s="365"/>
      <c r="F55" s="365"/>
      <c r="G55" s="365"/>
      <c r="H55" s="365"/>
      <c r="I55" s="365"/>
      <c r="J55" s="365"/>
      <c r="L55" s="365"/>
      <c r="M55" s="365"/>
      <c r="N55" s="365"/>
      <c r="O55" s="365"/>
      <c r="P55" s="365"/>
      <c r="Q55" s="365"/>
      <c r="R55" s="365"/>
      <c r="S55" s="365"/>
      <c r="T55" s="365"/>
      <c r="U55" s="365"/>
    </row>
    <row r="56" spans="1:21">
      <c r="A56" s="365"/>
      <c r="B56" s="365"/>
      <c r="C56" s="365"/>
      <c r="D56" s="365"/>
      <c r="E56" s="365"/>
      <c r="F56" s="365"/>
      <c r="G56" s="365"/>
      <c r="H56" s="365"/>
      <c r="I56" s="365"/>
      <c r="J56" s="365"/>
      <c r="L56" s="365"/>
      <c r="M56" s="365"/>
      <c r="N56" s="365"/>
      <c r="O56" s="365"/>
      <c r="P56" s="365"/>
      <c r="Q56" s="365"/>
      <c r="R56" s="365"/>
      <c r="S56" s="365"/>
      <c r="T56" s="365"/>
      <c r="U56" s="365"/>
    </row>
    <row r="57" spans="1:21">
      <c r="A57" s="365"/>
      <c r="B57" s="365"/>
      <c r="C57" s="365"/>
      <c r="D57" s="365"/>
      <c r="E57" s="365"/>
      <c r="F57" s="365"/>
      <c r="G57" s="365"/>
      <c r="H57" s="365"/>
      <c r="I57" s="365"/>
      <c r="J57" s="365"/>
      <c r="L57" s="365"/>
      <c r="M57" s="365"/>
      <c r="N57" s="365"/>
      <c r="O57" s="365"/>
      <c r="P57" s="365"/>
      <c r="Q57" s="365"/>
      <c r="R57" s="365"/>
      <c r="S57" s="365"/>
      <c r="T57" s="365"/>
      <c r="U57" s="365"/>
    </row>
    <row r="58" spans="1:21">
      <c r="A58" s="365"/>
      <c r="B58" s="365"/>
      <c r="C58" s="365"/>
      <c r="D58" s="365"/>
      <c r="E58" s="365"/>
      <c r="F58" s="365"/>
      <c r="G58" s="365"/>
      <c r="H58" s="365"/>
      <c r="I58" s="365"/>
      <c r="J58" s="365"/>
      <c r="L58" s="365"/>
      <c r="M58" s="365"/>
      <c r="N58" s="365"/>
      <c r="O58" s="365"/>
      <c r="P58" s="365"/>
      <c r="Q58" s="365"/>
      <c r="R58" s="365"/>
      <c r="S58" s="365"/>
      <c r="T58" s="365"/>
      <c r="U58" s="365"/>
    </row>
    <row r="59" spans="1:21">
      <c r="A59" s="365"/>
      <c r="B59" s="365"/>
      <c r="C59" s="365"/>
      <c r="D59" s="365"/>
      <c r="E59" s="365"/>
      <c r="F59" s="365"/>
      <c r="G59" s="365"/>
      <c r="H59" s="365"/>
      <c r="I59" s="365"/>
      <c r="J59" s="365"/>
      <c r="L59" s="365"/>
      <c r="M59" s="365"/>
      <c r="N59" s="365"/>
      <c r="O59" s="365"/>
      <c r="P59" s="365"/>
      <c r="Q59" s="365"/>
      <c r="R59" s="365"/>
      <c r="S59" s="365"/>
      <c r="T59" s="365"/>
      <c r="U59" s="365"/>
    </row>
    <row r="60" spans="1:21">
      <c r="A60" s="365"/>
      <c r="B60" s="365"/>
      <c r="C60" s="365"/>
      <c r="D60" s="365"/>
      <c r="E60" s="365"/>
      <c r="F60" s="365"/>
      <c r="G60" s="365"/>
      <c r="H60" s="365"/>
      <c r="I60" s="365"/>
      <c r="J60" s="365"/>
      <c r="L60" s="365"/>
      <c r="M60" s="365"/>
      <c r="N60" s="365"/>
      <c r="O60" s="365"/>
      <c r="P60" s="365"/>
      <c r="Q60" s="365"/>
      <c r="R60" s="365"/>
      <c r="S60" s="365"/>
      <c r="T60" s="365"/>
      <c r="U60" s="365"/>
    </row>
    <row r="61" spans="1:21">
      <c r="A61" s="365"/>
      <c r="B61" s="365"/>
      <c r="C61" s="365"/>
      <c r="D61" s="365"/>
      <c r="E61" s="365"/>
      <c r="F61" s="365"/>
      <c r="G61" s="365"/>
      <c r="H61" s="365"/>
      <c r="I61" s="365"/>
      <c r="J61" s="365"/>
      <c r="L61" s="365"/>
      <c r="M61" s="365"/>
      <c r="N61" s="365"/>
      <c r="O61" s="365"/>
      <c r="P61" s="365"/>
      <c r="Q61" s="365"/>
      <c r="R61" s="365"/>
      <c r="S61" s="365"/>
      <c r="T61" s="365"/>
      <c r="U61" s="365"/>
    </row>
    <row r="62" spans="1:40">
      <c r="A62" s="365"/>
      <c r="B62" s="365"/>
      <c r="C62" s="365"/>
      <c r="D62" s="365"/>
      <c r="E62" s="365"/>
      <c r="F62" s="365"/>
      <c r="G62" s="365"/>
      <c r="H62" s="365"/>
      <c r="I62" s="365"/>
      <c r="J62" s="365"/>
      <c r="L62" s="365"/>
      <c r="M62" s="365"/>
      <c r="N62" s="365"/>
      <c r="O62" s="365"/>
      <c r="P62" s="365"/>
      <c r="Q62" s="365"/>
      <c r="R62" s="365"/>
      <c r="S62" s="365"/>
      <c r="T62" s="365"/>
      <c r="U62" s="365"/>
      <c r="Z62" s="368">
        <f>Z$1</f>
        <v>2015</v>
      </c>
      <c r="AA62" s="368">
        <f t="shared" ref="AA62:AN62" si="8">AA$1</f>
        <v>2016</v>
      </c>
      <c r="AB62" s="368">
        <f t="shared" si="8"/>
        <v>2017</v>
      </c>
      <c r="AC62" s="368">
        <f t="shared" si="8"/>
        <v>2018</v>
      </c>
      <c r="AD62" s="368">
        <f t="shared" si="8"/>
        <v>2019</v>
      </c>
      <c r="AE62" s="368">
        <f t="shared" si="8"/>
        <v>2020</v>
      </c>
      <c r="AF62" s="368">
        <f t="shared" si="8"/>
        <v>2021</v>
      </c>
      <c r="AG62" s="368">
        <f t="shared" si="8"/>
        <v>2022</v>
      </c>
      <c r="AH62" s="368">
        <f t="shared" si="8"/>
        <v>2023</v>
      </c>
      <c r="AI62" s="368">
        <f t="shared" si="8"/>
        <v>2024</v>
      </c>
      <c r="AJ62" s="368">
        <f t="shared" si="8"/>
        <v>2025</v>
      </c>
      <c r="AK62" s="368">
        <f t="shared" si="8"/>
        <v>2026</v>
      </c>
      <c r="AL62" s="368">
        <f t="shared" si="8"/>
        <v>2027</v>
      </c>
      <c r="AM62" s="368">
        <f t="shared" si="8"/>
        <v>2028</v>
      </c>
      <c r="AN62" s="368">
        <f t="shared" si="8"/>
        <v>2029</v>
      </c>
    </row>
    <row r="63" spans="1:40">
      <c r="A63" s="365"/>
      <c r="B63" s="365"/>
      <c r="C63" s="365"/>
      <c r="D63" s="365"/>
      <c r="E63" s="365"/>
      <c r="F63" s="365"/>
      <c r="G63" s="365"/>
      <c r="H63" s="365"/>
      <c r="I63" s="365"/>
      <c r="J63" s="365"/>
      <c r="L63" s="365"/>
      <c r="M63" s="365"/>
      <c r="N63" s="365"/>
      <c r="O63" s="365"/>
      <c r="P63" s="365"/>
      <c r="Q63" s="365"/>
      <c r="R63" s="365"/>
      <c r="S63" s="365"/>
      <c r="T63" s="365"/>
      <c r="U63" s="365"/>
      <c r="W63" s="367" t="s">
        <v>147</v>
      </c>
      <c r="X63" s="270">
        <v>14</v>
      </c>
      <c r="Y63" s="362" t="s">
        <v>164</v>
      </c>
      <c r="Z63" s="371">
        <f ca="1" t="shared" ref="Z63:AN65" si="9">INDEX(INDIRECT(CONCATENATE("'",$W63,"'!$A$536:$DZ$10000")),MATCH($X63,INDIRECT(CONCATENATE("'",$W63,"'!$A$536:$A$10000")),0),MATCH(Z$1,INDIRECT(CONCATENATE("'",$W63,"'!$A$536:$DZ$536")),0))</f>
        <v>10619.7580545195</v>
      </c>
      <c r="AA63" s="371">
        <f ca="1" t="shared" si="9"/>
        <v>18155.3841208789</v>
      </c>
      <c r="AB63" s="371">
        <f ca="1" t="shared" si="9"/>
        <v>50041.982957544</v>
      </c>
      <c r="AC63" s="371">
        <f ca="1" t="shared" si="9"/>
        <v>57296.36455197</v>
      </c>
      <c r="AD63" s="371">
        <f ca="1" t="shared" si="9"/>
        <v>75681.25857344</v>
      </c>
      <c r="AE63" s="371">
        <f ca="1" t="shared" si="9"/>
        <v>16824.47547091</v>
      </c>
      <c r="AF63" s="371">
        <f ca="1" t="shared" si="9"/>
        <v>26777.2963243</v>
      </c>
      <c r="AG63" s="371">
        <f ca="1" t="shared" si="9"/>
        <v>23678.49687647</v>
      </c>
      <c r="AH63" s="371">
        <f ca="1" t="shared" si="9"/>
        <v>23525.90404522</v>
      </c>
      <c r="AI63" s="371">
        <f ca="1" t="shared" si="9"/>
        <v>25013.2058467767</v>
      </c>
      <c r="AJ63" s="371">
        <f ca="1" t="shared" si="9"/>
        <v>-1016425.98277783</v>
      </c>
      <c r="AK63" s="371">
        <f ca="1" t="shared" si="9"/>
        <v>-2567997.51845015</v>
      </c>
      <c r="AL63" s="371">
        <f ca="1" t="shared" si="9"/>
        <v>-1965676.37977692</v>
      </c>
      <c r="AM63" s="371">
        <f ca="1" t="shared" si="9"/>
        <v>-1235036.97687546</v>
      </c>
      <c r="AN63" s="371">
        <f ca="1" t="shared" si="9"/>
        <v>-667644.353791616</v>
      </c>
    </row>
    <row r="64" spans="1:40">
      <c r="A64" s="365"/>
      <c r="B64" s="365"/>
      <c r="C64" s="365"/>
      <c r="D64" s="365"/>
      <c r="E64" s="365"/>
      <c r="F64" s="365"/>
      <c r="G64" s="365"/>
      <c r="H64" s="365"/>
      <c r="I64" s="365"/>
      <c r="J64" s="365"/>
      <c r="L64" s="365"/>
      <c r="M64" s="365"/>
      <c r="N64" s="365"/>
      <c r="O64" s="365"/>
      <c r="P64" s="365"/>
      <c r="Q64" s="365"/>
      <c r="R64" s="365"/>
      <c r="S64" s="365"/>
      <c r="T64" s="365"/>
      <c r="U64" s="365"/>
      <c r="W64" s="367" t="str">
        <f>W63</f>
        <v>Baseline</v>
      </c>
      <c r="X64" s="270">
        <v>15</v>
      </c>
      <c r="Y64" s="362" t="s">
        <v>162</v>
      </c>
      <c r="Z64" s="371">
        <f ca="1" t="shared" si="9"/>
        <v>37.36373529945</v>
      </c>
      <c r="AA64" s="371">
        <f ca="1" t="shared" si="9"/>
        <v>96.292739578935</v>
      </c>
      <c r="AB64" s="371">
        <f ca="1" t="shared" si="9"/>
        <v>116.29616419401</v>
      </c>
      <c r="AC64" s="371">
        <f ca="1" t="shared" si="9"/>
        <v>141.36879722</v>
      </c>
      <c r="AD64" s="371">
        <f ca="1" t="shared" si="9"/>
        <v>88.3709716</v>
      </c>
      <c r="AE64" s="371">
        <f ca="1" t="shared" si="9"/>
        <v>11473.41079809</v>
      </c>
      <c r="AF64" s="371">
        <f ca="1" t="shared" si="9"/>
        <v>21325.2416257</v>
      </c>
      <c r="AG64" s="371">
        <f ca="1" t="shared" si="9"/>
        <v>21325.2416257</v>
      </c>
      <c r="AH64" s="371">
        <f ca="1" t="shared" si="9"/>
        <v>21325.2416257</v>
      </c>
      <c r="AI64" s="371">
        <f ca="1" t="shared" si="9"/>
        <v>21325.2416257</v>
      </c>
      <c r="AJ64" s="371">
        <f ca="1" t="shared" si="9"/>
        <v>21325.2416257</v>
      </c>
      <c r="AK64" s="371">
        <f ca="1" t="shared" si="9"/>
        <v>241903.2416257</v>
      </c>
      <c r="AL64" s="371">
        <f ca="1" t="shared" si="9"/>
        <v>825563.2416257</v>
      </c>
      <c r="AM64" s="371">
        <f ca="1" t="shared" si="9"/>
        <v>1413013.2416257</v>
      </c>
      <c r="AN64" s="371">
        <f ca="1" t="shared" si="9"/>
        <v>1981513.2416257</v>
      </c>
    </row>
    <row r="65" spans="1:40">
      <c r="A65" s="365"/>
      <c r="B65" s="365"/>
      <c r="C65" s="365"/>
      <c r="D65" s="365"/>
      <c r="E65" s="365"/>
      <c r="F65" s="365"/>
      <c r="G65" s="365"/>
      <c r="H65" s="365"/>
      <c r="I65" s="365"/>
      <c r="J65" s="365"/>
      <c r="L65" s="365"/>
      <c r="M65" s="365"/>
      <c r="N65" s="365"/>
      <c r="O65" s="365"/>
      <c r="P65" s="365"/>
      <c r="Q65" s="365"/>
      <c r="R65" s="365"/>
      <c r="S65" s="365"/>
      <c r="T65" s="365"/>
      <c r="U65" s="365"/>
      <c r="W65" s="367" t="str">
        <f>W64</f>
        <v>Baseline</v>
      </c>
      <c r="X65" s="270">
        <v>16</v>
      </c>
      <c r="Y65" s="362" t="s">
        <v>163</v>
      </c>
      <c r="Z65" s="371">
        <f ca="1" t="shared" si="9"/>
        <v>10582.39431922</v>
      </c>
      <c r="AA65" s="371">
        <f ca="1" t="shared" si="9"/>
        <v>18059.0913813</v>
      </c>
      <c r="AB65" s="371">
        <f ca="1" t="shared" si="9"/>
        <v>49925.68679335</v>
      </c>
      <c r="AC65" s="371">
        <f ca="1" t="shared" si="9"/>
        <v>57154.99575475</v>
      </c>
      <c r="AD65" s="371">
        <f ca="1" t="shared" si="9"/>
        <v>75592.88760184</v>
      </c>
      <c r="AE65" s="371">
        <f ca="1" t="shared" si="9"/>
        <v>5351.06467282</v>
      </c>
      <c r="AF65" s="371">
        <f ca="1" t="shared" si="9"/>
        <v>5452.0546986</v>
      </c>
      <c r="AG65" s="371">
        <f ca="1" t="shared" si="9"/>
        <v>2353.25525077</v>
      </c>
      <c r="AH65" s="371">
        <f ca="1" t="shared" si="9"/>
        <v>2200.66241952</v>
      </c>
      <c r="AI65" s="371">
        <f ca="1" t="shared" si="9"/>
        <v>3687.96422107667</v>
      </c>
      <c r="AJ65" s="371">
        <f ca="1" t="shared" si="9"/>
        <v>-1037751.22440353</v>
      </c>
      <c r="AK65" s="371">
        <f ca="1" t="shared" si="9"/>
        <v>-2809900.76007585</v>
      </c>
      <c r="AL65" s="371">
        <f ca="1" t="shared" si="9"/>
        <v>-2791239.62140262</v>
      </c>
      <c r="AM65" s="371">
        <f ca="1" t="shared" si="9"/>
        <v>-2648050.21850116</v>
      </c>
      <c r="AN65" s="371">
        <f ca="1" t="shared" si="9"/>
        <v>-2649157.59541732</v>
      </c>
    </row>
    <row r="66" spans="1:21">
      <c r="A66" s="365"/>
      <c r="B66" s="365"/>
      <c r="C66" s="365"/>
      <c r="D66" s="365"/>
      <c r="E66" s="365"/>
      <c r="F66" s="365"/>
      <c r="G66" s="365"/>
      <c r="H66" s="365"/>
      <c r="I66" s="365"/>
      <c r="J66" s="365"/>
      <c r="L66" s="365"/>
      <c r="M66" s="365"/>
      <c r="N66" s="365"/>
      <c r="O66" s="365"/>
      <c r="P66" s="365"/>
      <c r="Q66" s="365"/>
      <c r="R66" s="365"/>
      <c r="S66" s="365"/>
      <c r="T66" s="365"/>
      <c r="U66" s="365"/>
    </row>
    <row r="67" spans="1:21">
      <c r="A67" s="365"/>
      <c r="B67" s="365"/>
      <c r="C67" s="365"/>
      <c r="D67" s="365"/>
      <c r="E67" s="365"/>
      <c r="F67" s="365"/>
      <c r="G67" s="365"/>
      <c r="H67" s="365"/>
      <c r="I67" s="365"/>
      <c r="J67" s="365"/>
      <c r="L67" s="365"/>
      <c r="M67" s="365"/>
      <c r="N67" s="365"/>
      <c r="O67" s="365"/>
      <c r="P67" s="365"/>
      <c r="Q67" s="365"/>
      <c r="R67" s="365"/>
      <c r="S67" s="365"/>
      <c r="T67" s="365"/>
      <c r="U67" s="365"/>
    </row>
    <row r="68" spans="1:21">
      <c r="A68" s="365"/>
      <c r="B68" s="365"/>
      <c r="C68" s="365"/>
      <c r="D68" s="365"/>
      <c r="E68" s="365"/>
      <c r="F68" s="365"/>
      <c r="G68" s="365"/>
      <c r="H68" s="365"/>
      <c r="I68" s="365"/>
      <c r="J68" s="365"/>
      <c r="L68" s="365"/>
      <c r="M68" s="365"/>
      <c r="N68" s="365"/>
      <c r="O68" s="365"/>
      <c r="P68" s="365"/>
      <c r="Q68" s="365"/>
      <c r="R68" s="365"/>
      <c r="S68" s="365"/>
      <c r="T68" s="365"/>
      <c r="U68" s="365"/>
    </row>
    <row r="69" spans="1:21">
      <c r="A69" s="365"/>
      <c r="B69" s="365"/>
      <c r="C69" s="365"/>
      <c r="D69" s="365"/>
      <c r="E69" s="365"/>
      <c r="F69" s="365"/>
      <c r="G69" s="365"/>
      <c r="H69" s="365"/>
      <c r="I69" s="365"/>
      <c r="J69" s="365"/>
      <c r="L69" s="365"/>
      <c r="M69" s="365"/>
      <c r="N69" s="365"/>
      <c r="O69" s="365"/>
      <c r="P69" s="365"/>
      <c r="Q69" s="365"/>
      <c r="R69" s="365"/>
      <c r="S69" s="365"/>
      <c r="T69" s="365"/>
      <c r="U69" s="365"/>
    </row>
    <row r="70" spans="1:21">
      <c r="A70" s="365"/>
      <c r="B70" s="365"/>
      <c r="C70" s="365"/>
      <c r="D70" s="365"/>
      <c r="E70" s="365"/>
      <c r="F70" s="365"/>
      <c r="G70" s="365"/>
      <c r="H70" s="365"/>
      <c r="I70" s="365"/>
      <c r="J70" s="365"/>
      <c r="L70" s="365"/>
      <c r="M70" s="365"/>
      <c r="N70" s="365"/>
      <c r="O70" s="365"/>
      <c r="P70" s="365"/>
      <c r="Q70" s="365"/>
      <c r="R70" s="365"/>
      <c r="S70" s="365"/>
      <c r="T70" s="365"/>
      <c r="U70" s="365"/>
    </row>
    <row r="71" spans="1:21">
      <c r="A71" s="365"/>
      <c r="B71" s="365"/>
      <c r="C71" s="365"/>
      <c r="D71" s="365"/>
      <c r="E71" s="365"/>
      <c r="F71" s="365"/>
      <c r="G71" s="365"/>
      <c r="H71" s="365"/>
      <c r="I71" s="365"/>
      <c r="J71" s="365"/>
      <c r="L71" s="365"/>
      <c r="M71" s="365"/>
      <c r="N71" s="365"/>
      <c r="O71" s="365"/>
      <c r="P71" s="365"/>
      <c r="Q71" s="365"/>
      <c r="R71" s="365"/>
      <c r="S71" s="365"/>
      <c r="T71" s="365"/>
      <c r="U71" s="365"/>
    </row>
    <row r="72" spans="1:21">
      <c r="A72" s="365"/>
      <c r="B72" s="365"/>
      <c r="C72" s="365"/>
      <c r="D72" s="365"/>
      <c r="E72" s="365"/>
      <c r="F72" s="365"/>
      <c r="G72" s="365"/>
      <c r="H72" s="365"/>
      <c r="I72" s="365"/>
      <c r="J72" s="365"/>
      <c r="L72" s="365"/>
      <c r="M72" s="365"/>
      <c r="N72" s="365"/>
      <c r="O72" s="365"/>
      <c r="P72" s="365"/>
      <c r="Q72" s="365"/>
      <c r="R72" s="365"/>
      <c r="S72" s="365"/>
      <c r="T72" s="365"/>
      <c r="U72" s="365"/>
    </row>
    <row r="73" spans="1:21">
      <c r="A73" s="365"/>
      <c r="B73" s="365"/>
      <c r="C73" s="365"/>
      <c r="D73" s="365"/>
      <c r="E73" s="365"/>
      <c r="F73" s="365"/>
      <c r="G73" s="365"/>
      <c r="H73" s="365"/>
      <c r="I73" s="365"/>
      <c r="J73" s="365"/>
      <c r="L73" s="365"/>
      <c r="M73" s="365"/>
      <c r="N73" s="365"/>
      <c r="O73" s="365"/>
      <c r="P73" s="365"/>
      <c r="Q73" s="365"/>
      <c r="R73" s="365"/>
      <c r="S73" s="365"/>
      <c r="T73" s="365"/>
      <c r="U73" s="365"/>
    </row>
    <row r="74" spans="1:21">
      <c r="A74" s="365"/>
      <c r="B74" s="365"/>
      <c r="C74" s="365"/>
      <c r="D74" s="365"/>
      <c r="E74" s="365"/>
      <c r="F74" s="365"/>
      <c r="G74" s="365"/>
      <c r="H74" s="365"/>
      <c r="I74" s="365"/>
      <c r="J74" s="365"/>
      <c r="L74" s="365"/>
      <c r="M74" s="365"/>
      <c r="N74" s="365"/>
      <c r="O74" s="365"/>
      <c r="P74" s="365"/>
      <c r="Q74" s="365"/>
      <c r="R74" s="365"/>
      <c r="S74" s="365"/>
      <c r="T74" s="365"/>
      <c r="U74" s="365"/>
    </row>
    <row r="75" spans="1:21">
      <c r="A75" s="365"/>
      <c r="B75" s="365"/>
      <c r="C75" s="365"/>
      <c r="D75" s="365"/>
      <c r="E75" s="365"/>
      <c r="F75" s="365"/>
      <c r="G75" s="365"/>
      <c r="H75" s="365"/>
      <c r="I75" s="365"/>
      <c r="J75" s="365"/>
      <c r="L75" s="365"/>
      <c r="M75" s="365"/>
      <c r="N75" s="365"/>
      <c r="O75" s="365"/>
      <c r="P75" s="365"/>
      <c r="Q75" s="365"/>
      <c r="R75" s="365"/>
      <c r="S75" s="365"/>
      <c r="T75" s="365"/>
      <c r="U75" s="365"/>
    </row>
    <row r="76" spans="1:21">
      <c r="A76" s="365"/>
      <c r="B76" s="365"/>
      <c r="C76" s="365"/>
      <c r="D76" s="365"/>
      <c r="E76" s="365"/>
      <c r="F76" s="365"/>
      <c r="G76" s="365"/>
      <c r="H76" s="365"/>
      <c r="I76" s="365"/>
      <c r="J76" s="365"/>
      <c r="L76" s="365"/>
      <c r="M76" s="365"/>
      <c r="N76" s="365"/>
      <c r="O76" s="365"/>
      <c r="P76" s="365"/>
      <c r="Q76" s="365"/>
      <c r="R76" s="365"/>
      <c r="S76" s="365"/>
      <c r="T76" s="365"/>
      <c r="U76" s="365"/>
    </row>
    <row r="77" spans="1:21">
      <c r="A77" s="365"/>
      <c r="B77" s="365"/>
      <c r="C77" s="365"/>
      <c r="D77" s="365"/>
      <c r="E77" s="365"/>
      <c r="F77" s="365"/>
      <c r="G77" s="365"/>
      <c r="H77" s="365"/>
      <c r="I77" s="365"/>
      <c r="J77" s="365"/>
      <c r="L77" s="365"/>
      <c r="M77" s="365"/>
      <c r="N77" s="365"/>
      <c r="O77" s="365"/>
      <c r="P77" s="365"/>
      <c r="Q77" s="365"/>
      <c r="R77" s="365"/>
      <c r="S77" s="365"/>
      <c r="T77" s="365"/>
      <c r="U77" s="365"/>
    </row>
    <row r="78" spans="1:21">
      <c r="A78" s="365"/>
      <c r="B78" s="365"/>
      <c r="C78" s="365"/>
      <c r="D78" s="365"/>
      <c r="E78" s="365"/>
      <c r="F78" s="365"/>
      <c r="G78" s="365"/>
      <c r="H78" s="365"/>
      <c r="I78" s="365"/>
      <c r="J78" s="365"/>
      <c r="L78" s="365"/>
      <c r="M78" s="365"/>
      <c r="N78" s="365"/>
      <c r="O78" s="365"/>
      <c r="P78" s="365"/>
      <c r="Q78" s="365"/>
      <c r="R78" s="365"/>
      <c r="S78" s="365"/>
      <c r="T78" s="365"/>
      <c r="U78" s="365"/>
    </row>
    <row r="79" spans="1:40">
      <c r="A79" s="365"/>
      <c r="B79" s="365"/>
      <c r="C79" s="365"/>
      <c r="D79" s="365"/>
      <c r="E79" s="365"/>
      <c r="F79" s="365"/>
      <c r="G79" s="365"/>
      <c r="H79" s="365"/>
      <c r="I79" s="365"/>
      <c r="J79" s="365"/>
      <c r="L79" s="365"/>
      <c r="M79" s="365"/>
      <c r="N79" s="365"/>
      <c r="O79" s="365"/>
      <c r="P79" s="365"/>
      <c r="Q79" s="365"/>
      <c r="R79" s="365"/>
      <c r="S79" s="365"/>
      <c r="T79" s="365"/>
      <c r="U79" s="365"/>
      <c r="Z79" s="368">
        <f>Z$1</f>
        <v>2015</v>
      </c>
      <c r="AA79" s="368">
        <f t="shared" ref="AA79:AN79" si="10">AA$1</f>
        <v>2016</v>
      </c>
      <c r="AB79" s="368">
        <f t="shared" si="10"/>
        <v>2017</v>
      </c>
      <c r="AC79" s="368">
        <f t="shared" si="10"/>
        <v>2018</v>
      </c>
      <c r="AD79" s="368">
        <f t="shared" si="10"/>
        <v>2019</v>
      </c>
      <c r="AE79" s="368">
        <f t="shared" si="10"/>
        <v>2020</v>
      </c>
      <c r="AF79" s="368">
        <f t="shared" si="10"/>
        <v>2021</v>
      </c>
      <c r="AG79" s="368">
        <f t="shared" si="10"/>
        <v>2022</v>
      </c>
      <c r="AH79" s="368">
        <f t="shared" si="10"/>
        <v>2023</v>
      </c>
      <c r="AI79" s="368">
        <f t="shared" si="10"/>
        <v>2024</v>
      </c>
      <c r="AJ79" s="368">
        <f t="shared" si="10"/>
        <v>2025</v>
      </c>
      <c r="AK79" s="368">
        <f t="shared" si="10"/>
        <v>2026</v>
      </c>
      <c r="AL79" s="368">
        <f t="shared" si="10"/>
        <v>2027</v>
      </c>
      <c r="AM79" s="368">
        <f t="shared" si="10"/>
        <v>2028</v>
      </c>
      <c r="AN79" s="368">
        <f t="shared" si="10"/>
        <v>2029</v>
      </c>
    </row>
    <row r="80" spans="1:40">
      <c r="A80" s="365"/>
      <c r="B80" s="365"/>
      <c r="C80" s="365"/>
      <c r="D80" s="365"/>
      <c r="E80" s="365"/>
      <c r="F80" s="365"/>
      <c r="G80" s="365"/>
      <c r="H80" s="365"/>
      <c r="I80" s="365"/>
      <c r="J80" s="365"/>
      <c r="L80" s="365"/>
      <c r="M80" s="365"/>
      <c r="N80" s="365"/>
      <c r="O80" s="365"/>
      <c r="P80" s="365"/>
      <c r="Q80" s="365"/>
      <c r="R80" s="365"/>
      <c r="S80" s="365"/>
      <c r="T80" s="365"/>
      <c r="U80" s="365"/>
      <c r="W80" s="367" t="s">
        <v>147</v>
      </c>
      <c r="X80" s="270">
        <v>17</v>
      </c>
      <c r="Y80" s="362" t="s">
        <v>165</v>
      </c>
      <c r="Z80" s="371">
        <f ca="1" t="shared" ref="Z80:AN82" si="11">INDEX(INDIRECT(CONCATENATE("'",$W80,"'!$A$536:$DZ$10000")),MATCH($X80,INDIRECT(CONCATENATE("'",$W80,"'!$A$536:$A$10000")),0),MATCH(Z$1,INDIRECT(CONCATENATE("'",$W80,"'!$A$536:$DZ$536")),0))</f>
        <v>830.52890428305</v>
      </c>
      <c r="AA80" s="371">
        <f ca="1" t="shared" si="11"/>
        <v>3332.21106092562</v>
      </c>
      <c r="AB80" s="371">
        <f ca="1" t="shared" si="11"/>
        <v>4409.99511651299</v>
      </c>
      <c r="AC80" s="371">
        <f ca="1" t="shared" si="11"/>
        <v>5134.897237345</v>
      </c>
      <c r="AD80" s="371">
        <f ca="1" t="shared" si="11"/>
        <v>7478.83792445</v>
      </c>
      <c r="AE80" s="371">
        <f ca="1" t="shared" si="11"/>
        <v>25478.04010885</v>
      </c>
      <c r="AF80" s="371">
        <f ca="1" t="shared" si="11"/>
        <v>54104.6377099693</v>
      </c>
      <c r="AG80" s="371">
        <f ca="1" t="shared" si="11"/>
        <v>90176.7903789908</v>
      </c>
      <c r="AH80" s="371">
        <f ca="1" t="shared" si="11"/>
        <v>129593.394369188</v>
      </c>
      <c r="AI80" s="371">
        <f ca="1" t="shared" si="11"/>
        <v>172320.440285806</v>
      </c>
      <c r="AJ80" s="371">
        <f ca="1" t="shared" si="11"/>
        <v>218164.815752646</v>
      </c>
      <c r="AK80" s="371">
        <f ca="1" t="shared" si="11"/>
        <v>272492.792809471</v>
      </c>
      <c r="AL80" s="371">
        <f ca="1" t="shared" si="11"/>
        <v>330792.010745563</v>
      </c>
      <c r="AM80" s="371">
        <f ca="1" t="shared" si="11"/>
        <v>389183.129471782</v>
      </c>
      <c r="AN80" s="371">
        <f ca="1" t="shared" si="11"/>
        <v>445497.573572119</v>
      </c>
    </row>
    <row r="81" spans="1:40">
      <c r="A81" s="365"/>
      <c r="B81" s="365"/>
      <c r="C81" s="365"/>
      <c r="D81" s="365"/>
      <c r="E81" s="365"/>
      <c r="F81" s="365"/>
      <c r="G81" s="365"/>
      <c r="H81" s="365"/>
      <c r="I81" s="365"/>
      <c r="J81" s="365"/>
      <c r="L81" s="365"/>
      <c r="M81" s="365"/>
      <c r="N81" s="365"/>
      <c r="O81" s="365"/>
      <c r="P81" s="365"/>
      <c r="Q81" s="365"/>
      <c r="R81" s="365"/>
      <c r="S81" s="365"/>
      <c r="T81" s="365"/>
      <c r="U81" s="365"/>
      <c r="W81" s="367" t="str">
        <f>W80</f>
        <v>Baseline</v>
      </c>
      <c r="X81" s="270">
        <v>18</v>
      </c>
      <c r="Y81" s="362" t="s">
        <v>166</v>
      </c>
      <c r="Z81" s="371">
        <f ca="1" t="shared" si="11"/>
        <v>18.85203478305</v>
      </c>
      <c r="AA81" s="371">
        <f ca="1" t="shared" si="11"/>
        <v>51.793477535624</v>
      </c>
      <c r="AB81" s="371">
        <f ca="1" t="shared" si="11"/>
        <v>56.807963372988</v>
      </c>
      <c r="AC81" s="371">
        <f ca="1" t="shared" si="11"/>
        <v>55.478158165</v>
      </c>
      <c r="AD81" s="371">
        <f ca="1" t="shared" si="11"/>
        <v>28.4789036</v>
      </c>
      <c r="AE81" s="371">
        <f ca="1" t="shared" si="11"/>
        <v>16916.77591435</v>
      </c>
      <c r="AF81" s="371">
        <f ca="1" t="shared" si="11"/>
        <v>129608.1096539</v>
      </c>
      <c r="AG81" s="371">
        <f ca="1" t="shared" si="11"/>
        <v>391695.159856</v>
      </c>
      <c r="AH81" s="371">
        <f ca="1" t="shared" si="11"/>
        <v>655155.5911832</v>
      </c>
      <c r="AI81" s="371">
        <f ca="1" t="shared" si="11"/>
        <v>910014.5696806</v>
      </c>
      <c r="AJ81" s="371">
        <f ca="1" t="shared" si="11"/>
        <v>1168179.4973749</v>
      </c>
      <c r="AK81" s="371">
        <f ca="1" t="shared" si="11"/>
        <v>1470728.0977953</v>
      </c>
      <c r="AL81" s="371">
        <f ca="1" t="shared" si="11"/>
        <v>1772185.1781399</v>
      </c>
      <c r="AM81" s="371">
        <f ca="1" t="shared" si="11"/>
        <v>2039914.5405866</v>
      </c>
      <c r="AN81" s="371">
        <f ca="1" t="shared" si="11"/>
        <v>2264028.3851574</v>
      </c>
    </row>
    <row r="82" spans="1:40">
      <c r="A82" s="365"/>
      <c r="B82" s="365"/>
      <c r="C82" s="365"/>
      <c r="D82" s="365"/>
      <c r="E82" s="365"/>
      <c r="F82" s="365"/>
      <c r="G82" s="365"/>
      <c r="H82" s="365"/>
      <c r="I82" s="365"/>
      <c r="J82" s="365"/>
      <c r="L82" s="365"/>
      <c r="M82" s="365"/>
      <c r="N82" s="365"/>
      <c r="O82" s="365"/>
      <c r="P82" s="365"/>
      <c r="Q82" s="365"/>
      <c r="R82" s="365"/>
      <c r="S82" s="365"/>
      <c r="T82" s="365"/>
      <c r="U82" s="365"/>
      <c r="W82" s="367" t="str">
        <f>W81</f>
        <v>Baseline</v>
      </c>
      <c r="X82" s="270">
        <v>19</v>
      </c>
      <c r="Y82" s="362" t="s">
        <v>163</v>
      </c>
      <c r="Z82" s="371">
        <f ca="1" t="shared" si="11"/>
        <v>811.6768695</v>
      </c>
      <c r="AA82" s="371">
        <f ca="1" t="shared" si="11"/>
        <v>3280.41758339</v>
      </c>
      <c r="AB82" s="371">
        <f ca="1" t="shared" si="11"/>
        <v>4353.18715314</v>
      </c>
      <c r="AC82" s="371">
        <f ca="1" t="shared" si="11"/>
        <v>5079.41907918</v>
      </c>
      <c r="AD82" s="371">
        <f ca="1" t="shared" si="11"/>
        <v>7450.35902085</v>
      </c>
      <c r="AE82" s="371">
        <f ca="1" t="shared" si="11"/>
        <v>8561.2641945</v>
      </c>
      <c r="AF82" s="371">
        <f ca="1" t="shared" si="11"/>
        <v>-75503.4719439306</v>
      </c>
      <c r="AG82" s="371">
        <f ca="1" t="shared" si="11"/>
        <v>-301518.369477009</v>
      </c>
      <c r="AH82" s="371">
        <f ca="1" t="shared" si="11"/>
        <v>-525562.196814012</v>
      </c>
      <c r="AI82" s="371">
        <f ca="1" t="shared" si="11"/>
        <v>-737694.129394794</v>
      </c>
      <c r="AJ82" s="371">
        <f ca="1" t="shared" si="11"/>
        <v>-950014.681622254</v>
      </c>
      <c r="AK82" s="371">
        <f ca="1" t="shared" si="11"/>
        <v>-1198235.30498583</v>
      </c>
      <c r="AL82" s="371">
        <f ca="1" t="shared" si="11"/>
        <v>-1441393.16739434</v>
      </c>
      <c r="AM82" s="371">
        <f ca="1" t="shared" si="11"/>
        <v>-1650731.41111482</v>
      </c>
      <c r="AN82" s="371">
        <f ca="1" t="shared" si="11"/>
        <v>-1818530.81158528</v>
      </c>
    </row>
    <row r="83" spans="1:21">
      <c r="A83" s="365"/>
      <c r="B83" s="365"/>
      <c r="C83" s="365"/>
      <c r="D83" s="365"/>
      <c r="E83" s="365"/>
      <c r="F83" s="365"/>
      <c r="G83" s="365"/>
      <c r="H83" s="365"/>
      <c r="I83" s="365"/>
      <c r="J83" s="365"/>
      <c r="L83" s="365"/>
      <c r="M83" s="365"/>
      <c r="N83" s="365"/>
      <c r="O83" s="365"/>
      <c r="P83" s="365"/>
      <c r="Q83" s="365"/>
      <c r="R83" s="365"/>
      <c r="S83" s="365"/>
      <c r="T83" s="365"/>
      <c r="U83" s="365"/>
    </row>
    <row r="84" spans="1:21">
      <c r="A84" s="365"/>
      <c r="B84" s="365"/>
      <c r="C84" s="365"/>
      <c r="D84" s="365"/>
      <c r="E84" s="365"/>
      <c r="F84" s="365"/>
      <c r="G84" s="365"/>
      <c r="H84" s="365"/>
      <c r="I84" s="365"/>
      <c r="J84" s="365"/>
      <c r="L84" s="365"/>
      <c r="M84" s="365"/>
      <c r="N84" s="365"/>
      <c r="O84" s="365"/>
      <c r="P84" s="365"/>
      <c r="Q84" s="365"/>
      <c r="R84" s="365"/>
      <c r="S84" s="365"/>
      <c r="T84" s="365"/>
      <c r="U84" s="365"/>
    </row>
    <row r="85" spans="1:21">
      <c r="A85" s="365"/>
      <c r="B85" s="365"/>
      <c r="C85" s="365"/>
      <c r="D85" s="365"/>
      <c r="E85" s="365"/>
      <c r="F85" s="365"/>
      <c r="G85" s="365"/>
      <c r="H85" s="365"/>
      <c r="I85" s="365"/>
      <c r="J85" s="365"/>
      <c r="L85" s="365"/>
      <c r="M85" s="365"/>
      <c r="N85" s="365"/>
      <c r="O85" s="365"/>
      <c r="P85" s="365"/>
      <c r="Q85" s="365"/>
      <c r="R85" s="365"/>
      <c r="S85" s="365"/>
      <c r="T85" s="365"/>
      <c r="U85" s="365"/>
    </row>
    <row r="86" spans="1:21">
      <c r="A86" s="365"/>
      <c r="B86" s="365"/>
      <c r="C86" s="365"/>
      <c r="D86" s="365"/>
      <c r="E86" s="365"/>
      <c r="F86" s="365"/>
      <c r="G86" s="365"/>
      <c r="H86" s="365"/>
      <c r="I86" s="365"/>
      <c r="J86" s="365"/>
      <c r="L86" s="365"/>
      <c r="M86" s="365"/>
      <c r="N86" s="365"/>
      <c r="O86" s="365"/>
      <c r="P86" s="365"/>
      <c r="Q86" s="365"/>
      <c r="R86" s="365"/>
      <c r="S86" s="365"/>
      <c r="T86" s="365"/>
      <c r="U86" s="365"/>
    </row>
    <row r="87" spans="1:21">
      <c r="A87" s="365"/>
      <c r="B87" s="365"/>
      <c r="C87" s="365"/>
      <c r="D87" s="365"/>
      <c r="E87" s="365"/>
      <c r="F87" s="365"/>
      <c r="G87" s="365"/>
      <c r="H87" s="365"/>
      <c r="I87" s="365"/>
      <c r="J87" s="365"/>
      <c r="L87" s="365"/>
      <c r="M87" s="365"/>
      <c r="N87" s="365"/>
      <c r="O87" s="365"/>
      <c r="P87" s="365"/>
      <c r="Q87" s="365"/>
      <c r="R87" s="365"/>
      <c r="S87" s="365"/>
      <c r="T87" s="365"/>
      <c r="U87" s="365"/>
    </row>
    <row r="88" spans="1:21">
      <c r="A88" s="365"/>
      <c r="B88" s="365"/>
      <c r="C88" s="365"/>
      <c r="D88" s="365"/>
      <c r="E88" s="365"/>
      <c r="F88" s="365"/>
      <c r="G88" s="365"/>
      <c r="H88" s="365"/>
      <c r="I88" s="365"/>
      <c r="J88" s="365"/>
      <c r="L88" s="365"/>
      <c r="M88" s="365"/>
      <c r="N88" s="365"/>
      <c r="O88" s="365"/>
      <c r="P88" s="365"/>
      <c r="Q88" s="365"/>
      <c r="R88" s="365"/>
      <c r="S88" s="365"/>
      <c r="T88" s="365"/>
      <c r="U88" s="365"/>
    </row>
    <row r="89" spans="1:21">
      <c r="A89" s="365"/>
      <c r="B89" s="365"/>
      <c r="C89" s="365"/>
      <c r="D89" s="365"/>
      <c r="E89" s="365"/>
      <c r="F89" s="365"/>
      <c r="G89" s="365"/>
      <c r="H89" s="365"/>
      <c r="I89" s="365"/>
      <c r="J89" s="365"/>
      <c r="L89" s="365"/>
      <c r="M89" s="365"/>
      <c r="N89" s="365"/>
      <c r="O89" s="365"/>
      <c r="P89" s="365"/>
      <c r="Q89" s="365"/>
      <c r="R89" s="365"/>
      <c r="S89" s="365"/>
      <c r="T89" s="365"/>
      <c r="U89" s="365"/>
    </row>
    <row r="90" spans="1:21">
      <c r="A90" s="365"/>
      <c r="B90" s="365"/>
      <c r="C90" s="365"/>
      <c r="D90" s="365"/>
      <c r="E90" s="365"/>
      <c r="F90" s="365"/>
      <c r="G90" s="365"/>
      <c r="H90" s="365"/>
      <c r="I90" s="365"/>
      <c r="J90" s="365"/>
      <c r="L90" s="365"/>
      <c r="M90" s="365"/>
      <c r="N90" s="365"/>
      <c r="O90" s="365"/>
      <c r="P90" s="365"/>
      <c r="Q90" s="365"/>
      <c r="R90" s="365"/>
      <c r="S90" s="365"/>
      <c r="T90" s="365"/>
      <c r="U90" s="365"/>
    </row>
    <row r="91" spans="1:21">
      <c r="A91" s="365"/>
      <c r="B91" s="365"/>
      <c r="C91" s="365"/>
      <c r="D91" s="365"/>
      <c r="E91" s="365"/>
      <c r="F91" s="365"/>
      <c r="G91" s="365"/>
      <c r="H91" s="365"/>
      <c r="I91" s="365"/>
      <c r="J91" s="365"/>
      <c r="L91" s="365"/>
      <c r="M91" s="365"/>
      <c r="N91" s="365"/>
      <c r="O91" s="365"/>
      <c r="P91" s="365"/>
      <c r="Q91" s="365"/>
      <c r="R91" s="365"/>
      <c r="S91" s="365"/>
      <c r="T91" s="365"/>
      <c r="U91" s="365"/>
    </row>
    <row r="92" spans="1:21">
      <c r="A92" s="365"/>
      <c r="B92" s="365"/>
      <c r="C92" s="365"/>
      <c r="D92" s="365"/>
      <c r="E92" s="365"/>
      <c r="F92" s="365"/>
      <c r="G92" s="365"/>
      <c r="H92" s="365"/>
      <c r="I92" s="365"/>
      <c r="J92" s="365"/>
      <c r="L92" s="365"/>
      <c r="M92" s="365"/>
      <c r="N92" s="365"/>
      <c r="O92" s="365"/>
      <c r="P92" s="365"/>
      <c r="Q92" s="365"/>
      <c r="R92" s="365"/>
      <c r="S92" s="365"/>
      <c r="T92" s="365"/>
      <c r="U92" s="365"/>
    </row>
    <row r="93" spans="1:21">
      <c r="A93" s="365"/>
      <c r="B93" s="365"/>
      <c r="C93" s="365"/>
      <c r="D93" s="365"/>
      <c r="E93" s="365"/>
      <c r="F93" s="365"/>
      <c r="G93" s="365"/>
      <c r="H93" s="365"/>
      <c r="I93" s="365"/>
      <c r="J93" s="365"/>
      <c r="L93" s="365"/>
      <c r="M93" s="365"/>
      <c r="N93" s="365"/>
      <c r="O93" s="365"/>
      <c r="P93" s="365"/>
      <c r="Q93" s="365"/>
      <c r="R93" s="365"/>
      <c r="S93" s="365"/>
      <c r="T93" s="365"/>
      <c r="U93" s="365"/>
    </row>
    <row r="94" spans="1:21">
      <c r="A94" s="365"/>
      <c r="B94" s="365"/>
      <c r="C94" s="365"/>
      <c r="D94" s="365"/>
      <c r="E94" s="365"/>
      <c r="F94" s="365"/>
      <c r="G94" s="365"/>
      <c r="H94" s="365"/>
      <c r="I94" s="365"/>
      <c r="J94" s="365"/>
      <c r="L94" s="365"/>
      <c r="M94" s="365"/>
      <c r="N94" s="365"/>
      <c r="O94" s="365"/>
      <c r="P94" s="365"/>
      <c r="Q94" s="365"/>
      <c r="R94" s="365"/>
      <c r="S94" s="365"/>
      <c r="T94" s="365"/>
      <c r="U94" s="365"/>
    </row>
    <row r="95" spans="1:21">
      <c r="A95" s="365"/>
      <c r="B95" s="365"/>
      <c r="C95" s="365"/>
      <c r="D95" s="365"/>
      <c r="E95" s="365"/>
      <c r="F95" s="365"/>
      <c r="G95" s="365"/>
      <c r="H95" s="365"/>
      <c r="I95" s="365"/>
      <c r="J95" s="365"/>
      <c r="L95" s="365"/>
      <c r="M95" s="365"/>
      <c r="N95" s="365"/>
      <c r="O95" s="365"/>
      <c r="P95" s="365"/>
      <c r="Q95" s="365"/>
      <c r="R95" s="365"/>
      <c r="S95" s="365"/>
      <c r="T95" s="365"/>
      <c r="U95" s="365"/>
    </row>
    <row r="97" spans="1:40">
      <c r="A97" s="363" t="s">
        <v>167</v>
      </c>
      <c r="B97" s="364"/>
      <c r="C97" s="364"/>
      <c r="D97" s="364"/>
      <c r="E97" s="364"/>
      <c r="F97" s="364"/>
      <c r="G97" s="364"/>
      <c r="H97" s="364"/>
      <c r="I97" s="364"/>
      <c r="J97" s="364"/>
      <c r="K97" s="364"/>
      <c r="L97" s="363" t="s">
        <v>167</v>
      </c>
      <c r="M97" s="364"/>
      <c r="N97" s="364"/>
      <c r="O97" s="364"/>
      <c r="P97" s="364"/>
      <c r="Q97" s="364"/>
      <c r="R97" s="364"/>
      <c r="S97" s="364"/>
      <c r="T97" s="364"/>
      <c r="U97" s="364"/>
      <c r="V97" s="364"/>
      <c r="W97" s="364"/>
      <c r="X97" s="364"/>
      <c r="Y97" s="364"/>
      <c r="Z97" s="364"/>
      <c r="AA97" s="364"/>
      <c r="AB97" s="364"/>
      <c r="AC97" s="364"/>
      <c r="AD97" s="364"/>
      <c r="AE97" s="364"/>
      <c r="AF97" s="364"/>
      <c r="AG97" s="364"/>
      <c r="AH97" s="364"/>
      <c r="AI97" s="364"/>
      <c r="AJ97" s="364"/>
      <c r="AK97" s="364"/>
      <c r="AL97" s="364"/>
      <c r="AM97" s="364"/>
      <c r="AN97" s="364"/>
    </row>
    <row r="99" spans="1:21">
      <c r="A99" s="365"/>
      <c r="B99" s="365"/>
      <c r="C99" s="365"/>
      <c r="D99" s="365"/>
      <c r="E99" s="365"/>
      <c r="F99" s="365"/>
      <c r="G99" s="365"/>
      <c r="H99" s="365"/>
      <c r="I99" s="365"/>
      <c r="J99" s="365"/>
      <c r="L99" s="365"/>
      <c r="M99" s="365"/>
      <c r="N99" s="365"/>
      <c r="O99" s="365"/>
      <c r="P99" s="365"/>
      <c r="Q99" s="365"/>
      <c r="R99" s="365"/>
      <c r="S99" s="365"/>
      <c r="T99" s="365"/>
      <c r="U99" s="365"/>
    </row>
    <row r="100" spans="1:21">
      <c r="A100" s="365"/>
      <c r="B100" s="365"/>
      <c r="C100" s="365"/>
      <c r="D100" s="365"/>
      <c r="E100" s="365"/>
      <c r="F100" s="365"/>
      <c r="G100" s="365"/>
      <c r="H100" s="365"/>
      <c r="I100" s="365"/>
      <c r="J100" s="365"/>
      <c r="L100" s="365"/>
      <c r="M100" s="365"/>
      <c r="N100" s="365"/>
      <c r="O100" s="365"/>
      <c r="P100" s="365"/>
      <c r="Q100" s="365"/>
      <c r="R100" s="365"/>
      <c r="S100" s="365"/>
      <c r="T100" s="365"/>
      <c r="U100" s="365"/>
    </row>
    <row r="101" spans="1:41">
      <c r="A101" s="365"/>
      <c r="B101" s="365"/>
      <c r="C101" s="365"/>
      <c r="D101" s="365"/>
      <c r="E101" s="365"/>
      <c r="F101" s="365"/>
      <c r="G101" s="365"/>
      <c r="H101" s="365"/>
      <c r="I101" s="365"/>
      <c r="J101" s="365"/>
      <c r="L101" s="365"/>
      <c r="M101" s="365"/>
      <c r="N101" s="365"/>
      <c r="O101" s="365"/>
      <c r="P101" s="365"/>
      <c r="Q101" s="365"/>
      <c r="R101" s="365"/>
      <c r="S101" s="365"/>
      <c r="T101" s="365"/>
      <c r="U101" s="365"/>
      <c r="Y101" s="368"/>
      <c r="Z101" s="368">
        <f>Z$1</f>
        <v>2015</v>
      </c>
      <c r="AA101" s="368">
        <f t="shared" ref="AA101:AN101" si="12">AA$1</f>
        <v>2016</v>
      </c>
      <c r="AB101" s="368">
        <f t="shared" si="12"/>
        <v>2017</v>
      </c>
      <c r="AC101" s="368">
        <f t="shared" si="12"/>
        <v>2018</v>
      </c>
      <c r="AD101" s="368">
        <f t="shared" si="12"/>
        <v>2019</v>
      </c>
      <c r="AE101" s="368">
        <f t="shared" si="12"/>
        <v>2020</v>
      </c>
      <c r="AF101" s="368">
        <f t="shared" si="12"/>
        <v>2021</v>
      </c>
      <c r="AG101" s="368">
        <f t="shared" si="12"/>
        <v>2022</v>
      </c>
      <c r="AH101" s="368">
        <f t="shared" si="12"/>
        <v>2023</v>
      </c>
      <c r="AI101" s="368">
        <f t="shared" si="12"/>
        <v>2024</v>
      </c>
      <c r="AJ101" s="368">
        <f t="shared" si="12"/>
        <v>2025</v>
      </c>
      <c r="AK101" s="368">
        <f t="shared" si="12"/>
        <v>2026</v>
      </c>
      <c r="AL101" s="368">
        <f t="shared" si="12"/>
        <v>2027</v>
      </c>
      <c r="AM101" s="368">
        <f t="shared" si="12"/>
        <v>2028</v>
      </c>
      <c r="AN101" s="368">
        <f t="shared" si="12"/>
        <v>2029</v>
      </c>
      <c r="AO101" s="368"/>
    </row>
    <row r="102" spans="1:41">
      <c r="A102" s="365"/>
      <c r="B102" s="365"/>
      <c r="C102" s="365"/>
      <c r="D102" s="365"/>
      <c r="E102" s="365"/>
      <c r="F102" s="365"/>
      <c r="G102" s="365"/>
      <c r="H102" s="365"/>
      <c r="I102" s="365"/>
      <c r="J102" s="365"/>
      <c r="L102" s="365"/>
      <c r="M102" s="365"/>
      <c r="N102" s="365"/>
      <c r="O102" s="365"/>
      <c r="P102" s="365"/>
      <c r="Q102" s="365"/>
      <c r="R102" s="365"/>
      <c r="S102" s="365"/>
      <c r="T102" s="365"/>
      <c r="U102" s="365"/>
      <c r="W102" s="367" t="s">
        <v>147</v>
      </c>
      <c r="X102" s="270" t="s">
        <v>168</v>
      </c>
      <c r="Y102" s="372" t="str">
        <f>Baseline!B631</f>
        <v>Debt as % of GDP</v>
      </c>
      <c r="Z102" s="371">
        <f ca="1" t="shared" ref="Z102:AN103" si="13">INDEX(INDIRECT(CONCATENATE("'",$W102,"'!$A$536:$DZ$10000")),MATCH($X102,INDIRECT(CONCATENATE("'",$W102,"'!$A$536:$A$10000")),0),MATCH(Z$1,INDIRECT(CONCATENATE("'",$W102,"'!$A$536:$DZ$536")),0))</f>
        <v>3063781.73695474</v>
      </c>
      <c r="AA102" s="371">
        <f ca="1" t="shared" si="13"/>
        <v>4858236.7285235</v>
      </c>
      <c r="AB102" s="371">
        <f ca="1" t="shared" si="13"/>
        <v>6186640.23075644</v>
      </c>
      <c r="AC102" s="371">
        <f ca="1" t="shared" si="13"/>
        <v>5579372.28997433</v>
      </c>
      <c r="AD102" s="371">
        <f ca="1" t="shared" si="13"/>
        <v>3548764.21893016</v>
      </c>
      <c r="AE102" s="371">
        <f ca="1" t="shared" si="13"/>
        <v>5171054.36300881</v>
      </c>
      <c r="AF102" s="371">
        <f ca="1" t="shared" si="13"/>
        <v>7930528.17069331</v>
      </c>
      <c r="AG102" s="371">
        <f ca="1" t="shared" si="13"/>
        <v>11258216.2129561</v>
      </c>
      <c r="AH102" s="371">
        <f ca="1" t="shared" si="13"/>
        <v>15355221.0819895</v>
      </c>
      <c r="AI102" s="371">
        <f ca="1" t="shared" si="13"/>
        <v>20205144.5754687</v>
      </c>
      <c r="AJ102" s="371">
        <f ca="1" t="shared" si="13"/>
        <v>25549868.2413439</v>
      </c>
      <c r="AK102" s="371">
        <f ca="1" t="shared" si="13"/>
        <v>31394628.8838391</v>
      </c>
      <c r="AL102" s="371">
        <f ca="1" t="shared" si="13"/>
        <v>37471751.4779695</v>
      </c>
      <c r="AM102" s="371">
        <f ca="1" t="shared" si="13"/>
        <v>43430211.6687322</v>
      </c>
      <c r="AN102" s="371">
        <f ca="1" t="shared" si="13"/>
        <v>49360415.2358993</v>
      </c>
      <c r="AO102" s="373"/>
    </row>
    <row r="103" spans="1:41">
      <c r="A103" s="365"/>
      <c r="B103" s="365"/>
      <c r="C103" s="365"/>
      <c r="D103" s="365"/>
      <c r="E103" s="365"/>
      <c r="F103" s="365"/>
      <c r="G103" s="365"/>
      <c r="H103" s="365"/>
      <c r="I103" s="365"/>
      <c r="J103" s="365"/>
      <c r="L103" s="365"/>
      <c r="M103" s="365"/>
      <c r="N103" s="365"/>
      <c r="O103" s="365"/>
      <c r="P103" s="365"/>
      <c r="Q103" s="365"/>
      <c r="R103" s="365"/>
      <c r="S103" s="365"/>
      <c r="T103" s="365"/>
      <c r="U103" s="365"/>
      <c r="W103" s="367" t="str">
        <f>W102</f>
        <v>Baseline</v>
      </c>
      <c r="X103" s="270" t="s">
        <v>170</v>
      </c>
      <c r="Y103" s="372" t="s">
        <v>171</v>
      </c>
      <c r="Z103" s="371">
        <f ca="1" t="shared" si="13"/>
        <v>25</v>
      </c>
      <c r="AA103" s="371">
        <f ca="1" t="shared" si="13"/>
        <v>25</v>
      </c>
      <c r="AB103" s="371">
        <f ca="1" t="shared" si="13"/>
        <v>25</v>
      </c>
      <c r="AC103" s="371">
        <f ca="1" t="shared" si="13"/>
        <v>25</v>
      </c>
      <c r="AD103" s="371">
        <f ca="1" t="shared" si="13"/>
        <v>25</v>
      </c>
      <c r="AE103" s="371">
        <f ca="1" t="shared" si="13"/>
        <v>25</v>
      </c>
      <c r="AF103" s="371">
        <f ca="1" t="shared" si="13"/>
        <v>25</v>
      </c>
      <c r="AG103" s="371">
        <f ca="1" t="shared" si="13"/>
        <v>25</v>
      </c>
      <c r="AH103" s="371">
        <f ca="1" t="shared" si="13"/>
        <v>25</v>
      </c>
      <c r="AI103" s="371">
        <f ca="1" t="shared" si="13"/>
        <v>25</v>
      </c>
      <c r="AJ103" s="371">
        <f ca="1" t="shared" si="13"/>
        <v>25</v>
      </c>
      <c r="AK103" s="371">
        <f ca="1" t="shared" si="13"/>
        <v>25</v>
      </c>
      <c r="AL103" s="371">
        <f ca="1" t="shared" si="13"/>
        <v>25</v>
      </c>
      <c r="AM103" s="371">
        <f ca="1" t="shared" si="13"/>
        <v>25</v>
      </c>
      <c r="AN103" s="371">
        <f ca="1" t="shared" si="13"/>
        <v>25</v>
      </c>
      <c r="AO103" s="374"/>
    </row>
    <row r="104" spans="1:40">
      <c r="A104" s="365"/>
      <c r="B104" s="365"/>
      <c r="C104" s="365"/>
      <c r="D104" s="365"/>
      <c r="E104" s="365"/>
      <c r="F104" s="365"/>
      <c r="G104" s="365"/>
      <c r="H104" s="365"/>
      <c r="I104" s="365"/>
      <c r="J104" s="365"/>
      <c r="L104" s="365"/>
      <c r="M104" s="365"/>
      <c r="N104" s="365"/>
      <c r="O104" s="365"/>
      <c r="P104" s="365"/>
      <c r="Q104" s="365"/>
      <c r="R104" s="365"/>
      <c r="S104" s="365"/>
      <c r="T104" s="365"/>
      <c r="U104" s="365"/>
      <c r="Y104" s="372"/>
      <c r="Z104" s="372"/>
      <c r="AA104" s="372"/>
      <c r="AB104" s="372"/>
      <c r="AC104" s="372"/>
      <c r="AD104" s="372"/>
      <c r="AE104" s="372"/>
      <c r="AF104" s="372"/>
      <c r="AG104" s="372"/>
      <c r="AH104" s="372"/>
      <c r="AI104" s="372"/>
      <c r="AJ104" s="372"/>
      <c r="AK104" s="372"/>
      <c r="AL104" s="372"/>
      <c r="AM104" s="372"/>
      <c r="AN104" s="372"/>
    </row>
    <row r="105" spans="1:21">
      <c r="A105" s="365"/>
      <c r="B105" s="365"/>
      <c r="C105" s="365"/>
      <c r="D105" s="365"/>
      <c r="E105" s="365"/>
      <c r="F105" s="365"/>
      <c r="G105" s="365"/>
      <c r="H105" s="365"/>
      <c r="I105" s="365"/>
      <c r="J105" s="365"/>
      <c r="L105" s="365"/>
      <c r="M105" s="365"/>
      <c r="N105" s="365"/>
      <c r="O105" s="365"/>
      <c r="P105" s="365"/>
      <c r="Q105" s="365"/>
      <c r="R105" s="365"/>
      <c r="S105" s="365"/>
      <c r="T105" s="365"/>
      <c r="U105" s="365"/>
    </row>
    <row r="106" spans="1:21">
      <c r="A106" s="365"/>
      <c r="B106" s="365"/>
      <c r="C106" s="365"/>
      <c r="D106" s="365"/>
      <c r="E106" s="365"/>
      <c r="F106" s="365"/>
      <c r="G106" s="365"/>
      <c r="H106" s="365"/>
      <c r="I106" s="365"/>
      <c r="J106" s="365"/>
      <c r="L106" s="365"/>
      <c r="M106" s="365"/>
      <c r="N106" s="365"/>
      <c r="O106" s="365"/>
      <c r="P106" s="365"/>
      <c r="Q106" s="365"/>
      <c r="R106" s="365"/>
      <c r="S106" s="365"/>
      <c r="T106" s="365"/>
      <c r="U106" s="365"/>
    </row>
    <row r="107" spans="1:21">
      <c r="A107" s="365"/>
      <c r="B107" s="365"/>
      <c r="C107" s="365"/>
      <c r="D107" s="365"/>
      <c r="E107" s="365"/>
      <c r="F107" s="365"/>
      <c r="G107" s="365"/>
      <c r="H107" s="365"/>
      <c r="I107" s="365"/>
      <c r="J107" s="365"/>
      <c r="L107" s="365"/>
      <c r="M107" s="365"/>
      <c r="N107" s="365"/>
      <c r="O107" s="365"/>
      <c r="P107" s="365"/>
      <c r="Q107" s="365"/>
      <c r="R107" s="365"/>
      <c r="S107" s="365"/>
      <c r="T107" s="365"/>
      <c r="U107" s="365"/>
    </row>
    <row r="108" spans="1:21">
      <c r="A108" s="365"/>
      <c r="B108" s="365"/>
      <c r="C108" s="365"/>
      <c r="D108" s="365"/>
      <c r="E108" s="365"/>
      <c r="F108" s="365"/>
      <c r="G108" s="365"/>
      <c r="H108" s="365"/>
      <c r="I108" s="365"/>
      <c r="J108" s="365"/>
      <c r="L108" s="365"/>
      <c r="M108" s="365"/>
      <c r="N108" s="365"/>
      <c r="O108" s="365"/>
      <c r="P108" s="365"/>
      <c r="Q108" s="365"/>
      <c r="R108" s="365"/>
      <c r="S108" s="365"/>
      <c r="T108" s="365"/>
      <c r="U108" s="365"/>
    </row>
    <row r="109" spans="1:21">
      <c r="A109" s="365"/>
      <c r="B109" s="365"/>
      <c r="C109" s="365"/>
      <c r="D109" s="365"/>
      <c r="E109" s="365"/>
      <c r="F109" s="365"/>
      <c r="G109" s="365"/>
      <c r="H109" s="365"/>
      <c r="I109" s="365"/>
      <c r="J109" s="365"/>
      <c r="L109" s="365"/>
      <c r="M109" s="365"/>
      <c r="N109" s="365"/>
      <c r="O109" s="365"/>
      <c r="P109" s="365"/>
      <c r="Q109" s="365"/>
      <c r="R109" s="365"/>
      <c r="S109" s="365"/>
      <c r="T109" s="365"/>
      <c r="U109" s="365"/>
    </row>
    <row r="110" spans="1:21">
      <c r="A110" s="365"/>
      <c r="B110" s="365"/>
      <c r="C110" s="365"/>
      <c r="D110" s="365"/>
      <c r="E110" s="365"/>
      <c r="F110" s="365"/>
      <c r="G110" s="365"/>
      <c r="H110" s="365"/>
      <c r="I110" s="365"/>
      <c r="J110" s="365"/>
      <c r="L110" s="365"/>
      <c r="M110" s="365"/>
      <c r="N110" s="365"/>
      <c r="O110" s="365"/>
      <c r="P110" s="365"/>
      <c r="Q110" s="365"/>
      <c r="R110" s="365"/>
      <c r="S110" s="365"/>
      <c r="T110" s="365"/>
      <c r="U110" s="365"/>
    </row>
    <row r="111" spans="1:21">
      <c r="A111" s="365"/>
      <c r="B111" s="365"/>
      <c r="C111" s="365"/>
      <c r="D111" s="365"/>
      <c r="E111" s="365"/>
      <c r="F111" s="365"/>
      <c r="G111" s="365"/>
      <c r="H111" s="365"/>
      <c r="I111" s="365"/>
      <c r="J111" s="365"/>
      <c r="L111" s="365"/>
      <c r="M111" s="365"/>
      <c r="N111" s="365"/>
      <c r="O111" s="365"/>
      <c r="P111" s="365"/>
      <c r="Q111" s="365"/>
      <c r="R111" s="365"/>
      <c r="S111" s="365"/>
      <c r="T111" s="365"/>
      <c r="U111" s="365"/>
    </row>
    <row r="112" spans="1:21">
      <c r="A112" s="365"/>
      <c r="B112" s="365"/>
      <c r="C112" s="365"/>
      <c r="D112" s="365"/>
      <c r="E112" s="365"/>
      <c r="F112" s="365"/>
      <c r="G112" s="365"/>
      <c r="H112" s="365"/>
      <c r="I112" s="365"/>
      <c r="J112" s="365"/>
      <c r="L112" s="365"/>
      <c r="M112" s="365"/>
      <c r="N112" s="365"/>
      <c r="O112" s="365"/>
      <c r="P112" s="365"/>
      <c r="Q112" s="365"/>
      <c r="R112" s="365"/>
      <c r="S112" s="365"/>
      <c r="T112" s="365"/>
      <c r="U112" s="365"/>
    </row>
    <row r="113" spans="1:21">
      <c r="A113" s="365"/>
      <c r="B113" s="365" t="s">
        <v>172</v>
      </c>
      <c r="C113" s="365"/>
      <c r="D113" s="365"/>
      <c r="E113" s="365"/>
      <c r="F113" s="365"/>
      <c r="G113" s="365"/>
      <c r="H113" s="365"/>
      <c r="I113" s="365"/>
      <c r="J113" s="365"/>
      <c r="L113" s="365"/>
      <c r="M113" s="365" t="s">
        <v>172</v>
      </c>
      <c r="N113" s="365"/>
      <c r="O113" s="365"/>
      <c r="P113" s="365"/>
      <c r="Q113" s="365"/>
      <c r="R113" s="365"/>
      <c r="S113" s="365"/>
      <c r="T113" s="365"/>
      <c r="U113" s="365"/>
    </row>
    <row r="114" spans="1:21">
      <c r="A114" s="365"/>
      <c r="B114" s="365"/>
      <c r="C114" s="365"/>
      <c r="D114" s="365"/>
      <c r="E114" s="365"/>
      <c r="F114" s="365"/>
      <c r="G114" s="365"/>
      <c r="H114" s="365"/>
      <c r="I114" s="365"/>
      <c r="J114" s="365"/>
      <c r="L114" s="365"/>
      <c r="M114" s="365"/>
      <c r="N114" s="365"/>
      <c r="O114" s="365"/>
      <c r="P114" s="365"/>
      <c r="Q114" s="365"/>
      <c r="R114" s="365"/>
      <c r="S114" s="365"/>
      <c r="T114" s="365"/>
      <c r="U114" s="365"/>
    </row>
    <row r="115" spans="1:21">
      <c r="A115" s="365"/>
      <c r="B115" s="365"/>
      <c r="C115" s="365"/>
      <c r="D115" s="365"/>
      <c r="E115" s="365"/>
      <c r="F115" s="365"/>
      <c r="G115" s="365"/>
      <c r="H115" s="365"/>
      <c r="I115" s="365"/>
      <c r="J115" s="365"/>
      <c r="L115" s="365"/>
      <c r="M115" s="365"/>
      <c r="N115" s="365"/>
      <c r="O115" s="365"/>
      <c r="P115" s="365"/>
      <c r="Q115" s="365"/>
      <c r="R115" s="365"/>
      <c r="S115" s="365"/>
      <c r="T115" s="365"/>
      <c r="U115" s="365"/>
    </row>
    <row r="116" spans="1:21">
      <c r="A116" s="365"/>
      <c r="B116" s="365"/>
      <c r="C116" s="365"/>
      <c r="D116" s="365"/>
      <c r="E116" s="365"/>
      <c r="F116" s="365"/>
      <c r="G116" s="365"/>
      <c r="H116" s="365"/>
      <c r="I116" s="365"/>
      <c r="J116" s="365"/>
      <c r="L116" s="365"/>
      <c r="M116" s="365"/>
      <c r="N116" s="365"/>
      <c r="O116" s="365"/>
      <c r="P116" s="365"/>
      <c r="Q116" s="365"/>
      <c r="R116" s="365"/>
      <c r="S116" s="365"/>
      <c r="T116" s="365"/>
      <c r="U116" s="365"/>
    </row>
    <row r="117" spans="1:21">
      <c r="A117" s="365"/>
      <c r="B117" s="365"/>
      <c r="C117" s="365"/>
      <c r="D117" s="365"/>
      <c r="E117" s="365"/>
      <c r="F117" s="365"/>
      <c r="G117" s="365"/>
      <c r="H117" s="365"/>
      <c r="I117" s="365"/>
      <c r="J117" s="365"/>
      <c r="L117" s="365"/>
      <c r="M117" s="365"/>
      <c r="N117" s="365"/>
      <c r="O117" s="365"/>
      <c r="P117" s="365"/>
      <c r="Q117" s="365"/>
      <c r="R117" s="365"/>
      <c r="S117" s="365"/>
      <c r="T117" s="365"/>
      <c r="U117" s="365"/>
    </row>
    <row r="118" spans="1:21">
      <c r="A118" s="365"/>
      <c r="B118" s="365"/>
      <c r="C118" s="365"/>
      <c r="D118" s="365"/>
      <c r="E118" s="365"/>
      <c r="F118" s="365"/>
      <c r="G118" s="365"/>
      <c r="H118" s="365"/>
      <c r="I118" s="365"/>
      <c r="J118" s="365"/>
      <c r="L118" s="365"/>
      <c r="M118" s="365"/>
      <c r="N118" s="365"/>
      <c r="O118" s="365"/>
      <c r="P118" s="365"/>
      <c r="Q118" s="365"/>
      <c r="R118" s="365"/>
      <c r="S118" s="365"/>
      <c r="T118" s="365"/>
      <c r="U118" s="365"/>
    </row>
    <row r="119" spans="1:41">
      <c r="A119" s="365"/>
      <c r="B119" s="365"/>
      <c r="C119" s="365"/>
      <c r="D119" s="365"/>
      <c r="E119" s="365"/>
      <c r="F119" s="365"/>
      <c r="G119" s="365"/>
      <c r="H119" s="365"/>
      <c r="I119" s="365"/>
      <c r="J119" s="365"/>
      <c r="L119" s="365"/>
      <c r="M119" s="365"/>
      <c r="N119" s="365"/>
      <c r="O119" s="365"/>
      <c r="P119" s="365"/>
      <c r="Q119" s="365"/>
      <c r="R119" s="365"/>
      <c r="S119" s="365"/>
      <c r="T119" s="365"/>
      <c r="U119" s="365"/>
      <c r="Y119" s="372"/>
      <c r="Z119" s="368">
        <f>Z$1</f>
        <v>2015</v>
      </c>
      <c r="AA119" s="368">
        <f t="shared" ref="AA119:AN119" si="14">AA$1</f>
        <v>2016</v>
      </c>
      <c r="AB119" s="368">
        <f t="shared" si="14"/>
        <v>2017</v>
      </c>
      <c r="AC119" s="368">
        <f t="shared" si="14"/>
        <v>2018</v>
      </c>
      <c r="AD119" s="368">
        <f t="shared" si="14"/>
        <v>2019</v>
      </c>
      <c r="AE119" s="368">
        <f t="shared" si="14"/>
        <v>2020</v>
      </c>
      <c r="AF119" s="368">
        <f t="shared" si="14"/>
        <v>2021</v>
      </c>
      <c r="AG119" s="368">
        <f t="shared" si="14"/>
        <v>2022</v>
      </c>
      <c r="AH119" s="368">
        <f t="shared" si="14"/>
        <v>2023</v>
      </c>
      <c r="AI119" s="368">
        <f t="shared" si="14"/>
        <v>2024</v>
      </c>
      <c r="AJ119" s="368">
        <f t="shared" si="14"/>
        <v>2025</v>
      </c>
      <c r="AK119" s="368">
        <f t="shared" si="14"/>
        <v>2026</v>
      </c>
      <c r="AL119" s="368">
        <f t="shared" si="14"/>
        <v>2027</v>
      </c>
      <c r="AM119" s="368">
        <f t="shared" si="14"/>
        <v>2028</v>
      </c>
      <c r="AN119" s="368">
        <f t="shared" si="14"/>
        <v>2029</v>
      </c>
      <c r="AO119" s="368"/>
    </row>
    <row r="120" spans="1:41">
      <c r="A120" s="365"/>
      <c r="B120" s="365"/>
      <c r="C120" s="365"/>
      <c r="D120" s="365"/>
      <c r="E120" s="365"/>
      <c r="F120" s="365"/>
      <c r="G120" s="365"/>
      <c r="H120" s="365"/>
      <c r="I120" s="365"/>
      <c r="J120" s="365"/>
      <c r="L120" s="365"/>
      <c r="M120" s="365"/>
      <c r="N120" s="365"/>
      <c r="O120" s="365"/>
      <c r="P120" s="365"/>
      <c r="Q120" s="365"/>
      <c r="R120" s="365"/>
      <c r="S120" s="365"/>
      <c r="T120" s="365"/>
      <c r="U120" s="365"/>
      <c r="W120" s="367" t="s">
        <v>147</v>
      </c>
      <c r="X120" s="270" t="s">
        <v>173</v>
      </c>
      <c r="Y120" s="372" t="str">
        <f>Baseline!B635</f>
        <v>Debt as % of Revenue</v>
      </c>
      <c r="Z120" s="371">
        <f ca="1" t="shared" ref="Z120:AN121" si="15">INDEX(INDIRECT(CONCATENATE("'",$W120,"'!$A$536:$DZ$10000")),MATCH($X120,INDIRECT(CONCATENATE("'",$W120,"'!$A$536:$A$10000")),0),MATCH(Z$1,INDIRECT(CONCATENATE("'",$W120,"'!$A$536:$DZ$536")),0))</f>
        <v>92.6625189224126</v>
      </c>
      <c r="AA120" s="371">
        <f ca="1" t="shared" si="15"/>
        <v>129.659050890621</v>
      </c>
      <c r="AB120" s="371">
        <f ca="1" t="shared" si="15"/>
        <v>160.622413716242</v>
      </c>
      <c r="AC120" s="371">
        <f ca="1" t="shared" si="15"/>
        <v>132.471737171547</v>
      </c>
      <c r="AD120" s="371">
        <f ca="1" t="shared" si="15"/>
        <v>100.735500727756</v>
      </c>
      <c r="AE120" s="371">
        <f ca="1" t="shared" si="15"/>
        <v>198.363454263185</v>
      </c>
      <c r="AF120" s="371">
        <f ca="1" t="shared" si="15"/>
        <v>292.312225361167</v>
      </c>
      <c r="AG120" s="371">
        <f ca="1" t="shared" si="15"/>
        <v>402.701501552877</v>
      </c>
      <c r="AH120" s="371">
        <f ca="1" t="shared" si="15"/>
        <v>572.576941249099</v>
      </c>
      <c r="AI120" s="371">
        <f ca="1" t="shared" si="15"/>
        <v>678.92504855745</v>
      </c>
      <c r="AJ120" s="371">
        <f ca="1" t="shared" si="15"/>
        <v>833.613222201178</v>
      </c>
      <c r="AK120" s="371">
        <f ca="1" t="shared" si="15"/>
        <v>997.488669719542</v>
      </c>
      <c r="AL120" s="371">
        <f ca="1" t="shared" si="15"/>
        <v>1077.73417481302</v>
      </c>
      <c r="AM120" s="371">
        <f ca="1" t="shared" si="15"/>
        <v>1101.67839510606</v>
      </c>
      <c r="AN120" s="371">
        <f ca="1" t="shared" si="15"/>
        <v>1219.33335923173</v>
      </c>
      <c r="AO120" s="373"/>
    </row>
    <row r="121" spans="1:41">
      <c r="A121" s="365"/>
      <c r="B121" s="365"/>
      <c r="C121" s="365"/>
      <c r="D121" s="365"/>
      <c r="E121" s="365"/>
      <c r="F121" s="365"/>
      <c r="G121" s="365"/>
      <c r="H121" s="365"/>
      <c r="I121" s="365"/>
      <c r="J121" s="365"/>
      <c r="L121" s="365"/>
      <c r="M121" s="365"/>
      <c r="N121" s="365"/>
      <c r="O121" s="365"/>
      <c r="P121" s="365"/>
      <c r="Q121" s="365"/>
      <c r="R121" s="365"/>
      <c r="S121" s="365"/>
      <c r="T121" s="365"/>
      <c r="U121" s="365"/>
      <c r="W121" s="367" t="str">
        <f>W120</f>
        <v>Baseline</v>
      </c>
      <c r="X121" s="270" t="s">
        <v>175</v>
      </c>
      <c r="Y121" s="372" t="s">
        <v>171</v>
      </c>
      <c r="Z121" s="371">
        <f ca="1" t="shared" si="15"/>
        <v>200</v>
      </c>
      <c r="AA121" s="371">
        <f ca="1" t="shared" si="15"/>
        <v>200</v>
      </c>
      <c r="AB121" s="371">
        <f ca="1" t="shared" si="15"/>
        <v>200</v>
      </c>
      <c r="AC121" s="371">
        <f ca="1" t="shared" si="15"/>
        <v>200</v>
      </c>
      <c r="AD121" s="371">
        <f ca="1" t="shared" si="15"/>
        <v>200</v>
      </c>
      <c r="AE121" s="371">
        <f ca="1" t="shared" si="15"/>
        <v>200</v>
      </c>
      <c r="AF121" s="371">
        <f ca="1" t="shared" si="15"/>
        <v>200</v>
      </c>
      <c r="AG121" s="371">
        <f ca="1" t="shared" si="15"/>
        <v>200</v>
      </c>
      <c r="AH121" s="371">
        <f ca="1" t="shared" si="15"/>
        <v>200</v>
      </c>
      <c r="AI121" s="371">
        <f ca="1" t="shared" si="15"/>
        <v>200</v>
      </c>
      <c r="AJ121" s="371">
        <f ca="1" t="shared" si="15"/>
        <v>200</v>
      </c>
      <c r="AK121" s="371">
        <f ca="1" t="shared" si="15"/>
        <v>200</v>
      </c>
      <c r="AL121" s="371">
        <f ca="1" t="shared" si="15"/>
        <v>200</v>
      </c>
      <c r="AM121" s="371">
        <f ca="1" t="shared" si="15"/>
        <v>200</v>
      </c>
      <c r="AN121" s="371">
        <f ca="1" t="shared" si="15"/>
        <v>200</v>
      </c>
      <c r="AO121" s="373"/>
    </row>
    <row r="122" spans="1:40">
      <c r="A122" s="365"/>
      <c r="B122" s="365"/>
      <c r="C122" s="365"/>
      <c r="D122" s="365"/>
      <c r="E122" s="365"/>
      <c r="F122" s="365"/>
      <c r="G122" s="365"/>
      <c r="H122" s="365"/>
      <c r="I122" s="365"/>
      <c r="J122" s="365"/>
      <c r="L122" s="365"/>
      <c r="M122" s="365"/>
      <c r="N122" s="365"/>
      <c r="O122" s="365"/>
      <c r="P122" s="365"/>
      <c r="Q122" s="365"/>
      <c r="R122" s="365"/>
      <c r="S122" s="365"/>
      <c r="T122" s="365"/>
      <c r="U122" s="365"/>
      <c r="Y122" s="372"/>
      <c r="Z122" s="372"/>
      <c r="AA122" s="372"/>
      <c r="AB122" s="372"/>
      <c r="AC122" s="372"/>
      <c r="AD122" s="372"/>
      <c r="AE122" s="372"/>
      <c r="AF122" s="372"/>
      <c r="AG122" s="372"/>
      <c r="AH122" s="372"/>
      <c r="AI122" s="372"/>
      <c r="AJ122" s="372"/>
      <c r="AK122" s="372"/>
      <c r="AL122" s="372"/>
      <c r="AM122" s="372"/>
      <c r="AN122" s="372"/>
    </row>
    <row r="123" spans="1:21">
      <c r="A123" s="365"/>
      <c r="B123" s="365"/>
      <c r="C123" s="365"/>
      <c r="D123" s="365"/>
      <c r="E123" s="365"/>
      <c r="F123" s="365"/>
      <c r="G123" s="365"/>
      <c r="H123" s="365"/>
      <c r="I123" s="365"/>
      <c r="J123" s="365"/>
      <c r="L123" s="365"/>
      <c r="M123" s="365"/>
      <c r="N123" s="365"/>
      <c r="O123" s="365"/>
      <c r="P123" s="365"/>
      <c r="Q123" s="365"/>
      <c r="R123" s="365"/>
      <c r="S123" s="365"/>
      <c r="T123" s="365"/>
      <c r="U123" s="365"/>
    </row>
    <row r="124" spans="1:21">
      <c r="A124" s="365"/>
      <c r="B124" s="365"/>
      <c r="C124" s="365"/>
      <c r="D124" s="365"/>
      <c r="E124" s="365"/>
      <c r="F124" s="365"/>
      <c r="G124" s="365"/>
      <c r="H124" s="365"/>
      <c r="I124" s="365"/>
      <c r="J124" s="365"/>
      <c r="L124" s="365"/>
      <c r="M124" s="365"/>
      <c r="N124" s="365"/>
      <c r="O124" s="365"/>
      <c r="P124" s="365"/>
      <c r="Q124" s="365"/>
      <c r="R124" s="365"/>
      <c r="S124" s="365"/>
      <c r="T124" s="365"/>
      <c r="U124" s="365"/>
    </row>
    <row r="125" spans="1:21">
      <c r="A125" s="365"/>
      <c r="B125" s="365"/>
      <c r="C125" s="365"/>
      <c r="D125" s="365"/>
      <c r="E125" s="365"/>
      <c r="F125" s="365"/>
      <c r="G125" s="365"/>
      <c r="H125" s="365"/>
      <c r="I125" s="365"/>
      <c r="J125" s="365"/>
      <c r="L125" s="365"/>
      <c r="M125" s="365"/>
      <c r="N125" s="365"/>
      <c r="O125" s="365"/>
      <c r="P125" s="365"/>
      <c r="Q125" s="365"/>
      <c r="R125" s="365"/>
      <c r="S125" s="365"/>
      <c r="T125" s="365"/>
      <c r="U125" s="365"/>
    </row>
    <row r="126" spans="1:21">
      <c r="A126" s="365"/>
      <c r="B126" s="365"/>
      <c r="C126" s="365"/>
      <c r="D126" s="365"/>
      <c r="E126" s="365"/>
      <c r="F126" s="365"/>
      <c r="G126" s="365"/>
      <c r="H126" s="365"/>
      <c r="I126" s="365"/>
      <c r="J126" s="365"/>
      <c r="L126" s="365"/>
      <c r="M126" s="365"/>
      <c r="N126" s="365"/>
      <c r="O126" s="365"/>
      <c r="P126" s="365"/>
      <c r="Q126" s="365"/>
      <c r="R126" s="365"/>
      <c r="S126" s="365"/>
      <c r="T126" s="365"/>
      <c r="U126" s="365"/>
    </row>
    <row r="127" spans="1:21">
      <c r="A127" s="365"/>
      <c r="B127" s="365"/>
      <c r="C127" s="365"/>
      <c r="D127" s="365"/>
      <c r="E127" s="365"/>
      <c r="F127" s="365"/>
      <c r="G127" s="365"/>
      <c r="H127" s="365"/>
      <c r="I127" s="365"/>
      <c r="J127" s="365"/>
      <c r="L127" s="365"/>
      <c r="M127" s="365"/>
      <c r="N127" s="365"/>
      <c r="O127" s="365"/>
      <c r="P127" s="365"/>
      <c r="Q127" s="365"/>
      <c r="R127" s="365"/>
      <c r="S127" s="365"/>
      <c r="T127" s="365"/>
      <c r="U127" s="365"/>
    </row>
    <row r="128" spans="1:21">
      <c r="A128" s="365"/>
      <c r="B128" s="365"/>
      <c r="C128" s="365"/>
      <c r="D128" s="365"/>
      <c r="E128" s="365"/>
      <c r="F128" s="365"/>
      <c r="G128" s="365"/>
      <c r="H128" s="365"/>
      <c r="I128" s="365"/>
      <c r="J128" s="365"/>
      <c r="L128" s="365"/>
      <c r="M128" s="365"/>
      <c r="N128" s="365"/>
      <c r="O128" s="365"/>
      <c r="P128" s="365"/>
      <c r="Q128" s="365"/>
      <c r="R128" s="365"/>
      <c r="S128" s="365"/>
      <c r="T128" s="365"/>
      <c r="U128" s="365"/>
    </row>
    <row r="129" spans="1:21">
      <c r="A129" s="365"/>
      <c r="B129" s="365"/>
      <c r="C129" s="365"/>
      <c r="D129" s="365"/>
      <c r="E129" s="365"/>
      <c r="F129" s="365"/>
      <c r="G129" s="365"/>
      <c r="H129" s="365"/>
      <c r="I129" s="365"/>
      <c r="J129" s="365"/>
      <c r="L129" s="365"/>
      <c r="M129" s="365"/>
      <c r="N129" s="365"/>
      <c r="O129" s="365"/>
      <c r="P129" s="365"/>
      <c r="Q129" s="365"/>
      <c r="R129" s="365"/>
      <c r="S129" s="365"/>
      <c r="T129" s="365"/>
      <c r="U129" s="365"/>
    </row>
    <row r="130" spans="1:21">
      <c r="A130" s="365"/>
      <c r="B130" s="365"/>
      <c r="C130" s="365"/>
      <c r="D130" s="365"/>
      <c r="E130" s="365"/>
      <c r="F130" s="365"/>
      <c r="G130" s="365"/>
      <c r="H130" s="365"/>
      <c r="I130" s="365"/>
      <c r="J130" s="365"/>
      <c r="L130" s="365"/>
      <c r="M130" s="365"/>
      <c r="N130" s="365"/>
      <c r="O130" s="365"/>
      <c r="P130" s="365"/>
      <c r="Q130" s="365"/>
      <c r="R130" s="365"/>
      <c r="S130" s="365"/>
      <c r="T130" s="365"/>
      <c r="U130" s="365"/>
    </row>
    <row r="131" spans="1:21">
      <c r="A131" s="365"/>
      <c r="B131" s="365"/>
      <c r="C131" s="365"/>
      <c r="D131" s="365"/>
      <c r="E131" s="365"/>
      <c r="F131" s="365"/>
      <c r="G131" s="365"/>
      <c r="H131" s="365"/>
      <c r="I131" s="365"/>
      <c r="J131" s="365"/>
      <c r="L131" s="365"/>
      <c r="M131" s="365"/>
      <c r="N131" s="365"/>
      <c r="O131" s="365"/>
      <c r="P131" s="365"/>
      <c r="Q131" s="365"/>
      <c r="R131" s="365"/>
      <c r="S131" s="365"/>
      <c r="T131" s="365"/>
      <c r="U131" s="365"/>
    </row>
    <row r="132" spans="1:21">
      <c r="A132" s="365"/>
      <c r="B132" s="365"/>
      <c r="C132" s="365"/>
      <c r="D132" s="365"/>
      <c r="E132" s="365"/>
      <c r="F132" s="365"/>
      <c r="G132" s="365"/>
      <c r="H132" s="365"/>
      <c r="I132" s="365"/>
      <c r="J132" s="365"/>
      <c r="L132" s="365"/>
      <c r="M132" s="365"/>
      <c r="N132" s="365"/>
      <c r="O132" s="365"/>
      <c r="P132" s="365"/>
      <c r="Q132" s="365"/>
      <c r="R132" s="365"/>
      <c r="S132" s="365"/>
      <c r="T132" s="365"/>
      <c r="U132" s="365"/>
    </row>
    <row r="133" spans="1:21">
      <c r="A133" s="365"/>
      <c r="B133" s="365"/>
      <c r="C133" s="365"/>
      <c r="D133" s="365"/>
      <c r="E133" s="365"/>
      <c r="F133" s="365"/>
      <c r="G133" s="365"/>
      <c r="H133" s="365"/>
      <c r="I133" s="365"/>
      <c r="J133" s="365"/>
      <c r="L133" s="365"/>
      <c r="M133" s="365"/>
      <c r="N133" s="365"/>
      <c r="O133" s="365"/>
      <c r="P133" s="365"/>
      <c r="Q133" s="365"/>
      <c r="R133" s="365"/>
      <c r="S133" s="365"/>
      <c r="T133" s="365"/>
      <c r="U133" s="365"/>
    </row>
    <row r="134" spans="1:21">
      <c r="A134" s="365"/>
      <c r="B134" s="365"/>
      <c r="C134" s="365"/>
      <c r="D134" s="365"/>
      <c r="E134" s="365"/>
      <c r="F134" s="365"/>
      <c r="G134" s="365"/>
      <c r="H134" s="365"/>
      <c r="I134" s="365"/>
      <c r="J134" s="365"/>
      <c r="L134" s="365"/>
      <c r="M134" s="365"/>
      <c r="N134" s="365"/>
      <c r="O134" s="365"/>
      <c r="P134" s="365"/>
      <c r="Q134" s="365"/>
      <c r="R134" s="365"/>
      <c r="S134" s="365"/>
      <c r="T134" s="365"/>
      <c r="U134" s="365"/>
    </row>
    <row r="135" spans="1:21">
      <c r="A135" s="365"/>
      <c r="B135" s="365"/>
      <c r="C135" s="365"/>
      <c r="D135" s="365"/>
      <c r="E135" s="365"/>
      <c r="F135" s="365"/>
      <c r="G135" s="365"/>
      <c r="H135" s="365"/>
      <c r="I135" s="365"/>
      <c r="J135" s="365"/>
      <c r="L135" s="365"/>
      <c r="M135" s="365"/>
      <c r="N135" s="365"/>
      <c r="O135" s="365"/>
      <c r="P135" s="365"/>
      <c r="Q135" s="365"/>
      <c r="R135" s="365"/>
      <c r="S135" s="365"/>
      <c r="T135" s="365"/>
      <c r="U135" s="365"/>
    </row>
    <row r="136" spans="1:21">
      <c r="A136" s="365"/>
      <c r="B136" s="365"/>
      <c r="C136" s="365"/>
      <c r="D136" s="365"/>
      <c r="E136" s="365"/>
      <c r="F136" s="365"/>
      <c r="G136" s="365"/>
      <c r="H136" s="365"/>
      <c r="I136" s="365"/>
      <c r="J136" s="365"/>
      <c r="L136" s="365"/>
      <c r="M136" s="365"/>
      <c r="N136" s="365"/>
      <c r="O136" s="365"/>
      <c r="P136" s="365"/>
      <c r="Q136" s="365"/>
      <c r="R136" s="365"/>
      <c r="S136" s="365"/>
      <c r="T136" s="365"/>
      <c r="U136" s="365"/>
    </row>
    <row r="137" spans="1:21">
      <c r="A137" s="365"/>
      <c r="B137" s="365"/>
      <c r="C137" s="365"/>
      <c r="D137" s="365"/>
      <c r="E137" s="365"/>
      <c r="F137" s="365"/>
      <c r="G137" s="365"/>
      <c r="H137" s="365"/>
      <c r="I137" s="365"/>
      <c r="J137" s="365"/>
      <c r="L137" s="365"/>
      <c r="M137" s="365"/>
      <c r="N137" s="365"/>
      <c r="O137" s="365"/>
      <c r="P137" s="365"/>
      <c r="Q137" s="365"/>
      <c r="R137" s="365"/>
      <c r="S137" s="365"/>
      <c r="T137" s="365"/>
      <c r="U137" s="365"/>
    </row>
    <row r="138" spans="1:41">
      <c r="A138" s="365"/>
      <c r="B138" s="365"/>
      <c r="C138" s="365"/>
      <c r="D138" s="365"/>
      <c r="E138" s="365"/>
      <c r="F138" s="365"/>
      <c r="G138" s="365"/>
      <c r="H138" s="365"/>
      <c r="I138" s="365"/>
      <c r="J138" s="365"/>
      <c r="L138" s="365"/>
      <c r="M138" s="365"/>
      <c r="N138" s="365"/>
      <c r="O138" s="365"/>
      <c r="P138" s="365"/>
      <c r="Q138" s="365"/>
      <c r="R138" s="365"/>
      <c r="S138" s="365"/>
      <c r="T138" s="365"/>
      <c r="U138" s="365"/>
      <c r="Y138" s="372"/>
      <c r="Z138" s="368">
        <f>Z$1</f>
        <v>2015</v>
      </c>
      <c r="AA138" s="368">
        <f t="shared" ref="AA138:AN138" si="16">AA$1</f>
        <v>2016</v>
      </c>
      <c r="AB138" s="368">
        <f t="shared" si="16"/>
        <v>2017</v>
      </c>
      <c r="AC138" s="368">
        <f t="shared" si="16"/>
        <v>2018</v>
      </c>
      <c r="AD138" s="368">
        <f t="shared" si="16"/>
        <v>2019</v>
      </c>
      <c r="AE138" s="368">
        <f t="shared" si="16"/>
        <v>2020</v>
      </c>
      <c r="AF138" s="368">
        <f t="shared" si="16"/>
        <v>2021</v>
      </c>
      <c r="AG138" s="368">
        <f t="shared" si="16"/>
        <v>2022</v>
      </c>
      <c r="AH138" s="368">
        <f t="shared" si="16"/>
        <v>2023</v>
      </c>
      <c r="AI138" s="368">
        <f t="shared" si="16"/>
        <v>2024</v>
      </c>
      <c r="AJ138" s="368">
        <f t="shared" si="16"/>
        <v>2025</v>
      </c>
      <c r="AK138" s="368">
        <f t="shared" si="16"/>
        <v>2026</v>
      </c>
      <c r="AL138" s="368">
        <f t="shared" si="16"/>
        <v>2027</v>
      </c>
      <c r="AM138" s="368">
        <f t="shared" si="16"/>
        <v>2028</v>
      </c>
      <c r="AN138" s="368">
        <f t="shared" si="16"/>
        <v>2029</v>
      </c>
      <c r="AO138" s="368"/>
    </row>
    <row r="139" spans="1:41">
      <c r="A139" s="365"/>
      <c r="B139" s="365"/>
      <c r="C139" s="365"/>
      <c r="D139" s="365"/>
      <c r="E139" s="365"/>
      <c r="F139" s="365"/>
      <c r="G139" s="365"/>
      <c r="H139" s="365"/>
      <c r="I139" s="365"/>
      <c r="J139" s="365"/>
      <c r="L139" s="365"/>
      <c r="M139" s="365"/>
      <c r="N139" s="365"/>
      <c r="O139" s="365"/>
      <c r="P139" s="365"/>
      <c r="Q139" s="365"/>
      <c r="R139" s="365"/>
      <c r="S139" s="365"/>
      <c r="T139" s="365"/>
      <c r="U139" s="365"/>
      <c r="W139" s="367" t="s">
        <v>147</v>
      </c>
      <c r="X139" s="270" t="s">
        <v>176</v>
      </c>
      <c r="Y139" s="372" t="str">
        <f>Baseline!B639</f>
        <v>Debt Service as % of Revenue</v>
      </c>
      <c r="Z139" s="371">
        <f ca="1" t="shared" ref="Z139:AN140" si="17">INDEX(INDIRECT(CONCATENATE("'",$W139,"'!$A$536:$DZ$10000")),MATCH($X139,INDIRECT(CONCATENATE("'",$W139,"'!$A$536:$A$10000")),0),MATCH(Z$1,INDIRECT(CONCATENATE("'",$W139,"'!$A$536:$DZ$536")),0))</f>
        <v>21.8113859920551</v>
      </c>
      <c r="AA139" s="371">
        <f ca="1" t="shared" si="17"/>
        <v>35.0580172406519</v>
      </c>
      <c r="AB139" s="371">
        <f ca="1" t="shared" si="17"/>
        <v>77.7721926647335</v>
      </c>
      <c r="AC139" s="371">
        <f ca="1" t="shared" si="17"/>
        <v>72.7790053571128</v>
      </c>
      <c r="AD139" s="371">
        <f ca="1" t="shared" si="17"/>
        <v>102.661087736873</v>
      </c>
      <c r="AE139" s="371">
        <f ca="1" t="shared" si="17"/>
        <v>67.3279654094325</v>
      </c>
      <c r="AF139" s="371">
        <f ca="1" t="shared" si="17"/>
        <v>112.554399493434</v>
      </c>
      <c r="AG139" s="371">
        <f ca="1" t="shared" si="17"/>
        <v>139.076996852116</v>
      </c>
      <c r="AH139" s="371">
        <f ca="1" t="shared" si="17"/>
        <v>176.127533670497</v>
      </c>
      <c r="AI139" s="371">
        <f ca="1" t="shared" si="17"/>
        <v>190.945752047528</v>
      </c>
      <c r="AJ139" s="371">
        <f ca="1" t="shared" si="17"/>
        <v>-700.163323459661</v>
      </c>
      <c r="AK139" s="371">
        <f ca="1" t="shared" si="17"/>
        <v>-1830.36952257145</v>
      </c>
      <c r="AL139" s="371">
        <f ca="1" t="shared" si="17"/>
        <v>-1101.62056252416</v>
      </c>
      <c r="AM139" s="371">
        <f ca="1" t="shared" si="17"/>
        <v>-469.27240586118</v>
      </c>
      <c r="AN139" s="371">
        <f ca="1" t="shared" si="17"/>
        <v>-112.041748697747</v>
      </c>
      <c r="AO139" s="373"/>
    </row>
    <row r="140" spans="1:41">
      <c r="A140" s="365"/>
      <c r="B140" s="365"/>
      <c r="C140" s="365"/>
      <c r="D140" s="365"/>
      <c r="E140" s="365"/>
      <c r="F140" s="365"/>
      <c r="G140" s="365"/>
      <c r="H140" s="365"/>
      <c r="I140" s="365"/>
      <c r="J140" s="365"/>
      <c r="L140" s="365"/>
      <c r="M140" s="365"/>
      <c r="N140" s="365"/>
      <c r="O140" s="365"/>
      <c r="P140" s="365"/>
      <c r="Q140" s="365"/>
      <c r="R140" s="365"/>
      <c r="S140" s="365"/>
      <c r="T140" s="365"/>
      <c r="U140" s="365"/>
      <c r="W140" s="367" t="str">
        <f>W139</f>
        <v>Baseline</v>
      </c>
      <c r="X140" s="270" t="s">
        <v>178</v>
      </c>
      <c r="Y140" s="372" t="s">
        <v>171</v>
      </c>
      <c r="Z140" s="371">
        <f ca="1" t="shared" si="17"/>
        <v>40</v>
      </c>
      <c r="AA140" s="371">
        <f ca="1" t="shared" si="17"/>
        <v>40</v>
      </c>
      <c r="AB140" s="371">
        <f ca="1" t="shared" si="17"/>
        <v>40</v>
      </c>
      <c r="AC140" s="371">
        <f ca="1" t="shared" si="17"/>
        <v>40</v>
      </c>
      <c r="AD140" s="371">
        <f ca="1" t="shared" si="17"/>
        <v>40</v>
      </c>
      <c r="AE140" s="371">
        <f ca="1" t="shared" si="17"/>
        <v>40</v>
      </c>
      <c r="AF140" s="371">
        <f ca="1" t="shared" si="17"/>
        <v>40</v>
      </c>
      <c r="AG140" s="371">
        <f ca="1" t="shared" si="17"/>
        <v>40</v>
      </c>
      <c r="AH140" s="371">
        <f ca="1" t="shared" si="17"/>
        <v>40</v>
      </c>
      <c r="AI140" s="371">
        <f ca="1" t="shared" si="17"/>
        <v>40</v>
      </c>
      <c r="AJ140" s="371">
        <f ca="1" t="shared" si="17"/>
        <v>40</v>
      </c>
      <c r="AK140" s="371">
        <f ca="1" t="shared" si="17"/>
        <v>40</v>
      </c>
      <c r="AL140" s="371">
        <f ca="1" t="shared" si="17"/>
        <v>40</v>
      </c>
      <c r="AM140" s="371">
        <f ca="1" t="shared" si="17"/>
        <v>40</v>
      </c>
      <c r="AN140" s="371">
        <f ca="1" t="shared" si="17"/>
        <v>40</v>
      </c>
      <c r="AO140" s="373"/>
    </row>
    <row r="141" spans="1:21">
      <c r="A141" s="365"/>
      <c r="B141" s="365"/>
      <c r="C141" s="365"/>
      <c r="D141" s="365"/>
      <c r="E141" s="365"/>
      <c r="F141" s="365"/>
      <c r="G141" s="365"/>
      <c r="H141" s="365"/>
      <c r="I141" s="365"/>
      <c r="J141" s="365"/>
      <c r="L141" s="365"/>
      <c r="M141" s="365"/>
      <c r="N141" s="365"/>
      <c r="O141" s="365"/>
      <c r="P141" s="365"/>
      <c r="Q141" s="365"/>
      <c r="R141" s="365"/>
      <c r="S141" s="365"/>
      <c r="T141" s="365"/>
      <c r="U141" s="365"/>
    </row>
    <row r="142" spans="1:21">
      <c r="A142" s="365"/>
      <c r="B142" s="365"/>
      <c r="C142" s="365"/>
      <c r="D142" s="365"/>
      <c r="E142" s="365"/>
      <c r="F142" s="365"/>
      <c r="G142" s="365"/>
      <c r="H142" s="365"/>
      <c r="I142" s="365"/>
      <c r="J142" s="365"/>
      <c r="L142" s="365"/>
      <c r="M142" s="365"/>
      <c r="N142" s="365"/>
      <c r="O142" s="365"/>
      <c r="P142" s="365"/>
      <c r="Q142" s="365"/>
      <c r="R142" s="365"/>
      <c r="S142" s="365"/>
      <c r="T142" s="365"/>
      <c r="U142" s="365"/>
    </row>
    <row r="143" spans="1:21">
      <c r="A143" s="365"/>
      <c r="B143" s="365"/>
      <c r="C143" s="365"/>
      <c r="D143" s="365"/>
      <c r="E143" s="365"/>
      <c r="F143" s="365"/>
      <c r="G143" s="365"/>
      <c r="H143" s="365"/>
      <c r="I143" s="365"/>
      <c r="J143" s="365"/>
      <c r="L143" s="365"/>
      <c r="M143" s="365"/>
      <c r="N143" s="365"/>
      <c r="O143" s="365"/>
      <c r="P143" s="365"/>
      <c r="Q143" s="365"/>
      <c r="R143" s="365"/>
      <c r="S143" s="365"/>
      <c r="T143" s="365"/>
      <c r="U143" s="365"/>
    </row>
    <row r="144" ht="12" customHeight="1" spans="1:21">
      <c r="A144" s="365"/>
      <c r="B144" s="365"/>
      <c r="C144" s="365"/>
      <c r="D144" s="365"/>
      <c r="E144" s="365"/>
      <c r="F144" s="365"/>
      <c r="G144" s="365"/>
      <c r="H144" s="365"/>
      <c r="I144" s="365"/>
      <c r="J144" s="365"/>
      <c r="L144" s="365"/>
      <c r="M144" s="365"/>
      <c r="N144" s="365"/>
      <c r="O144" s="365"/>
      <c r="P144" s="365"/>
      <c r="Q144" s="365"/>
      <c r="R144" s="365"/>
      <c r="S144" s="365"/>
      <c r="T144" s="365"/>
      <c r="U144" s="365"/>
    </row>
    <row r="145" spans="1:41">
      <c r="A145" s="365"/>
      <c r="B145" s="365"/>
      <c r="C145" s="365"/>
      <c r="D145" s="365"/>
      <c r="E145" s="365"/>
      <c r="F145" s="365"/>
      <c r="G145" s="365"/>
      <c r="H145" s="365"/>
      <c r="I145" s="365"/>
      <c r="J145" s="365"/>
      <c r="L145" s="365"/>
      <c r="M145" s="365"/>
      <c r="N145" s="365"/>
      <c r="O145" s="365"/>
      <c r="P145" s="365"/>
      <c r="Q145" s="365"/>
      <c r="R145" s="365"/>
      <c r="S145" s="365"/>
      <c r="T145" s="365"/>
      <c r="U145" s="365"/>
      <c r="Y145" s="372"/>
      <c r="Z145" s="375"/>
      <c r="AA145" s="375"/>
      <c r="AB145" s="375"/>
      <c r="AC145" s="375"/>
      <c r="AD145" s="375"/>
      <c r="AE145" s="375"/>
      <c r="AF145" s="375"/>
      <c r="AG145" s="375"/>
      <c r="AH145" s="375"/>
      <c r="AI145" s="375"/>
      <c r="AJ145" s="375"/>
      <c r="AK145" s="375"/>
      <c r="AL145" s="375"/>
      <c r="AM145" s="375"/>
      <c r="AN145" s="375"/>
      <c r="AO145" s="373"/>
    </row>
    <row r="146" spans="1:21">
      <c r="A146" s="365"/>
      <c r="B146" s="365"/>
      <c r="C146" s="365"/>
      <c r="D146" s="365"/>
      <c r="E146" s="365"/>
      <c r="F146" s="365"/>
      <c r="G146" s="365"/>
      <c r="H146" s="365"/>
      <c r="I146" s="365"/>
      <c r="J146" s="365"/>
      <c r="L146" s="365"/>
      <c r="M146" s="365"/>
      <c r="N146" s="365"/>
      <c r="O146" s="365"/>
      <c r="P146" s="365"/>
      <c r="Q146" s="365"/>
      <c r="R146" s="365"/>
      <c r="S146" s="365"/>
      <c r="T146" s="365"/>
      <c r="U146" s="365"/>
    </row>
    <row r="147" spans="1:21">
      <c r="A147" s="365"/>
      <c r="B147" s="365"/>
      <c r="C147" s="365"/>
      <c r="D147" s="365"/>
      <c r="E147" s="365"/>
      <c r="F147" s="365"/>
      <c r="G147" s="365"/>
      <c r="H147" s="365"/>
      <c r="I147" s="365"/>
      <c r="J147" s="365"/>
      <c r="L147" s="365"/>
      <c r="M147" s="365"/>
      <c r="N147" s="365"/>
      <c r="O147" s="365"/>
      <c r="P147" s="365"/>
      <c r="Q147" s="365"/>
      <c r="R147" s="365"/>
      <c r="S147" s="365"/>
      <c r="T147" s="365"/>
      <c r="U147" s="365"/>
    </row>
    <row r="148" spans="1:21">
      <c r="A148" s="365"/>
      <c r="B148" s="365"/>
      <c r="C148" s="365"/>
      <c r="D148" s="365"/>
      <c r="E148" s="365"/>
      <c r="F148" s="365"/>
      <c r="G148" s="365"/>
      <c r="H148" s="365"/>
      <c r="I148" s="365"/>
      <c r="J148" s="365"/>
      <c r="L148" s="365"/>
      <c r="M148" s="365"/>
      <c r="N148" s="365"/>
      <c r="O148" s="365"/>
      <c r="P148" s="365"/>
      <c r="Q148" s="365"/>
      <c r="R148" s="365"/>
      <c r="S148" s="365"/>
      <c r="T148" s="365"/>
      <c r="U148" s="365"/>
    </row>
    <row r="149" spans="1:21">
      <c r="A149" s="365"/>
      <c r="B149" s="365"/>
      <c r="C149" s="365"/>
      <c r="D149" s="365"/>
      <c r="E149" s="365"/>
      <c r="F149" s="365"/>
      <c r="G149" s="365"/>
      <c r="H149" s="365"/>
      <c r="I149" s="365"/>
      <c r="J149" s="365"/>
      <c r="L149" s="365"/>
      <c r="M149" s="365"/>
      <c r="N149" s="365"/>
      <c r="O149" s="365"/>
      <c r="P149" s="365"/>
      <c r="Q149" s="365"/>
      <c r="R149" s="365"/>
      <c r="S149" s="365"/>
      <c r="T149" s="365"/>
      <c r="U149" s="365"/>
    </row>
    <row r="150" spans="1:21">
      <c r="A150" s="365"/>
      <c r="B150" s="365"/>
      <c r="C150" s="365"/>
      <c r="D150" s="365"/>
      <c r="E150" s="365"/>
      <c r="F150" s="365"/>
      <c r="G150" s="365"/>
      <c r="H150" s="365"/>
      <c r="I150" s="365"/>
      <c r="J150" s="365"/>
      <c r="L150" s="365"/>
      <c r="M150" s="365"/>
      <c r="N150" s="365"/>
      <c r="O150" s="365"/>
      <c r="P150" s="365"/>
      <c r="Q150" s="365"/>
      <c r="R150" s="365"/>
      <c r="S150" s="365"/>
      <c r="T150" s="365"/>
      <c r="U150" s="365"/>
    </row>
    <row r="151" spans="1:21">
      <c r="A151" s="365"/>
      <c r="B151" s="365"/>
      <c r="C151" s="365"/>
      <c r="D151" s="365"/>
      <c r="E151" s="365"/>
      <c r="F151" s="365"/>
      <c r="G151" s="365"/>
      <c r="H151" s="365"/>
      <c r="I151" s="365"/>
      <c r="J151" s="365"/>
      <c r="L151" s="365"/>
      <c r="M151" s="365"/>
      <c r="N151" s="365"/>
      <c r="O151" s="365"/>
      <c r="P151" s="365"/>
      <c r="Q151" s="365"/>
      <c r="R151" s="365"/>
      <c r="S151" s="365"/>
      <c r="T151" s="365"/>
      <c r="U151" s="365"/>
    </row>
    <row r="152" spans="1:21">
      <c r="A152" s="365"/>
      <c r="B152" s="365"/>
      <c r="C152" s="365"/>
      <c r="D152" s="365"/>
      <c r="E152" s="365"/>
      <c r="F152" s="365"/>
      <c r="G152" s="365"/>
      <c r="H152" s="365"/>
      <c r="I152" s="365"/>
      <c r="J152" s="365"/>
      <c r="L152" s="365"/>
      <c r="M152" s="365"/>
      <c r="N152" s="365"/>
      <c r="O152" s="365"/>
      <c r="P152" s="365"/>
      <c r="Q152" s="365"/>
      <c r="R152" s="365"/>
      <c r="S152" s="365"/>
      <c r="T152" s="365"/>
      <c r="U152" s="365"/>
    </row>
    <row r="153" spans="1:21">
      <c r="A153" s="365"/>
      <c r="B153" s="365"/>
      <c r="C153" s="365"/>
      <c r="D153" s="365"/>
      <c r="E153" s="365"/>
      <c r="F153" s="365"/>
      <c r="G153" s="365"/>
      <c r="H153" s="365"/>
      <c r="I153" s="365"/>
      <c r="J153" s="365"/>
      <c r="L153" s="365"/>
      <c r="M153" s="365"/>
      <c r="N153" s="365"/>
      <c r="O153" s="365"/>
      <c r="P153" s="365"/>
      <c r="Q153" s="365"/>
      <c r="R153" s="365"/>
      <c r="S153" s="365"/>
      <c r="T153" s="365"/>
      <c r="U153" s="365"/>
    </row>
    <row r="154" spans="1:21">
      <c r="A154" s="365"/>
      <c r="B154" s="365"/>
      <c r="C154" s="365"/>
      <c r="D154" s="365"/>
      <c r="E154" s="365"/>
      <c r="F154" s="365"/>
      <c r="G154" s="365"/>
      <c r="H154" s="365"/>
      <c r="I154" s="365"/>
      <c r="J154" s="365"/>
      <c r="L154" s="365"/>
      <c r="M154" s="365"/>
      <c r="N154" s="365"/>
      <c r="O154" s="365"/>
      <c r="P154" s="365"/>
      <c r="Q154" s="365"/>
      <c r="R154" s="365"/>
      <c r="S154" s="365"/>
      <c r="T154" s="365"/>
      <c r="U154" s="365"/>
    </row>
    <row r="155" spans="1:21">
      <c r="A155" s="365"/>
      <c r="B155" s="365"/>
      <c r="C155" s="365"/>
      <c r="D155" s="365"/>
      <c r="E155" s="365"/>
      <c r="F155" s="365"/>
      <c r="G155" s="365"/>
      <c r="H155" s="365"/>
      <c r="I155" s="365"/>
      <c r="J155" s="365"/>
      <c r="L155" s="365"/>
      <c r="M155" s="365"/>
      <c r="N155" s="365"/>
      <c r="O155" s="365"/>
      <c r="P155" s="365"/>
      <c r="Q155" s="365"/>
      <c r="R155" s="365"/>
      <c r="S155" s="365"/>
      <c r="T155" s="365"/>
      <c r="U155" s="365"/>
    </row>
    <row r="156" spans="1:41">
      <c r="A156" s="365"/>
      <c r="B156" s="365"/>
      <c r="C156" s="365"/>
      <c r="D156" s="365"/>
      <c r="E156" s="365"/>
      <c r="F156" s="365"/>
      <c r="G156" s="365"/>
      <c r="H156" s="365"/>
      <c r="I156" s="365"/>
      <c r="J156" s="365"/>
      <c r="L156" s="365"/>
      <c r="M156" s="365"/>
      <c r="N156" s="365"/>
      <c r="O156" s="365"/>
      <c r="P156" s="365"/>
      <c r="Q156" s="365"/>
      <c r="R156" s="365"/>
      <c r="S156" s="365"/>
      <c r="T156" s="365"/>
      <c r="U156" s="365"/>
      <c r="Y156" s="372"/>
      <c r="Z156" s="368">
        <f>Z$1</f>
        <v>2015</v>
      </c>
      <c r="AA156" s="368">
        <f t="shared" ref="AA156:AN156" si="18">AA$1</f>
        <v>2016</v>
      </c>
      <c r="AB156" s="368">
        <f t="shared" si="18"/>
        <v>2017</v>
      </c>
      <c r="AC156" s="368">
        <f t="shared" si="18"/>
        <v>2018</v>
      </c>
      <c r="AD156" s="368">
        <f t="shared" si="18"/>
        <v>2019</v>
      </c>
      <c r="AE156" s="368">
        <f t="shared" si="18"/>
        <v>2020</v>
      </c>
      <c r="AF156" s="368">
        <f t="shared" si="18"/>
        <v>2021</v>
      </c>
      <c r="AG156" s="368">
        <f t="shared" si="18"/>
        <v>2022</v>
      </c>
      <c r="AH156" s="368">
        <f t="shared" si="18"/>
        <v>2023</v>
      </c>
      <c r="AI156" s="368">
        <f t="shared" si="18"/>
        <v>2024</v>
      </c>
      <c r="AJ156" s="368">
        <f t="shared" si="18"/>
        <v>2025</v>
      </c>
      <c r="AK156" s="368">
        <f t="shared" si="18"/>
        <v>2026</v>
      </c>
      <c r="AL156" s="368">
        <f t="shared" si="18"/>
        <v>2027</v>
      </c>
      <c r="AM156" s="368">
        <f t="shared" si="18"/>
        <v>2028</v>
      </c>
      <c r="AN156" s="368">
        <f t="shared" si="18"/>
        <v>2029</v>
      </c>
      <c r="AO156" s="368"/>
    </row>
    <row r="157" spans="1:41">
      <c r="A157" s="365"/>
      <c r="B157" s="365"/>
      <c r="C157" s="365"/>
      <c r="D157" s="365"/>
      <c r="E157" s="365"/>
      <c r="F157" s="365"/>
      <c r="G157" s="365"/>
      <c r="H157" s="365"/>
      <c r="I157" s="365"/>
      <c r="J157" s="365"/>
      <c r="L157" s="365"/>
      <c r="M157" s="365"/>
      <c r="N157" s="365"/>
      <c r="O157" s="365"/>
      <c r="P157" s="365"/>
      <c r="Q157" s="365"/>
      <c r="R157" s="365"/>
      <c r="S157" s="365"/>
      <c r="T157" s="365"/>
      <c r="U157" s="365"/>
      <c r="W157" s="367" t="s">
        <v>147</v>
      </c>
      <c r="X157" s="270" t="s">
        <v>179</v>
      </c>
      <c r="Y157" s="372" t="str">
        <f>Baseline!B643</f>
        <v>Personnel Cost as % of Revenue</v>
      </c>
      <c r="Z157" s="371">
        <f ca="1" t="shared" ref="Z157:AN158" si="19">INDEX(INDIRECT(CONCATENATE("'",$W157,"'!$A$536:$DZ$10000")),MATCH($X157,INDIRECT(CONCATENATE("'",$W157,"'!$A$536:$A$10000")),0),MATCH(Z$1,INDIRECT(CONCATENATE("'",$W157,"'!$A$536:$DZ$536")),0))</f>
        <v>51.8595802060407</v>
      </c>
      <c r="AA157" s="371">
        <f ca="1" t="shared" si="19"/>
        <v>65.7054489890361</v>
      </c>
      <c r="AB157" s="371">
        <f ca="1" t="shared" si="19"/>
        <v>75.7206863209764</v>
      </c>
      <c r="AC157" s="371">
        <f ca="1" t="shared" si="19"/>
        <v>35.5247800858247</v>
      </c>
      <c r="AD157" s="371">
        <f ca="1" t="shared" si="19"/>
        <v>73.2646236400571</v>
      </c>
      <c r="AE157" s="371">
        <f ca="1" t="shared" si="19"/>
        <v>60.7959243587331</v>
      </c>
      <c r="AF157" s="371">
        <f ca="1" t="shared" si="19"/>
        <v>53.6880327763369</v>
      </c>
      <c r="AG157" s="371">
        <f ca="1" t="shared" si="19"/>
        <v>51.8392761907509</v>
      </c>
      <c r="AH157" s="371">
        <f ca="1" t="shared" si="19"/>
        <v>53.4675231608205</v>
      </c>
      <c r="AI157" s="371">
        <f ca="1" t="shared" si="19"/>
        <v>49.4955840155381</v>
      </c>
      <c r="AJ157" s="371">
        <f ca="1" t="shared" si="19"/>
        <v>47.1086467749483</v>
      </c>
      <c r="AK157" s="371">
        <f ca="1" t="shared" si="19"/>
        <v>44.9672513762046</v>
      </c>
      <c r="AL157" s="371">
        <f ca="1" t="shared" si="19"/>
        <v>39.9002540228768</v>
      </c>
      <c r="AM157" s="371">
        <f ca="1" t="shared" si="19"/>
        <v>33.8374980113279</v>
      </c>
      <c r="AN157" s="371">
        <f ca="1" t="shared" si="19"/>
        <v>31.6843563580463</v>
      </c>
      <c r="AO157" s="373"/>
    </row>
    <row r="158" spans="1:41">
      <c r="A158" s="365"/>
      <c r="B158" s="365"/>
      <c r="C158" s="365"/>
      <c r="D158" s="365"/>
      <c r="E158" s="365"/>
      <c r="F158" s="365"/>
      <c r="G158" s="365"/>
      <c r="H158" s="365"/>
      <c r="I158" s="365"/>
      <c r="J158" s="365"/>
      <c r="L158" s="365"/>
      <c r="M158" s="365"/>
      <c r="N158" s="365"/>
      <c r="O158" s="365"/>
      <c r="P158" s="365"/>
      <c r="Q158" s="365"/>
      <c r="R158" s="365"/>
      <c r="S158" s="365"/>
      <c r="T158" s="365"/>
      <c r="U158" s="365"/>
      <c r="W158" s="367" t="str">
        <f>W157</f>
        <v>Baseline</v>
      </c>
      <c r="X158" s="270" t="s">
        <v>181</v>
      </c>
      <c r="Y158" s="372" t="s">
        <v>171</v>
      </c>
      <c r="Z158" s="371">
        <f ca="1" t="shared" si="19"/>
        <v>60</v>
      </c>
      <c r="AA158" s="371">
        <f ca="1" t="shared" si="19"/>
        <v>60</v>
      </c>
      <c r="AB158" s="371">
        <f ca="1" t="shared" si="19"/>
        <v>60</v>
      </c>
      <c r="AC158" s="371">
        <f ca="1" t="shared" si="19"/>
        <v>60</v>
      </c>
      <c r="AD158" s="371">
        <f ca="1" t="shared" si="19"/>
        <v>60</v>
      </c>
      <c r="AE158" s="371">
        <f ca="1" t="shared" si="19"/>
        <v>60</v>
      </c>
      <c r="AF158" s="371">
        <f ca="1" t="shared" si="19"/>
        <v>60</v>
      </c>
      <c r="AG158" s="371">
        <f ca="1" t="shared" si="19"/>
        <v>60</v>
      </c>
      <c r="AH158" s="371">
        <f ca="1" t="shared" si="19"/>
        <v>60</v>
      </c>
      <c r="AI158" s="371">
        <f ca="1" t="shared" si="19"/>
        <v>60</v>
      </c>
      <c r="AJ158" s="371">
        <f ca="1" t="shared" si="19"/>
        <v>60</v>
      </c>
      <c r="AK158" s="371">
        <f ca="1" t="shared" si="19"/>
        <v>60</v>
      </c>
      <c r="AL158" s="371">
        <f ca="1" t="shared" si="19"/>
        <v>60</v>
      </c>
      <c r="AM158" s="371">
        <f ca="1" t="shared" si="19"/>
        <v>60</v>
      </c>
      <c r="AN158" s="371">
        <f ca="1" t="shared" si="19"/>
        <v>60</v>
      </c>
      <c r="AO158" s="374"/>
    </row>
    <row r="159" spans="1:40">
      <c r="A159" s="365"/>
      <c r="B159" s="365"/>
      <c r="C159" s="365"/>
      <c r="D159" s="365"/>
      <c r="E159" s="365"/>
      <c r="F159" s="365"/>
      <c r="G159" s="365"/>
      <c r="H159" s="365"/>
      <c r="I159" s="365"/>
      <c r="J159" s="365"/>
      <c r="L159" s="365"/>
      <c r="M159" s="365"/>
      <c r="N159" s="365"/>
      <c r="O159" s="365"/>
      <c r="P159" s="365"/>
      <c r="Q159" s="365"/>
      <c r="R159" s="365"/>
      <c r="S159" s="365"/>
      <c r="T159" s="365"/>
      <c r="U159" s="365"/>
      <c r="Y159" s="372"/>
      <c r="Z159" s="376"/>
      <c r="AA159" s="376"/>
      <c r="AB159" s="376"/>
      <c r="AC159" s="376"/>
      <c r="AD159" s="376"/>
      <c r="AE159" s="376"/>
      <c r="AF159" s="376"/>
      <c r="AG159" s="376"/>
      <c r="AH159" s="376"/>
      <c r="AI159" s="376"/>
      <c r="AJ159" s="376"/>
      <c r="AK159" s="372"/>
      <c r="AL159" s="372"/>
      <c r="AM159" s="372"/>
      <c r="AN159" s="372"/>
    </row>
    <row r="160" spans="1:21">
      <c r="A160" s="365"/>
      <c r="B160" s="365"/>
      <c r="C160" s="365"/>
      <c r="D160" s="365"/>
      <c r="E160" s="365"/>
      <c r="F160" s="365"/>
      <c r="G160" s="365"/>
      <c r="H160" s="365"/>
      <c r="I160" s="365"/>
      <c r="J160" s="365"/>
      <c r="L160" s="365"/>
      <c r="M160" s="365"/>
      <c r="N160" s="365"/>
      <c r="O160" s="365"/>
      <c r="P160" s="365"/>
      <c r="Q160" s="365"/>
      <c r="R160" s="365"/>
      <c r="S160" s="365"/>
      <c r="T160" s="365"/>
      <c r="U160" s="365"/>
    </row>
    <row r="161" spans="1:21">
      <c r="A161" s="365"/>
      <c r="B161" s="365"/>
      <c r="C161" s="365"/>
      <c r="D161" s="365"/>
      <c r="E161" s="365"/>
      <c r="F161" s="365"/>
      <c r="G161" s="365"/>
      <c r="H161" s="365"/>
      <c r="I161" s="365"/>
      <c r="J161" s="365"/>
      <c r="L161" s="365"/>
      <c r="M161" s="365"/>
      <c r="N161" s="365"/>
      <c r="O161" s="365"/>
      <c r="P161" s="365"/>
      <c r="Q161" s="365"/>
      <c r="R161" s="365"/>
      <c r="S161" s="365"/>
      <c r="T161" s="365"/>
      <c r="U161" s="365"/>
    </row>
    <row r="162" spans="1:21">
      <c r="A162" s="365"/>
      <c r="B162" s="365"/>
      <c r="C162" s="365"/>
      <c r="D162" s="365"/>
      <c r="E162" s="365"/>
      <c r="F162" s="365"/>
      <c r="G162" s="365"/>
      <c r="H162" s="365"/>
      <c r="I162" s="365"/>
      <c r="J162" s="365"/>
      <c r="L162" s="365"/>
      <c r="M162" s="365"/>
      <c r="N162" s="365"/>
      <c r="O162" s="365"/>
      <c r="P162" s="365"/>
      <c r="Q162" s="365"/>
      <c r="R162" s="365"/>
      <c r="S162" s="365"/>
      <c r="T162" s="365"/>
      <c r="U162" s="365"/>
    </row>
    <row r="163" spans="1:21">
      <c r="A163" s="365"/>
      <c r="B163" s="365"/>
      <c r="C163" s="365"/>
      <c r="D163" s="365"/>
      <c r="E163" s="365"/>
      <c r="F163" s="365"/>
      <c r="G163" s="365"/>
      <c r="H163" s="365"/>
      <c r="I163" s="365"/>
      <c r="J163" s="365"/>
      <c r="L163" s="365"/>
      <c r="M163" s="365"/>
      <c r="N163" s="365"/>
      <c r="O163" s="365"/>
      <c r="P163" s="365"/>
      <c r="Q163" s="365"/>
      <c r="R163" s="365"/>
      <c r="S163" s="365"/>
      <c r="T163" s="365"/>
      <c r="U163" s="365"/>
    </row>
    <row r="164" spans="1:21">
      <c r="A164" s="365"/>
      <c r="B164" s="365"/>
      <c r="C164" s="365"/>
      <c r="D164" s="365"/>
      <c r="E164" s="365"/>
      <c r="F164" s="365"/>
      <c r="G164" s="365"/>
      <c r="H164" s="365"/>
      <c r="I164" s="365"/>
      <c r="J164" s="365"/>
      <c r="L164" s="365"/>
      <c r="M164" s="365"/>
      <c r="N164" s="365"/>
      <c r="O164" s="365"/>
      <c r="P164" s="365"/>
      <c r="Q164" s="365"/>
      <c r="R164" s="365"/>
      <c r="S164" s="365"/>
      <c r="T164" s="365"/>
      <c r="U164" s="365"/>
    </row>
    <row r="165" spans="1:21">
      <c r="A165" s="365"/>
      <c r="B165" s="365"/>
      <c r="C165" s="365"/>
      <c r="D165" s="365"/>
      <c r="E165" s="365"/>
      <c r="F165" s="365"/>
      <c r="G165" s="365"/>
      <c r="H165" s="365"/>
      <c r="I165" s="365"/>
      <c r="J165" s="365"/>
      <c r="L165" s="365"/>
      <c r="M165" s="365"/>
      <c r="N165" s="365"/>
      <c r="O165" s="365"/>
      <c r="P165" s="365"/>
      <c r="Q165" s="365"/>
      <c r="R165" s="365"/>
      <c r="S165" s="365"/>
      <c r="T165" s="365"/>
      <c r="U165" s="365"/>
    </row>
    <row r="166" spans="1:21">
      <c r="A166" s="365"/>
      <c r="B166" s="365"/>
      <c r="C166" s="365"/>
      <c r="D166" s="365"/>
      <c r="E166" s="365"/>
      <c r="F166" s="365"/>
      <c r="G166" s="365"/>
      <c r="H166" s="365"/>
      <c r="I166" s="365"/>
      <c r="J166" s="365"/>
      <c r="L166" s="365"/>
      <c r="M166" s="365"/>
      <c r="N166" s="365"/>
      <c r="O166" s="365"/>
      <c r="P166" s="365"/>
      <c r="Q166" s="365"/>
      <c r="R166" s="365"/>
      <c r="S166" s="365"/>
      <c r="T166" s="365"/>
      <c r="U166" s="365"/>
    </row>
    <row r="167" spans="1:21">
      <c r="A167" s="365"/>
      <c r="B167" s="365"/>
      <c r="C167" s="365"/>
      <c r="D167" s="365"/>
      <c r="E167" s="365"/>
      <c r="F167" s="365"/>
      <c r="G167" s="365"/>
      <c r="H167" s="365"/>
      <c r="I167" s="365"/>
      <c r="J167" s="365"/>
      <c r="L167" s="365"/>
      <c r="M167" s="365"/>
      <c r="N167" s="365"/>
      <c r="O167" s="365"/>
      <c r="P167" s="365"/>
      <c r="Q167" s="365"/>
      <c r="R167" s="365"/>
      <c r="S167" s="365"/>
      <c r="T167" s="365"/>
      <c r="U167" s="365"/>
    </row>
    <row r="168" spans="1:21">
      <c r="A168" s="365"/>
      <c r="B168" s="365"/>
      <c r="C168" s="365"/>
      <c r="D168" s="365"/>
      <c r="E168" s="365"/>
      <c r="F168" s="365"/>
      <c r="G168" s="365"/>
      <c r="H168" s="365"/>
      <c r="I168" s="365"/>
      <c r="J168" s="365"/>
      <c r="L168" s="365"/>
      <c r="M168" s="365"/>
      <c r="N168" s="365"/>
      <c r="O168" s="365"/>
      <c r="P168" s="365"/>
      <c r="Q168" s="365"/>
      <c r="R168" s="365"/>
      <c r="S168" s="365"/>
      <c r="T168" s="365"/>
      <c r="U168" s="365"/>
    </row>
    <row r="169" spans="1:21">
      <c r="A169" s="365"/>
      <c r="B169" s="365"/>
      <c r="C169" s="365"/>
      <c r="D169" s="365"/>
      <c r="E169" s="365"/>
      <c r="F169" s="365"/>
      <c r="G169" s="365"/>
      <c r="H169" s="365"/>
      <c r="I169" s="365"/>
      <c r="J169" s="365"/>
      <c r="L169" s="365"/>
      <c r="M169" s="365"/>
      <c r="N169" s="365"/>
      <c r="O169" s="365"/>
      <c r="P169" s="365"/>
      <c r="Q169" s="365"/>
      <c r="R169" s="365"/>
      <c r="S169" s="365"/>
      <c r="T169" s="365"/>
      <c r="U169" s="365"/>
    </row>
    <row r="170" spans="1:21">
      <c r="A170" s="365"/>
      <c r="B170" s="365"/>
      <c r="C170" s="365"/>
      <c r="D170" s="365"/>
      <c r="E170" s="365"/>
      <c r="F170" s="365"/>
      <c r="G170" s="365"/>
      <c r="H170" s="365"/>
      <c r="I170" s="365"/>
      <c r="J170" s="365"/>
      <c r="L170" s="365"/>
      <c r="M170" s="365"/>
      <c r="N170" s="365"/>
      <c r="O170" s="365"/>
      <c r="P170" s="365"/>
      <c r="Q170" s="365"/>
      <c r="R170" s="365"/>
      <c r="S170" s="365"/>
      <c r="T170" s="365"/>
      <c r="U170" s="365"/>
    </row>
    <row r="171" spans="1:21">
      <c r="A171" s="365"/>
      <c r="B171" s="365"/>
      <c r="C171" s="365"/>
      <c r="D171" s="365"/>
      <c r="E171" s="365"/>
      <c r="F171" s="365"/>
      <c r="G171" s="365"/>
      <c r="H171" s="365"/>
      <c r="I171" s="365"/>
      <c r="J171" s="365"/>
      <c r="L171" s="365"/>
      <c r="M171" s="365"/>
      <c r="N171" s="365"/>
      <c r="O171" s="365"/>
      <c r="P171" s="365"/>
      <c r="Q171" s="365"/>
      <c r="R171" s="365"/>
      <c r="S171" s="365"/>
      <c r="T171" s="365"/>
      <c r="U171" s="365"/>
    </row>
    <row r="172" spans="1:21">
      <c r="A172" s="365"/>
      <c r="B172" s="365"/>
      <c r="C172" s="365"/>
      <c r="D172" s="365"/>
      <c r="E172" s="365"/>
      <c r="F172" s="365"/>
      <c r="G172" s="365"/>
      <c r="H172" s="365"/>
      <c r="I172" s="365"/>
      <c r="J172" s="365"/>
      <c r="L172" s="365"/>
      <c r="M172" s="365"/>
      <c r="N172" s="365"/>
      <c r="O172" s="365"/>
      <c r="P172" s="365"/>
      <c r="Q172" s="365"/>
      <c r="R172" s="365"/>
      <c r="S172" s="365"/>
      <c r="T172" s="365"/>
      <c r="U172" s="365"/>
    </row>
    <row r="173" spans="1:41">
      <c r="A173" s="365"/>
      <c r="B173" s="365"/>
      <c r="C173" s="365"/>
      <c r="D173" s="365"/>
      <c r="E173" s="365"/>
      <c r="F173" s="365"/>
      <c r="G173" s="365"/>
      <c r="H173" s="365"/>
      <c r="I173" s="365"/>
      <c r="J173" s="365"/>
      <c r="L173" s="365"/>
      <c r="M173" s="365"/>
      <c r="N173" s="365"/>
      <c r="O173" s="365"/>
      <c r="P173" s="365"/>
      <c r="Q173" s="365"/>
      <c r="R173" s="365"/>
      <c r="S173" s="365"/>
      <c r="T173" s="365"/>
      <c r="U173" s="365"/>
      <c r="Y173" s="372"/>
      <c r="Z173" s="368">
        <f>Z$1</f>
        <v>2015</v>
      </c>
      <c r="AA173" s="368">
        <f t="shared" ref="AA173:AN173" si="20">AA$1</f>
        <v>2016</v>
      </c>
      <c r="AB173" s="368">
        <f t="shared" si="20"/>
        <v>2017</v>
      </c>
      <c r="AC173" s="368">
        <f t="shared" si="20"/>
        <v>2018</v>
      </c>
      <c r="AD173" s="368">
        <f t="shared" si="20"/>
        <v>2019</v>
      </c>
      <c r="AE173" s="368">
        <f t="shared" si="20"/>
        <v>2020</v>
      </c>
      <c r="AF173" s="368">
        <f t="shared" si="20"/>
        <v>2021</v>
      </c>
      <c r="AG173" s="368">
        <f t="shared" si="20"/>
        <v>2022</v>
      </c>
      <c r="AH173" s="368">
        <f t="shared" si="20"/>
        <v>2023</v>
      </c>
      <c r="AI173" s="368">
        <f t="shared" si="20"/>
        <v>2024</v>
      </c>
      <c r="AJ173" s="368">
        <f t="shared" si="20"/>
        <v>2025</v>
      </c>
      <c r="AK173" s="368">
        <f t="shared" si="20"/>
        <v>2026</v>
      </c>
      <c r="AL173" s="368">
        <f t="shared" si="20"/>
        <v>2027</v>
      </c>
      <c r="AM173" s="368">
        <f t="shared" si="20"/>
        <v>2028</v>
      </c>
      <c r="AN173" s="368">
        <f t="shared" si="20"/>
        <v>2029</v>
      </c>
      <c r="AO173" s="368"/>
    </row>
    <row r="174" spans="1:41">
      <c r="A174" s="365"/>
      <c r="B174" s="365"/>
      <c r="C174" s="365"/>
      <c r="D174" s="365"/>
      <c r="E174" s="365"/>
      <c r="F174" s="365"/>
      <c r="G174" s="365"/>
      <c r="H174" s="365"/>
      <c r="I174" s="365"/>
      <c r="J174" s="365"/>
      <c r="L174" s="365"/>
      <c r="M174" s="365"/>
      <c r="N174" s="365"/>
      <c r="O174" s="365"/>
      <c r="P174" s="365"/>
      <c r="Q174" s="365"/>
      <c r="R174" s="365"/>
      <c r="S174" s="365"/>
      <c r="T174" s="365"/>
      <c r="U174" s="365"/>
      <c r="W174" s="367" t="s">
        <v>147</v>
      </c>
      <c r="X174" s="270">
        <v>29</v>
      </c>
      <c r="Y174" s="372" t="str">
        <f>Baseline!B647</f>
        <v>Debt Service as % of Gross FAAC Allocation</v>
      </c>
      <c r="Z174" s="371">
        <f ca="1" t="shared" ref="Z174:AN176" si="21">INDEX(INDIRECT(CONCATENATE("'",$W174,"'!$A$536:$DZ$10000")),MATCH($X174,INDIRECT(CONCATENATE("'",$W174,"'!$A$536:$A$10000")),0),MATCH(Z$1,INDIRECT(CONCATENATE("'",$W174,"'!$A$536:$DZ$536")),0))</f>
        <v>25.2793217128939</v>
      </c>
      <c r="AA174" s="371">
        <f ca="1" t="shared" si="21"/>
        <v>42.0678618117626</v>
      </c>
      <c r="AB174" s="371">
        <f ca="1" t="shared" si="21"/>
        <v>91.6367791708433</v>
      </c>
      <c r="AC174" s="371">
        <f ca="1" t="shared" si="21"/>
        <v>84.0461879994013</v>
      </c>
      <c r="AD174" s="371">
        <f ca="1" t="shared" si="21"/>
        <v>136.713739587856</v>
      </c>
      <c r="AE174" s="371">
        <f ca="1" t="shared" si="21"/>
        <v>98.9266954405508</v>
      </c>
      <c r="AF174" s="371">
        <f ca="1" t="shared" si="21"/>
        <v>164.475416613577</v>
      </c>
      <c r="AG174" s="371">
        <f ca="1" t="shared" si="21"/>
        <v>201.328301969528</v>
      </c>
      <c r="AH174" s="371">
        <f ca="1" t="shared" si="21"/>
        <v>261.599916852587</v>
      </c>
      <c r="AI174" s="371">
        <f ca="1" t="shared" si="21"/>
        <v>275.840309525552</v>
      </c>
      <c r="AJ174" s="371">
        <f ca="1" t="shared" si="21"/>
        <v>-1014.40432315929</v>
      </c>
      <c r="AK174" s="371">
        <f ca="1" t="shared" si="21"/>
        <v>-2651.83456050437</v>
      </c>
      <c r="AL174" s="371">
        <f ca="1" t="shared" si="21"/>
        <v>-1590.00833175763</v>
      </c>
      <c r="AM174" s="371">
        <f ca="1" t="shared" si="21"/>
        <v>-676.026876937051</v>
      </c>
      <c r="AN174" s="371">
        <f ca="1" t="shared" si="21"/>
        <v>-161.406832201764</v>
      </c>
      <c r="AO174" s="373"/>
    </row>
    <row r="175" spans="1:41">
      <c r="A175" s="365"/>
      <c r="B175" s="365"/>
      <c r="C175" s="365"/>
      <c r="D175" s="365"/>
      <c r="E175" s="365"/>
      <c r="F175" s="365"/>
      <c r="G175" s="365"/>
      <c r="H175" s="365"/>
      <c r="I175" s="365"/>
      <c r="J175" s="365"/>
      <c r="L175" s="365"/>
      <c r="M175" s="365"/>
      <c r="N175" s="365"/>
      <c r="O175" s="365"/>
      <c r="P175" s="365"/>
      <c r="Q175" s="365"/>
      <c r="R175" s="365"/>
      <c r="S175" s="365"/>
      <c r="T175" s="365"/>
      <c r="U175" s="365"/>
      <c r="W175" s="367" t="str">
        <f>W174</f>
        <v>Baseline</v>
      </c>
      <c r="X175" s="270">
        <v>30</v>
      </c>
      <c r="Y175" s="372" t="str">
        <f>Baseline!B651</f>
        <v>Interest as % of Revenue</v>
      </c>
      <c r="Z175" s="371">
        <f ca="1" t="shared" si="21"/>
        <v>1.58205524228807</v>
      </c>
      <c r="AA175" s="371">
        <f ca="1" t="shared" si="21"/>
        <v>5.43665830610695</v>
      </c>
      <c r="AB175" s="371">
        <f ca="1" t="shared" si="21"/>
        <v>6.29866906553002</v>
      </c>
      <c r="AC175" s="371">
        <f ca="1" t="shared" si="21"/>
        <v>5.9859868731488</v>
      </c>
      <c r="AD175" s="371">
        <f ca="1" t="shared" si="21"/>
        <v>9.23262079609655</v>
      </c>
      <c r="AE175" s="371">
        <f ca="1" t="shared" si="21"/>
        <v>40.5504159655585</v>
      </c>
      <c r="AF175" s="371">
        <f ca="1" t="shared" si="21"/>
        <v>75.2914118581192</v>
      </c>
      <c r="AG175" s="371">
        <f ca="1" t="shared" si="21"/>
        <v>110.153138198431</v>
      </c>
      <c r="AH175" s="371">
        <f ca="1" t="shared" si="21"/>
        <v>149.066545932432</v>
      </c>
      <c r="AI175" s="371">
        <f ca="1" t="shared" si="21"/>
        <v>166.742249527115</v>
      </c>
      <c r="AJ175" s="371">
        <f ca="1" t="shared" si="21"/>
        <v>191.354670337507</v>
      </c>
      <c r="AK175" s="371">
        <f ca="1" t="shared" si="21"/>
        <v>217.277924766471</v>
      </c>
      <c r="AL175" s="371">
        <f ca="1" t="shared" si="21"/>
        <v>222.894834557585</v>
      </c>
      <c r="AM175" s="371">
        <f ca="1" t="shared" si="21"/>
        <v>215.915437458129</v>
      </c>
      <c r="AN175" s="371">
        <f ca="1" t="shared" si="21"/>
        <v>224.690752367892</v>
      </c>
      <c r="AO175" s="373"/>
    </row>
    <row r="176" spans="1:41">
      <c r="A176" s="365"/>
      <c r="B176" s="365"/>
      <c r="C176" s="365"/>
      <c r="D176" s="365"/>
      <c r="E176" s="365"/>
      <c r="F176" s="365"/>
      <c r="G176" s="365"/>
      <c r="H176" s="365"/>
      <c r="I176" s="365"/>
      <c r="J176" s="365"/>
      <c r="L176" s="365"/>
      <c r="M176" s="365"/>
      <c r="N176" s="365"/>
      <c r="O176" s="365"/>
      <c r="P176" s="365"/>
      <c r="Q176" s="365"/>
      <c r="R176" s="365"/>
      <c r="S176" s="365"/>
      <c r="T176" s="365"/>
      <c r="U176" s="365"/>
      <c r="W176" s="367" t="str">
        <f>W175</f>
        <v>Baseline</v>
      </c>
      <c r="X176" s="270">
        <v>31</v>
      </c>
      <c r="Y176" s="372" t="str">
        <f>Baseline!B655</f>
        <v>External Debt Service as % of Revenue</v>
      </c>
      <c r="Z176" s="371">
        <f ca="1" t="shared" si="21"/>
        <v>0.107084116277752</v>
      </c>
      <c r="AA176" s="371">
        <f ca="1" t="shared" si="21"/>
        <v>0.241609594223057</v>
      </c>
      <c r="AB176" s="371">
        <f ca="1" t="shared" si="21"/>
        <v>0.247239641907799</v>
      </c>
      <c r="AC176" s="371">
        <f ca="1" t="shared" si="21"/>
        <v>0.229473587588905</v>
      </c>
      <c r="AD176" s="371">
        <f ca="1" t="shared" si="21"/>
        <v>0.144251098725628</v>
      </c>
      <c r="AE176" s="371">
        <f ca="1" t="shared" si="21"/>
        <v>45.1853390453461</v>
      </c>
      <c r="AF176" s="371">
        <f ca="1" t="shared" si="21"/>
        <v>210.037172325887</v>
      </c>
      <c r="AG176" s="371">
        <f ca="1" t="shared" si="21"/>
        <v>504.514445146903</v>
      </c>
      <c r="AH176" s="371">
        <f ca="1" t="shared" si="21"/>
        <v>778.131181972448</v>
      </c>
      <c r="AI176" s="371">
        <f ca="1" t="shared" si="21"/>
        <v>901.191379001848</v>
      </c>
      <c r="AJ176" s="371">
        <f ca="1" t="shared" si="21"/>
        <v>1043.32720384405</v>
      </c>
      <c r="AK176" s="371">
        <f ca="1" t="shared" si="21"/>
        <v>1365.60302928673</v>
      </c>
      <c r="AL176" s="371">
        <f ca="1" t="shared" si="21"/>
        <v>1750.41925269245</v>
      </c>
      <c r="AM176" s="371">
        <f ca="1" t="shared" si="21"/>
        <v>1915.65449822961</v>
      </c>
      <c r="AN176" s="371">
        <f ca="1" t="shared" si="21"/>
        <v>2141.27752634476</v>
      </c>
      <c r="AO176" s="373"/>
    </row>
    <row r="177" spans="1:21">
      <c r="A177" s="365"/>
      <c r="B177" s="365"/>
      <c r="C177" s="365"/>
      <c r="D177" s="365"/>
      <c r="E177" s="365"/>
      <c r="F177" s="365"/>
      <c r="G177" s="365"/>
      <c r="H177" s="365"/>
      <c r="I177" s="365"/>
      <c r="J177" s="365"/>
      <c r="L177" s="365"/>
      <c r="M177" s="365"/>
      <c r="N177" s="365"/>
      <c r="O177" s="365"/>
      <c r="P177" s="365"/>
      <c r="Q177" s="365"/>
      <c r="R177" s="365"/>
      <c r="S177" s="365"/>
      <c r="T177" s="365"/>
      <c r="U177" s="365"/>
    </row>
    <row r="178" spans="1:21">
      <c r="A178" s="365"/>
      <c r="B178" s="365"/>
      <c r="C178" s="365"/>
      <c r="D178" s="365"/>
      <c r="E178" s="365"/>
      <c r="F178" s="365"/>
      <c r="G178" s="365"/>
      <c r="H178" s="365"/>
      <c r="I178" s="365"/>
      <c r="J178" s="365"/>
      <c r="L178" s="365"/>
      <c r="M178" s="365"/>
      <c r="N178" s="365"/>
      <c r="O178" s="365"/>
      <c r="P178" s="365"/>
      <c r="Q178" s="365"/>
      <c r="R178" s="365"/>
      <c r="S178" s="365"/>
      <c r="T178" s="365"/>
      <c r="U178" s="365"/>
    </row>
    <row r="179" spans="1:21">
      <c r="A179" s="365"/>
      <c r="B179" s="365"/>
      <c r="C179" s="365"/>
      <c r="D179" s="365"/>
      <c r="E179" s="365"/>
      <c r="F179" s="365"/>
      <c r="G179" s="365"/>
      <c r="H179" s="365"/>
      <c r="I179" s="365"/>
      <c r="J179" s="365"/>
      <c r="L179" s="365"/>
      <c r="M179" s="365"/>
      <c r="N179" s="365"/>
      <c r="O179" s="365"/>
      <c r="P179" s="365"/>
      <c r="Q179" s="365"/>
      <c r="R179" s="365"/>
      <c r="S179" s="365"/>
      <c r="T179" s="365"/>
      <c r="U179" s="365"/>
    </row>
    <row r="180" spans="1:21">
      <c r="A180" s="365"/>
      <c r="B180" s="365"/>
      <c r="C180" s="365"/>
      <c r="D180" s="365"/>
      <c r="E180" s="365"/>
      <c r="F180" s="365"/>
      <c r="G180" s="365"/>
      <c r="H180" s="365"/>
      <c r="I180" s="365"/>
      <c r="J180" s="365"/>
      <c r="L180" s="365"/>
      <c r="M180" s="365"/>
      <c r="N180" s="365"/>
      <c r="O180" s="365"/>
      <c r="P180" s="365"/>
      <c r="Q180" s="365"/>
      <c r="R180" s="365"/>
      <c r="S180" s="365"/>
      <c r="T180" s="365"/>
      <c r="U180" s="365"/>
    </row>
    <row r="181" spans="1:21">
      <c r="A181" s="365"/>
      <c r="B181" s="365"/>
      <c r="C181" s="365"/>
      <c r="D181" s="365"/>
      <c r="E181" s="365"/>
      <c r="F181" s="365"/>
      <c r="G181" s="365"/>
      <c r="H181" s="365"/>
      <c r="I181" s="365"/>
      <c r="J181" s="365"/>
      <c r="L181" s="365"/>
      <c r="M181" s="365"/>
      <c r="N181" s="365"/>
      <c r="O181" s="365"/>
      <c r="P181" s="365"/>
      <c r="Q181" s="365"/>
      <c r="R181" s="365"/>
      <c r="S181" s="365"/>
      <c r="T181" s="365"/>
      <c r="U181" s="365"/>
    </row>
    <row r="182" spans="1:21">
      <c r="A182" s="365"/>
      <c r="B182" s="365"/>
      <c r="C182" s="365"/>
      <c r="D182" s="365"/>
      <c r="E182" s="365"/>
      <c r="F182" s="365"/>
      <c r="G182" s="365"/>
      <c r="H182" s="365"/>
      <c r="I182" s="365"/>
      <c r="J182" s="365"/>
      <c r="L182" s="365"/>
      <c r="M182" s="365"/>
      <c r="N182" s="365"/>
      <c r="O182" s="365"/>
      <c r="P182" s="365"/>
      <c r="Q182" s="365"/>
      <c r="R182" s="365"/>
      <c r="S182" s="365"/>
      <c r="T182" s="365"/>
      <c r="U182" s="365"/>
    </row>
    <row r="183" spans="1:21">
      <c r="A183" s="365"/>
      <c r="B183" s="365"/>
      <c r="C183" s="365"/>
      <c r="D183" s="365"/>
      <c r="E183" s="365"/>
      <c r="F183" s="365"/>
      <c r="G183" s="365"/>
      <c r="H183" s="365"/>
      <c r="I183" s="365"/>
      <c r="J183" s="365"/>
      <c r="L183" s="365"/>
      <c r="M183" s="365"/>
      <c r="N183" s="365"/>
      <c r="O183" s="365"/>
      <c r="P183" s="365"/>
      <c r="Q183" s="365"/>
      <c r="R183" s="365"/>
      <c r="S183" s="365"/>
      <c r="T183" s="365"/>
      <c r="U183" s="365"/>
    </row>
    <row r="184" spans="1:21">
      <c r="A184" s="365"/>
      <c r="B184" s="365"/>
      <c r="C184" s="365"/>
      <c r="D184" s="365"/>
      <c r="E184" s="365"/>
      <c r="F184" s="365"/>
      <c r="G184" s="365"/>
      <c r="H184" s="365"/>
      <c r="I184" s="365"/>
      <c r="J184" s="365"/>
      <c r="L184" s="365"/>
      <c r="M184" s="365"/>
      <c r="N184" s="365"/>
      <c r="O184" s="365"/>
      <c r="P184" s="365"/>
      <c r="Q184" s="365"/>
      <c r="R184" s="365"/>
      <c r="S184" s="365"/>
      <c r="T184" s="365"/>
      <c r="U184" s="365"/>
    </row>
    <row r="185" spans="1:40">
      <c r="A185" s="365"/>
      <c r="B185" s="365"/>
      <c r="C185" s="365"/>
      <c r="D185" s="365"/>
      <c r="E185" s="365"/>
      <c r="F185" s="365"/>
      <c r="G185" s="365"/>
      <c r="H185" s="365"/>
      <c r="I185" s="365"/>
      <c r="J185" s="365"/>
      <c r="L185" s="365"/>
      <c r="M185" s="365"/>
      <c r="N185" s="365"/>
      <c r="O185" s="365"/>
      <c r="P185" s="365"/>
      <c r="Q185" s="365"/>
      <c r="R185" s="365"/>
      <c r="S185" s="365"/>
      <c r="T185" s="365"/>
      <c r="U185" s="365"/>
      <c r="Y185" s="372"/>
      <c r="Z185" s="372"/>
      <c r="AA185" s="372"/>
      <c r="AB185" s="372"/>
      <c r="AC185" s="372"/>
      <c r="AD185" s="372"/>
      <c r="AE185" s="372"/>
      <c r="AF185" s="372"/>
      <c r="AG185" s="372"/>
      <c r="AH185" s="372"/>
      <c r="AI185" s="372"/>
      <c r="AJ185" s="372"/>
      <c r="AK185" s="372"/>
      <c r="AL185" s="372"/>
      <c r="AM185" s="372"/>
      <c r="AN185" s="372"/>
    </row>
    <row r="186" spans="1:21">
      <c r="A186" s="365"/>
      <c r="B186" s="365"/>
      <c r="C186" s="365"/>
      <c r="D186" s="365"/>
      <c r="E186" s="365"/>
      <c r="F186" s="365"/>
      <c r="G186" s="365"/>
      <c r="H186" s="365"/>
      <c r="I186" s="365"/>
      <c r="J186" s="365"/>
      <c r="L186" s="365"/>
      <c r="M186" s="365"/>
      <c r="N186" s="365"/>
      <c r="O186" s="365"/>
      <c r="P186" s="365"/>
      <c r="Q186" s="365"/>
      <c r="R186" s="365"/>
      <c r="S186" s="365"/>
      <c r="T186" s="365"/>
      <c r="U186" s="365"/>
    </row>
    <row r="187" spans="1:21">
      <c r="A187" s="365"/>
      <c r="B187" s="365"/>
      <c r="C187" s="365"/>
      <c r="D187" s="365"/>
      <c r="E187" s="365"/>
      <c r="F187" s="365"/>
      <c r="G187" s="365"/>
      <c r="H187" s="365"/>
      <c r="I187" s="365"/>
      <c r="J187" s="365"/>
      <c r="L187" s="365"/>
      <c r="M187" s="365"/>
      <c r="N187" s="365"/>
      <c r="O187" s="365"/>
      <c r="P187" s="365"/>
      <c r="Q187" s="365"/>
      <c r="R187" s="365"/>
      <c r="S187" s="365"/>
      <c r="T187" s="365"/>
      <c r="U187" s="365"/>
    </row>
    <row r="188" spans="1:21">
      <c r="A188" s="365"/>
      <c r="B188" s="365"/>
      <c r="C188" s="365"/>
      <c r="D188" s="365"/>
      <c r="E188" s="365"/>
      <c r="F188" s="365"/>
      <c r="G188" s="365"/>
      <c r="H188" s="365"/>
      <c r="I188" s="365"/>
      <c r="J188" s="365"/>
      <c r="L188" s="365"/>
      <c r="M188" s="365"/>
      <c r="N188" s="365"/>
      <c r="O188" s="365"/>
      <c r="P188" s="365"/>
      <c r="Q188" s="365"/>
      <c r="R188" s="365"/>
      <c r="S188" s="365"/>
      <c r="T188" s="365"/>
      <c r="U188" s="365"/>
    </row>
    <row r="189" spans="1:21">
      <c r="A189" s="365"/>
      <c r="B189" s="365"/>
      <c r="C189" s="365"/>
      <c r="D189" s="365"/>
      <c r="E189" s="365"/>
      <c r="F189" s="365"/>
      <c r="G189" s="365"/>
      <c r="H189" s="365"/>
      <c r="I189" s="365"/>
      <c r="J189" s="365"/>
      <c r="L189" s="365"/>
      <c r="M189" s="365"/>
      <c r="N189" s="365"/>
      <c r="O189" s="365"/>
      <c r="P189" s="365"/>
      <c r="Q189" s="365"/>
      <c r="R189" s="365"/>
      <c r="S189" s="365"/>
      <c r="T189" s="365"/>
      <c r="U189" s="365"/>
    </row>
    <row r="190" spans="1:21">
      <c r="A190" s="365"/>
      <c r="B190" s="365"/>
      <c r="C190" s="365"/>
      <c r="D190" s="365"/>
      <c r="E190" s="365"/>
      <c r="F190" s="365"/>
      <c r="G190" s="365"/>
      <c r="H190" s="365"/>
      <c r="I190" s="365"/>
      <c r="J190" s="365"/>
      <c r="L190" s="365"/>
      <c r="M190" s="365"/>
      <c r="N190" s="365"/>
      <c r="O190" s="365"/>
      <c r="P190" s="365"/>
      <c r="Q190" s="365"/>
      <c r="R190" s="365"/>
      <c r="S190" s="365"/>
      <c r="T190" s="365"/>
      <c r="U190" s="365"/>
    </row>
    <row r="191" spans="1:41">
      <c r="A191" s="365"/>
      <c r="B191" s="365"/>
      <c r="C191" s="365"/>
      <c r="D191" s="365"/>
      <c r="E191" s="365"/>
      <c r="F191" s="365"/>
      <c r="G191" s="365"/>
      <c r="H191" s="365"/>
      <c r="I191" s="365"/>
      <c r="J191" s="365"/>
      <c r="L191" s="365"/>
      <c r="M191" s="365"/>
      <c r="N191" s="365"/>
      <c r="O191" s="365"/>
      <c r="P191" s="365"/>
      <c r="Q191" s="365"/>
      <c r="R191" s="365"/>
      <c r="S191" s="365"/>
      <c r="T191" s="365"/>
      <c r="U191" s="365"/>
      <c r="Z191" s="368">
        <f>Z$1</f>
        <v>2015</v>
      </c>
      <c r="AA191" s="368">
        <f t="shared" ref="AA191:AN191" si="22">AA$1</f>
        <v>2016</v>
      </c>
      <c r="AB191" s="368">
        <f t="shared" si="22"/>
        <v>2017</v>
      </c>
      <c r="AC191" s="368">
        <f t="shared" si="22"/>
        <v>2018</v>
      </c>
      <c r="AD191" s="368">
        <f t="shared" si="22"/>
        <v>2019</v>
      </c>
      <c r="AE191" s="368">
        <f t="shared" si="22"/>
        <v>2020</v>
      </c>
      <c r="AF191" s="368">
        <f t="shared" si="22"/>
        <v>2021</v>
      </c>
      <c r="AG191" s="368">
        <f t="shared" si="22"/>
        <v>2022</v>
      </c>
      <c r="AH191" s="368">
        <f t="shared" si="22"/>
        <v>2023</v>
      </c>
      <c r="AI191" s="368">
        <f t="shared" si="22"/>
        <v>2024</v>
      </c>
      <c r="AJ191" s="368">
        <f t="shared" si="22"/>
        <v>2025</v>
      </c>
      <c r="AK191" s="368">
        <f t="shared" si="22"/>
        <v>2026</v>
      </c>
      <c r="AL191" s="368">
        <f t="shared" si="22"/>
        <v>2027</v>
      </c>
      <c r="AM191" s="368">
        <f t="shared" si="22"/>
        <v>2028</v>
      </c>
      <c r="AN191" s="368">
        <f t="shared" si="22"/>
        <v>2029</v>
      </c>
      <c r="AO191" s="368"/>
    </row>
    <row r="192" spans="1:41">
      <c r="A192" s="365"/>
      <c r="B192" s="365"/>
      <c r="C192" s="365"/>
      <c r="D192" s="365"/>
      <c r="E192" s="365"/>
      <c r="F192" s="365"/>
      <c r="G192" s="365"/>
      <c r="H192" s="365"/>
      <c r="I192" s="365"/>
      <c r="J192" s="365"/>
      <c r="L192" s="365"/>
      <c r="M192" s="365"/>
      <c r="N192" s="365"/>
      <c r="O192" s="365"/>
      <c r="P192" s="365"/>
      <c r="Q192" s="365"/>
      <c r="R192" s="365"/>
      <c r="S192" s="365"/>
      <c r="T192" s="365"/>
      <c r="U192" s="365"/>
      <c r="W192" s="367" t="s">
        <v>147</v>
      </c>
      <c r="X192" s="270">
        <v>24</v>
      </c>
      <c r="Y192" s="372" t="str">
        <f>Baseline!B618</f>
        <v>Gross Financing Needs as % of State GDP</v>
      </c>
      <c r="Z192" s="371">
        <f ca="1" t="shared" ref="Z192:AN196" si="23">INDEX(INDIRECT(CONCATENATE("'",$W192,"'!$A$536:$DZ$10000")),MATCH($X192,INDIRECT(CONCATENATE("'",$W192,"'!$A$536:$A$10000")),0),MATCH(Z$1,INDIRECT(CONCATENATE("'",$W192,"'!$A$536:$DZ$536")),0))</f>
        <v>0</v>
      </c>
      <c r="AA192" s="371">
        <f ca="1" t="shared" si="23"/>
        <v>0</v>
      </c>
      <c r="AB192" s="371">
        <f ca="1" t="shared" si="23"/>
        <v>0</v>
      </c>
      <c r="AC192" s="371">
        <f ca="1" t="shared" si="23"/>
        <v>0</v>
      </c>
      <c r="AD192" s="371">
        <f ca="1" t="shared" si="23"/>
        <v>0</v>
      </c>
      <c r="AE192" s="371">
        <f ca="1" t="shared" si="23"/>
        <v>2482229.98827658</v>
      </c>
      <c r="AF192" s="371">
        <f ca="1" t="shared" si="23"/>
        <v>4236064.88564585</v>
      </c>
      <c r="AG192" s="371">
        <f ca="1" t="shared" si="23"/>
        <v>4893442.23465365</v>
      </c>
      <c r="AH192" s="371">
        <f ca="1" t="shared" si="23"/>
        <v>5911410.16092437</v>
      </c>
      <c r="AI192" s="371">
        <f ca="1" t="shared" si="23"/>
        <v>6590854.62755993</v>
      </c>
      <c r="AJ192" s="371">
        <f ca="1" t="shared" si="23"/>
        <v>-20636913.8439625</v>
      </c>
      <c r="AK192" s="371">
        <f ca="1" t="shared" si="23"/>
        <v>-56903988.3097499</v>
      </c>
      <c r="AL192" s="371">
        <f ca="1" t="shared" si="23"/>
        <v>-37888240.1601553</v>
      </c>
      <c r="AM192" s="371">
        <f ca="1" t="shared" si="23"/>
        <v>-18562267.8828608</v>
      </c>
      <c r="AN192" s="371">
        <f ca="1" t="shared" si="23"/>
        <v>-4814524.10127244</v>
      </c>
      <c r="AO192" s="373"/>
    </row>
    <row r="193" spans="1:41">
      <c r="A193" s="365"/>
      <c r="B193" s="365"/>
      <c r="C193" s="365"/>
      <c r="D193" s="365"/>
      <c r="E193" s="365"/>
      <c r="F193" s="365"/>
      <c r="G193" s="365"/>
      <c r="H193" s="365"/>
      <c r="I193" s="365"/>
      <c r="J193" s="365"/>
      <c r="L193" s="365"/>
      <c r="M193" s="365"/>
      <c r="N193" s="365"/>
      <c r="O193" s="365"/>
      <c r="P193" s="365"/>
      <c r="Q193" s="365"/>
      <c r="R193" s="365"/>
      <c r="S193" s="365"/>
      <c r="T193" s="365"/>
      <c r="U193" s="365"/>
      <c r="W193" s="367" t="str">
        <f>W192</f>
        <v>Baseline</v>
      </c>
      <c r="X193" s="270">
        <v>25</v>
      </c>
      <c r="Y193" s="372" t="str">
        <f>Baseline!B619</f>
        <v>Overall Balance as % of State GDP</v>
      </c>
      <c r="Z193" s="371">
        <f ca="1" t="shared" si="23"/>
        <v>897669.751199188</v>
      </c>
      <c r="AA193" s="371">
        <f ca="1" t="shared" si="23"/>
        <v>-1041826.53365766</v>
      </c>
      <c r="AB193" s="371">
        <f ca="1" t="shared" si="23"/>
        <v>-1881924.64747986</v>
      </c>
      <c r="AC193" s="371">
        <f ca="1" t="shared" si="23"/>
        <v>666328.423647786</v>
      </c>
      <c r="AD193" s="371">
        <f ca="1" t="shared" si="23"/>
        <v>-1923172.43776637</v>
      </c>
      <c r="AE193" s="371">
        <f ca="1" t="shared" si="23"/>
        <v>-3202945.09755584</v>
      </c>
      <c r="AF193" s="371">
        <f ca="1" t="shared" si="23"/>
        <v>-4162433.48738247</v>
      </c>
      <c r="AG193" s="371">
        <f ca="1" t="shared" si="23"/>
        <v>-4899565.98062952</v>
      </c>
      <c r="AH193" s="371">
        <f ca="1" t="shared" si="23"/>
        <v>-5818273.32185839</v>
      </c>
      <c r="AI193" s="371">
        <f ca="1" t="shared" si="23"/>
        <v>-6585413.41255202</v>
      </c>
      <c r="AJ193" s="371">
        <f ca="1" t="shared" si="23"/>
        <v>20610309.8470455</v>
      </c>
      <c r="AK193" s="371">
        <f ca="1" t="shared" si="23"/>
        <v>56853926.9118966</v>
      </c>
      <c r="AL193" s="371">
        <f ca="1" t="shared" si="23"/>
        <v>37887718.8846163</v>
      </c>
      <c r="AM193" s="371">
        <f ca="1" t="shared" si="23"/>
        <v>18604016.1644636</v>
      </c>
      <c r="AN193" s="371">
        <f ca="1" t="shared" si="23"/>
        <v>4795037.51629228</v>
      </c>
      <c r="AO193" s="373"/>
    </row>
    <row r="194" spans="1:41">
      <c r="A194" s="365"/>
      <c r="B194" s="365"/>
      <c r="C194" s="365"/>
      <c r="D194" s="365"/>
      <c r="E194" s="365"/>
      <c r="F194" s="365"/>
      <c r="G194" s="365"/>
      <c r="H194" s="365"/>
      <c r="I194" s="365"/>
      <c r="J194" s="365"/>
      <c r="L194" s="365"/>
      <c r="M194" s="365"/>
      <c r="N194" s="365"/>
      <c r="O194" s="365"/>
      <c r="P194" s="365"/>
      <c r="Q194" s="365"/>
      <c r="R194" s="365"/>
      <c r="S194" s="365"/>
      <c r="T194" s="365"/>
      <c r="U194" s="365"/>
      <c r="W194" s="367" t="str">
        <f>W193</f>
        <v>Baseline</v>
      </c>
      <c r="X194" s="270">
        <v>26</v>
      </c>
      <c r="Y194" s="372" t="str">
        <f>Baseline!B620</f>
        <v>Primary Balance as % of State GDP</v>
      </c>
      <c r="Z194" s="371">
        <f ca="1" t="shared" si="23"/>
        <v>897669.751199188</v>
      </c>
      <c r="AA194" s="371">
        <f ca="1" t="shared" si="23"/>
        <v>-1041826.53365766</v>
      </c>
      <c r="AB194" s="371">
        <f ca="1" t="shared" si="23"/>
        <v>-1881924.64747986</v>
      </c>
      <c r="AC194" s="371">
        <f ca="1" t="shared" si="23"/>
        <v>666328.423647786</v>
      </c>
      <c r="AD194" s="371">
        <f ca="1" t="shared" si="23"/>
        <v>-1836397.19296338</v>
      </c>
      <c r="AE194" s="371">
        <f ca="1" t="shared" si="23"/>
        <v>-2145853.17414987</v>
      </c>
      <c r="AF194" s="371">
        <f ca="1" t="shared" si="23"/>
        <v>-2119752.37127679</v>
      </c>
      <c r="AG194" s="371">
        <f ca="1" t="shared" si="23"/>
        <v>-1820044.69354355</v>
      </c>
      <c r="AH194" s="371">
        <f ca="1" t="shared" si="23"/>
        <v>-1820645.0490055</v>
      </c>
      <c r="AI194" s="371">
        <f ca="1" t="shared" si="23"/>
        <v>-1623081.75945919</v>
      </c>
      <c r="AJ194" s="371">
        <f ca="1" t="shared" si="23"/>
        <v>26475243.9487135</v>
      </c>
      <c r="AK194" s="371">
        <f ca="1" t="shared" si="23"/>
        <v>63692460.5411678</v>
      </c>
      <c r="AL194" s="371">
        <f ca="1" t="shared" si="23"/>
        <v>45637551.8596298</v>
      </c>
      <c r="AM194" s="371">
        <f ca="1" t="shared" si="23"/>
        <v>27115804.353294</v>
      </c>
      <c r="AN194" s="371">
        <f ca="1" t="shared" si="23"/>
        <v>13890851.0217423</v>
      </c>
      <c r="AO194" s="373"/>
    </row>
    <row r="195" spans="1:41">
      <c r="A195" s="365"/>
      <c r="B195" s="365"/>
      <c r="C195" s="365"/>
      <c r="D195" s="365"/>
      <c r="E195" s="365"/>
      <c r="F195" s="365"/>
      <c r="G195" s="365"/>
      <c r="H195" s="365"/>
      <c r="I195" s="365"/>
      <c r="J195" s="365"/>
      <c r="L195" s="365"/>
      <c r="M195" s="365"/>
      <c r="N195" s="365"/>
      <c r="O195" s="365"/>
      <c r="P195" s="365"/>
      <c r="Q195" s="365"/>
      <c r="R195" s="365"/>
      <c r="S195" s="365"/>
      <c r="T195" s="365"/>
      <c r="U195" s="365"/>
      <c r="W195" s="367" t="str">
        <f>W194</f>
        <v>Baseline</v>
      </c>
      <c r="X195" s="270">
        <v>27</v>
      </c>
      <c r="Y195" s="372" t="str">
        <f>Baseline!B621</f>
        <v>Revenue as % of State GDP</v>
      </c>
      <c r="Z195" s="371">
        <f ca="1" t="shared" si="23"/>
        <v>3306387.27781627</v>
      </c>
      <c r="AA195" s="371">
        <f ca="1" t="shared" si="23"/>
        <v>3746932.2003767</v>
      </c>
      <c r="AB195" s="371">
        <f ca="1" t="shared" si="23"/>
        <v>3851666.83006386</v>
      </c>
      <c r="AC195" s="371">
        <f ca="1" t="shared" si="23"/>
        <v>4211745.39498127</v>
      </c>
      <c r="AD195" s="371">
        <f ca="1" t="shared" si="23"/>
        <v>3522853.6050274</v>
      </c>
      <c r="AE195" s="371">
        <f ca="1" t="shared" si="23"/>
        <v>2606858.39648061</v>
      </c>
      <c r="AF195" s="371">
        <f ca="1" t="shared" si="23"/>
        <v>2713033.35359809</v>
      </c>
      <c r="AG195" s="371">
        <f ca="1" t="shared" si="23"/>
        <v>2795672.76743263</v>
      </c>
      <c r="AH195" s="371">
        <f ca="1" t="shared" si="23"/>
        <v>2681774.26923471</v>
      </c>
      <c r="AI195" s="371">
        <f ca="1" t="shared" si="23"/>
        <v>2976049.36191405</v>
      </c>
      <c r="AJ195" s="371">
        <f ca="1" t="shared" si="23"/>
        <v>3064954.77289561</v>
      </c>
      <c r="AK195" s="371">
        <f ca="1" t="shared" si="23"/>
        <v>3147366.96635022</v>
      </c>
      <c r="AL195" s="371">
        <f ca="1" t="shared" si="23"/>
        <v>3476901.10916921</v>
      </c>
      <c r="AM195" s="371">
        <f ca="1" t="shared" si="23"/>
        <v>3942186.0192285</v>
      </c>
      <c r="AN195" s="371">
        <f ca="1" t="shared" si="23"/>
        <v>4048147.69170261</v>
      </c>
      <c r="AO195" s="373"/>
    </row>
    <row r="196" spans="1:41">
      <c r="A196" s="365"/>
      <c r="B196" s="365"/>
      <c r="C196" s="365"/>
      <c r="D196" s="365"/>
      <c r="E196" s="365"/>
      <c r="F196" s="365"/>
      <c r="G196" s="365"/>
      <c r="H196" s="365"/>
      <c r="I196" s="365"/>
      <c r="J196" s="365"/>
      <c r="L196" s="365"/>
      <c r="M196" s="365"/>
      <c r="N196" s="365"/>
      <c r="O196" s="365"/>
      <c r="P196" s="365"/>
      <c r="Q196" s="365"/>
      <c r="R196" s="365"/>
      <c r="S196" s="365"/>
      <c r="T196" s="365"/>
      <c r="U196" s="365"/>
      <c r="W196" s="367" t="str">
        <f>W195</f>
        <v>Baseline</v>
      </c>
      <c r="X196" s="270">
        <v>28</v>
      </c>
      <c r="Y196" s="372" t="str">
        <f>Baseline!B622</f>
        <v>Expenditures as % of State GDP</v>
      </c>
      <c r="Z196" s="371">
        <f ca="1" t="shared" si="23"/>
        <v>2408717.52661708</v>
      </c>
      <c r="AA196" s="371">
        <f ca="1" t="shared" si="23"/>
        <v>4788758.73403437</v>
      </c>
      <c r="AB196" s="371">
        <f ca="1" t="shared" si="23"/>
        <v>5733591.47754372</v>
      </c>
      <c r="AC196" s="371">
        <f ca="1" t="shared" si="23"/>
        <v>3545416.97133349</v>
      </c>
      <c r="AD196" s="371">
        <f ca="1" t="shared" si="23"/>
        <v>5446026.04279377</v>
      </c>
      <c r="AE196" s="371">
        <f ca="1" t="shared" si="23"/>
        <v>5809803.49403645</v>
      </c>
      <c r="AF196" s="371">
        <f ca="1" t="shared" si="23"/>
        <v>6875466.84098057</v>
      </c>
      <c r="AG196" s="371">
        <f ca="1" t="shared" si="23"/>
        <v>7695238.74806215</v>
      </c>
      <c r="AH196" s="371">
        <f ca="1" t="shared" si="23"/>
        <v>8500047.5910931</v>
      </c>
      <c r="AI196" s="371">
        <f ca="1" t="shared" si="23"/>
        <v>9561462.77446607</v>
      </c>
      <c r="AJ196" s="371">
        <f ca="1" t="shared" si="23"/>
        <v>-17545355.0741498</v>
      </c>
      <c r="AK196" s="371">
        <f ca="1" t="shared" si="23"/>
        <v>-53706559.9455464</v>
      </c>
      <c r="AL196" s="371">
        <f ca="1" t="shared" si="23"/>
        <v>-34410817.7754471</v>
      </c>
      <c r="AM196" s="371">
        <f ca="1" t="shared" si="23"/>
        <v>-14661830.1452351</v>
      </c>
      <c r="AN196" s="371">
        <f ca="1" t="shared" si="23"/>
        <v>-746889.824589664</v>
      </c>
      <c r="AO196" s="373"/>
    </row>
    <row r="197" spans="1:21">
      <c r="A197" s="365"/>
      <c r="B197" s="365"/>
      <c r="C197" s="365"/>
      <c r="D197" s="365"/>
      <c r="E197" s="365"/>
      <c r="F197" s="365"/>
      <c r="G197" s="365"/>
      <c r="H197" s="365"/>
      <c r="I197" s="365"/>
      <c r="J197" s="365"/>
      <c r="L197" s="365"/>
      <c r="M197" s="365"/>
      <c r="N197" s="365"/>
      <c r="O197" s="365"/>
      <c r="P197" s="365"/>
      <c r="Q197" s="365"/>
      <c r="R197" s="365"/>
      <c r="S197" s="365"/>
      <c r="T197" s="365"/>
      <c r="U197" s="365"/>
    </row>
    <row r="198" spans="1:21">
      <c r="A198" s="365"/>
      <c r="B198" s="365"/>
      <c r="C198" s="365"/>
      <c r="D198" s="365"/>
      <c r="E198" s="365"/>
      <c r="F198" s="365"/>
      <c r="G198" s="365"/>
      <c r="H198" s="365"/>
      <c r="I198" s="365"/>
      <c r="J198" s="365"/>
      <c r="L198" s="365"/>
      <c r="M198" s="365"/>
      <c r="N198" s="365"/>
      <c r="O198" s="365"/>
      <c r="P198" s="365"/>
      <c r="Q198" s="365"/>
      <c r="R198" s="365"/>
      <c r="S198" s="365"/>
      <c r="T198" s="365"/>
      <c r="U198" s="365"/>
    </row>
    <row r="199" spans="1:21">
      <c r="A199" s="365"/>
      <c r="B199" s="365"/>
      <c r="C199" s="365"/>
      <c r="D199" s="365"/>
      <c r="E199" s="365"/>
      <c r="F199" s="365"/>
      <c r="G199" s="365"/>
      <c r="H199" s="365"/>
      <c r="I199" s="365"/>
      <c r="J199" s="365"/>
      <c r="L199" s="365"/>
      <c r="M199" s="365"/>
      <c r="N199" s="365"/>
      <c r="O199" s="365"/>
      <c r="P199" s="365"/>
      <c r="Q199" s="365"/>
      <c r="R199" s="365"/>
      <c r="S199" s="365"/>
      <c r="T199" s="365"/>
      <c r="U199" s="365"/>
    </row>
    <row r="200" spans="1:21">
      <c r="A200" s="365"/>
      <c r="B200" s="365"/>
      <c r="C200" s="365"/>
      <c r="D200" s="365"/>
      <c r="E200" s="365"/>
      <c r="F200" s="365"/>
      <c r="G200" s="365"/>
      <c r="H200" s="365"/>
      <c r="I200" s="365"/>
      <c r="J200" s="365"/>
      <c r="L200" s="365"/>
      <c r="M200" s="365"/>
      <c r="N200" s="365"/>
      <c r="O200" s="365"/>
      <c r="P200" s="365"/>
      <c r="Q200" s="365"/>
      <c r="R200" s="365"/>
      <c r="S200" s="365"/>
      <c r="T200" s="365"/>
      <c r="U200" s="365"/>
    </row>
    <row r="201" spans="1:21">
      <c r="A201" s="365"/>
      <c r="B201" s="365"/>
      <c r="C201" s="365"/>
      <c r="D201" s="365"/>
      <c r="E201" s="365"/>
      <c r="F201" s="365"/>
      <c r="G201" s="365"/>
      <c r="H201" s="365"/>
      <c r="I201" s="365"/>
      <c r="J201" s="365"/>
      <c r="L201" s="365"/>
      <c r="M201" s="365"/>
      <c r="N201" s="365"/>
      <c r="O201" s="365"/>
      <c r="P201" s="365"/>
      <c r="Q201" s="365"/>
      <c r="R201" s="365"/>
      <c r="S201" s="365"/>
      <c r="T201" s="365"/>
      <c r="U201" s="365"/>
    </row>
    <row r="202" spans="1:21">
      <c r="A202" s="365"/>
      <c r="B202" s="365"/>
      <c r="C202" s="365"/>
      <c r="D202" s="365"/>
      <c r="E202" s="365"/>
      <c r="F202" s="365"/>
      <c r="G202" s="365"/>
      <c r="H202" s="365"/>
      <c r="I202" s="365"/>
      <c r="J202" s="365"/>
      <c r="L202" s="365"/>
      <c r="M202" s="365"/>
      <c r="N202" s="365"/>
      <c r="O202" s="365"/>
      <c r="P202" s="365"/>
      <c r="Q202" s="365"/>
      <c r="R202" s="365"/>
      <c r="S202" s="365"/>
      <c r="T202" s="365"/>
      <c r="U202" s="365"/>
    </row>
    <row r="203" spans="1:21">
      <c r="A203" s="365"/>
      <c r="B203" s="365"/>
      <c r="C203" s="365"/>
      <c r="D203" s="365"/>
      <c r="E203" s="365"/>
      <c r="F203" s="365"/>
      <c r="G203" s="365"/>
      <c r="H203" s="365"/>
      <c r="I203" s="365"/>
      <c r="J203" s="365"/>
      <c r="L203" s="365"/>
      <c r="M203" s="365"/>
      <c r="N203" s="365"/>
      <c r="O203" s="365"/>
      <c r="P203" s="365"/>
      <c r="Q203" s="365"/>
      <c r="R203" s="365"/>
      <c r="S203" s="365"/>
      <c r="T203" s="365"/>
      <c r="U203" s="365"/>
    </row>
    <row r="204" spans="1:21">
      <c r="A204" s="365"/>
      <c r="B204" s="365"/>
      <c r="C204" s="365"/>
      <c r="D204" s="365"/>
      <c r="E204" s="365"/>
      <c r="F204" s="365"/>
      <c r="G204" s="365"/>
      <c r="H204" s="365"/>
      <c r="I204" s="365"/>
      <c r="J204" s="365"/>
      <c r="L204" s="365"/>
      <c r="M204" s="365"/>
      <c r="N204" s="365"/>
      <c r="O204" s="365"/>
      <c r="P204" s="365"/>
      <c r="Q204" s="365"/>
      <c r="R204" s="365"/>
      <c r="S204" s="365"/>
      <c r="T204" s="365"/>
      <c r="U204" s="365"/>
    </row>
    <row r="205" spans="1:21">
      <c r="A205" s="365"/>
      <c r="B205" s="365"/>
      <c r="C205" s="365"/>
      <c r="D205" s="365"/>
      <c r="E205" s="365"/>
      <c r="F205" s="365"/>
      <c r="G205" s="365"/>
      <c r="H205" s="365"/>
      <c r="I205" s="365"/>
      <c r="J205" s="365"/>
      <c r="L205" s="365"/>
      <c r="M205" s="365"/>
      <c r="N205" s="365"/>
      <c r="O205" s="365"/>
      <c r="P205" s="365"/>
      <c r="Q205" s="365"/>
      <c r="R205" s="365"/>
      <c r="S205" s="365"/>
      <c r="T205" s="365"/>
      <c r="U205" s="365"/>
    </row>
    <row r="206" spans="1:21">
      <c r="A206" s="365"/>
      <c r="B206" s="365"/>
      <c r="C206" s="365"/>
      <c r="D206" s="365"/>
      <c r="E206" s="365"/>
      <c r="F206" s="365"/>
      <c r="G206" s="365"/>
      <c r="H206" s="365"/>
      <c r="I206" s="365"/>
      <c r="J206" s="365"/>
      <c r="L206" s="365"/>
      <c r="M206" s="365"/>
      <c r="N206" s="365"/>
      <c r="O206" s="365"/>
      <c r="P206" s="365"/>
      <c r="Q206" s="365"/>
      <c r="R206" s="365"/>
      <c r="S206" s="365"/>
      <c r="T206" s="365"/>
      <c r="U206" s="365"/>
    </row>
    <row r="207" spans="1:21">
      <c r="A207" s="365"/>
      <c r="B207" s="365"/>
      <c r="C207" s="365"/>
      <c r="D207" s="365"/>
      <c r="E207" s="365"/>
      <c r="F207" s="365"/>
      <c r="G207" s="365"/>
      <c r="H207" s="365"/>
      <c r="I207" s="365"/>
      <c r="J207" s="365"/>
      <c r="L207" s="365"/>
      <c r="M207" s="365"/>
      <c r="N207" s="365"/>
      <c r="O207" s="365"/>
      <c r="P207" s="365"/>
      <c r="Q207" s="365"/>
      <c r="R207" s="365"/>
      <c r="S207" s="365"/>
      <c r="T207" s="365"/>
      <c r="U207" s="365"/>
    </row>
    <row r="209" spans="1:40">
      <c r="A209" s="363" t="s">
        <v>190</v>
      </c>
      <c r="B209" s="364"/>
      <c r="C209" s="364"/>
      <c r="D209" s="364"/>
      <c r="E209" s="364"/>
      <c r="F209" s="364"/>
      <c r="G209" s="364"/>
      <c r="H209" s="364"/>
      <c r="I209" s="364"/>
      <c r="J209" s="364"/>
      <c r="K209" s="364"/>
      <c r="L209" s="363" t="s">
        <v>190</v>
      </c>
      <c r="M209" s="364"/>
      <c r="N209" s="364"/>
      <c r="O209" s="364"/>
      <c r="P209" s="364"/>
      <c r="Q209" s="364"/>
      <c r="R209" s="364"/>
      <c r="S209" s="364"/>
      <c r="T209" s="364"/>
      <c r="U209" s="364"/>
      <c r="V209" s="364"/>
      <c r="W209" s="364"/>
      <c r="X209" s="364"/>
      <c r="Y209" s="364"/>
      <c r="Z209" s="364"/>
      <c r="AA209" s="364"/>
      <c r="AB209" s="364"/>
      <c r="AC209" s="364"/>
      <c r="AD209" s="364"/>
      <c r="AE209" s="364"/>
      <c r="AF209" s="364"/>
      <c r="AG209" s="364"/>
      <c r="AH209" s="364"/>
      <c r="AI209" s="364"/>
      <c r="AJ209" s="364"/>
      <c r="AK209" s="364"/>
      <c r="AL209" s="364"/>
      <c r="AM209" s="364"/>
      <c r="AN209" s="364"/>
    </row>
    <row r="211" spans="1:21">
      <c r="A211" s="365"/>
      <c r="B211" s="365"/>
      <c r="C211" s="365"/>
      <c r="D211" s="365"/>
      <c r="E211" s="365"/>
      <c r="F211" s="365"/>
      <c r="G211" s="365"/>
      <c r="H211" s="365"/>
      <c r="I211" s="365"/>
      <c r="J211" s="365"/>
      <c r="L211" s="365"/>
      <c r="M211" s="365"/>
      <c r="N211" s="365"/>
      <c r="O211" s="365"/>
      <c r="P211" s="365"/>
      <c r="Q211" s="365"/>
      <c r="R211" s="365"/>
      <c r="S211" s="365"/>
      <c r="T211" s="365"/>
      <c r="U211" s="365"/>
    </row>
    <row r="212" spans="1:40">
      <c r="A212" s="365"/>
      <c r="B212" s="365"/>
      <c r="C212" s="365"/>
      <c r="D212" s="365"/>
      <c r="E212" s="365"/>
      <c r="F212" s="365"/>
      <c r="G212" s="365"/>
      <c r="H212" s="365"/>
      <c r="I212" s="365"/>
      <c r="J212" s="365"/>
      <c r="L212" s="365"/>
      <c r="M212" s="365"/>
      <c r="N212" s="365"/>
      <c r="O212" s="365"/>
      <c r="P212" s="365"/>
      <c r="Q212" s="365"/>
      <c r="R212" s="365"/>
      <c r="S212" s="365"/>
      <c r="T212" s="365"/>
      <c r="U212" s="365"/>
      <c r="Z212" s="372"/>
      <c r="AA212" s="372"/>
      <c r="AB212" s="372"/>
      <c r="AC212" s="372"/>
      <c r="AD212" s="372"/>
      <c r="AE212" s="372"/>
      <c r="AF212" s="372"/>
      <c r="AG212" s="372"/>
      <c r="AH212" s="372"/>
      <c r="AI212" s="372"/>
      <c r="AJ212" s="372"/>
      <c r="AK212" s="372"/>
      <c r="AL212" s="372"/>
      <c r="AM212" s="372"/>
      <c r="AN212" s="372"/>
    </row>
    <row r="213" spans="1:41">
      <c r="A213" s="365"/>
      <c r="B213" s="365"/>
      <c r="C213" s="365"/>
      <c r="D213" s="365"/>
      <c r="E213" s="365"/>
      <c r="F213" s="365"/>
      <c r="G213" s="365"/>
      <c r="H213" s="365"/>
      <c r="I213" s="365"/>
      <c r="J213" s="365"/>
      <c r="L213" s="365"/>
      <c r="M213" s="365"/>
      <c r="N213" s="365"/>
      <c r="O213" s="365"/>
      <c r="P213" s="365"/>
      <c r="Q213" s="365"/>
      <c r="R213" s="365"/>
      <c r="S213" s="365"/>
      <c r="T213" s="365"/>
      <c r="U213" s="365"/>
      <c r="Y213" s="372" t="str">
        <f>Y102</f>
        <v>Debt as % of GDP</v>
      </c>
      <c r="Z213" s="368">
        <f>Z$1</f>
        <v>2015</v>
      </c>
      <c r="AA213" s="368">
        <f t="shared" ref="AA213:AN213" si="24">AA$1</f>
        <v>2016</v>
      </c>
      <c r="AB213" s="368">
        <f t="shared" si="24"/>
        <v>2017</v>
      </c>
      <c r="AC213" s="368">
        <f t="shared" si="24"/>
        <v>2018</v>
      </c>
      <c r="AD213" s="368">
        <f t="shared" si="24"/>
        <v>2019</v>
      </c>
      <c r="AE213" s="368">
        <f t="shared" si="24"/>
        <v>2020</v>
      </c>
      <c r="AF213" s="368">
        <f t="shared" si="24"/>
        <v>2021</v>
      </c>
      <c r="AG213" s="368">
        <f t="shared" si="24"/>
        <v>2022</v>
      </c>
      <c r="AH213" s="368">
        <f t="shared" si="24"/>
        <v>2023</v>
      </c>
      <c r="AI213" s="368">
        <f t="shared" si="24"/>
        <v>2024</v>
      </c>
      <c r="AJ213" s="368">
        <f t="shared" si="24"/>
        <v>2025</v>
      </c>
      <c r="AK213" s="368">
        <f t="shared" si="24"/>
        <v>2026</v>
      </c>
      <c r="AL213" s="368">
        <f t="shared" si="24"/>
        <v>2027</v>
      </c>
      <c r="AM213" s="368">
        <f t="shared" si="24"/>
        <v>2028</v>
      </c>
      <c r="AN213" s="368">
        <f t="shared" si="24"/>
        <v>2029</v>
      </c>
      <c r="AO213" s="368"/>
    </row>
    <row r="214" spans="1:41">
      <c r="A214" s="365"/>
      <c r="B214" s="365"/>
      <c r="C214" s="365"/>
      <c r="D214" s="365"/>
      <c r="E214" s="365"/>
      <c r="F214" s="365"/>
      <c r="G214" s="365"/>
      <c r="H214" s="365"/>
      <c r="I214" s="365"/>
      <c r="J214" s="365"/>
      <c r="L214" s="365"/>
      <c r="M214" s="365"/>
      <c r="N214" s="365"/>
      <c r="O214" s="365"/>
      <c r="P214" s="365"/>
      <c r="Q214" s="365"/>
      <c r="R214" s="365"/>
      <c r="S214" s="365"/>
      <c r="T214" s="365"/>
      <c r="U214" s="365"/>
      <c r="W214" s="367" t="s">
        <v>147</v>
      </c>
      <c r="X214" s="270" t="s">
        <v>168</v>
      </c>
      <c r="Y214" s="372" t="str">
        <f t="shared" ref="Y214:Y219" si="25">W214</f>
        <v>Baseline</v>
      </c>
      <c r="Z214" s="371">
        <f ca="1" t="shared" ref="Z214:AN219" si="26">INDEX(INDIRECT(CONCATENATE("'",$W214,"'!$A$536:$DZ$10000")),MATCH($X214,INDIRECT(CONCATENATE("'",$W214,"'!$A$536:$A$10000")),0),MATCH(Z$1,INDIRECT(CONCATENATE("'",$W214,"'!$A$536:$DZ$536")),0))</f>
        <v>3063781.73695474</v>
      </c>
      <c r="AA214" s="371">
        <f ca="1" t="shared" si="26"/>
        <v>4858236.7285235</v>
      </c>
      <c r="AB214" s="371">
        <f ca="1" t="shared" si="26"/>
        <v>6186640.23075644</v>
      </c>
      <c r="AC214" s="371">
        <f ca="1" t="shared" si="26"/>
        <v>5579372.28997433</v>
      </c>
      <c r="AD214" s="371">
        <f ca="1" t="shared" si="26"/>
        <v>3548764.21893016</v>
      </c>
      <c r="AE214" s="371">
        <f ca="1" t="shared" si="26"/>
        <v>5171054.36300881</v>
      </c>
      <c r="AF214" s="371">
        <f ca="1" t="shared" si="26"/>
        <v>7930528.17069331</v>
      </c>
      <c r="AG214" s="371">
        <f ca="1" t="shared" si="26"/>
        <v>11258216.2129561</v>
      </c>
      <c r="AH214" s="371">
        <f ca="1" t="shared" si="26"/>
        <v>15355221.0819895</v>
      </c>
      <c r="AI214" s="371">
        <f ca="1" t="shared" si="26"/>
        <v>20205144.5754687</v>
      </c>
      <c r="AJ214" s="371">
        <f ca="1" t="shared" si="26"/>
        <v>25549868.2413439</v>
      </c>
      <c r="AK214" s="371">
        <f ca="1" t="shared" si="26"/>
        <v>31394628.8838391</v>
      </c>
      <c r="AL214" s="371">
        <f ca="1" t="shared" si="26"/>
        <v>37471751.4779695</v>
      </c>
      <c r="AM214" s="371">
        <f ca="1" t="shared" si="26"/>
        <v>43430211.6687322</v>
      </c>
      <c r="AN214" s="371">
        <f ca="1" t="shared" si="26"/>
        <v>49360415.2358993</v>
      </c>
      <c r="AO214" s="379"/>
    </row>
    <row r="215" spans="1:41">
      <c r="A215" s="365"/>
      <c r="B215" s="365"/>
      <c r="C215" s="365"/>
      <c r="D215" s="365"/>
      <c r="E215" s="365"/>
      <c r="F215" s="365"/>
      <c r="G215" s="365"/>
      <c r="H215" s="365"/>
      <c r="I215" s="365"/>
      <c r="J215" s="365"/>
      <c r="L215" s="365"/>
      <c r="M215" s="365"/>
      <c r="N215" s="365"/>
      <c r="O215" s="365"/>
      <c r="P215" s="365"/>
      <c r="Q215" s="365"/>
      <c r="R215" s="365"/>
      <c r="S215" s="365"/>
      <c r="T215" s="365"/>
      <c r="U215" s="365"/>
      <c r="W215" s="367" t="s">
        <v>191</v>
      </c>
      <c r="X215" s="270" t="s">
        <v>168</v>
      </c>
      <c r="Y215" s="372" t="str">
        <f t="shared" si="25"/>
        <v>ShockRevenue</v>
      </c>
      <c r="Z215" s="377"/>
      <c r="AA215" s="377"/>
      <c r="AB215" s="377"/>
      <c r="AC215" s="377"/>
      <c r="AD215" s="377"/>
      <c r="AE215" s="371">
        <f ca="1" t="shared" si="26"/>
        <v>5171054.36300881</v>
      </c>
      <c r="AF215" s="371">
        <f ca="1" t="shared" si="26"/>
        <v>8201831.50605312</v>
      </c>
      <c r="AG215" s="371">
        <f ca="1" t="shared" si="26"/>
        <v>11802817.2782055</v>
      </c>
      <c r="AH215" s="371">
        <f ca="1" t="shared" si="26"/>
        <v>16154690.5961213</v>
      </c>
      <c r="AI215" s="371">
        <f ca="1" t="shared" si="26"/>
        <v>21308786.7593531</v>
      </c>
      <c r="AJ215" s="371">
        <f ca="1" t="shared" si="26"/>
        <v>26969072.4130588</v>
      </c>
      <c r="AK215" s="371">
        <f ca="1" t="shared" si="26"/>
        <v>33140228.9848109</v>
      </c>
      <c r="AL215" s="371">
        <f ca="1" t="shared" si="26"/>
        <v>39579381.6520256</v>
      </c>
      <c r="AM215" s="371">
        <f ca="1" t="shared" si="26"/>
        <v>45949374.9801181</v>
      </c>
      <c r="AN215" s="371">
        <f ca="1" t="shared" si="26"/>
        <v>52305088.2627758</v>
      </c>
      <c r="AO215" s="379"/>
    </row>
    <row r="216" spans="1:41">
      <c r="A216" s="365"/>
      <c r="B216" s="365"/>
      <c r="C216" s="365"/>
      <c r="D216" s="365"/>
      <c r="E216" s="365"/>
      <c r="F216" s="365"/>
      <c r="G216" s="365"/>
      <c r="H216" s="365"/>
      <c r="I216" s="365"/>
      <c r="J216" s="365"/>
      <c r="L216" s="365"/>
      <c r="M216" s="365"/>
      <c r="N216" s="365"/>
      <c r="O216" s="365"/>
      <c r="P216" s="365"/>
      <c r="Q216" s="365"/>
      <c r="R216" s="365"/>
      <c r="S216" s="365"/>
      <c r="T216" s="365"/>
      <c r="U216" s="365"/>
      <c r="W216" s="367" t="s">
        <v>192</v>
      </c>
      <c r="X216" s="270" t="s">
        <v>168</v>
      </c>
      <c r="Y216" s="372" t="str">
        <f t="shared" si="25"/>
        <v>ShockExpenditure</v>
      </c>
      <c r="Z216" s="377"/>
      <c r="AA216" s="377"/>
      <c r="AB216" s="377"/>
      <c r="AC216" s="377"/>
      <c r="AD216" s="377"/>
      <c r="AE216" s="371">
        <f ca="1" t="shared" si="26"/>
        <v>5171054.36300881</v>
      </c>
      <c r="AF216" s="371">
        <f ca="1" t="shared" si="26"/>
        <v>8312711.01487148</v>
      </c>
      <c r="AG216" s="371">
        <f ca="1" t="shared" si="26"/>
        <v>12012277.2986277</v>
      </c>
      <c r="AH216" s="371">
        <f ca="1" t="shared" si="26"/>
        <v>16468524.8702304</v>
      </c>
      <c r="AI216" s="371">
        <f ca="1" t="shared" si="26"/>
        <v>21715476.5756576</v>
      </c>
      <c r="AJ216" s="371">
        <f ca="1" t="shared" si="26"/>
        <v>27464041.1547087</v>
      </c>
      <c r="AK216" s="371">
        <f ca="1" t="shared" si="26"/>
        <v>33714715.9390815</v>
      </c>
      <c r="AL216" s="371">
        <f ca="1" t="shared" si="26"/>
        <v>40200041.8369371</v>
      </c>
      <c r="AM216" s="371">
        <f ca="1" t="shared" si="26"/>
        <v>46564691.4937053</v>
      </c>
      <c r="AN216" s="371">
        <f ca="1" t="shared" si="26"/>
        <v>52899517.4010741</v>
      </c>
      <c r="AO216" s="379"/>
    </row>
    <row r="217" spans="1:41">
      <c r="A217" s="365"/>
      <c r="B217" s="365"/>
      <c r="C217" s="365"/>
      <c r="D217" s="365"/>
      <c r="E217" s="365"/>
      <c r="F217" s="365"/>
      <c r="G217" s="365"/>
      <c r="H217" s="365"/>
      <c r="I217" s="365"/>
      <c r="J217" s="365"/>
      <c r="L217" s="365"/>
      <c r="M217" s="365"/>
      <c r="N217" s="365"/>
      <c r="O217" s="365"/>
      <c r="P217" s="365"/>
      <c r="Q217" s="365"/>
      <c r="R217" s="365"/>
      <c r="S217" s="365"/>
      <c r="T217" s="365"/>
      <c r="U217" s="365"/>
      <c r="W217" s="367" t="s">
        <v>193</v>
      </c>
      <c r="X217" s="270" t="s">
        <v>168</v>
      </c>
      <c r="Y217" s="372" t="str">
        <f t="shared" si="25"/>
        <v>ShockExchangeRate</v>
      </c>
      <c r="Z217" s="377"/>
      <c r="AA217" s="377"/>
      <c r="AB217" s="377"/>
      <c r="AC217" s="377"/>
      <c r="AD217" s="377"/>
      <c r="AE217" s="371">
        <f ca="1" t="shared" si="26"/>
        <v>5171054.36300881</v>
      </c>
      <c r="AF217" s="371">
        <f ca="1" t="shared" si="26"/>
        <v>17151941.545417</v>
      </c>
      <c r="AG217" s="371">
        <f ca="1" t="shared" si="26"/>
        <v>20762432.0817264</v>
      </c>
      <c r="AH217" s="371">
        <f ca="1" t="shared" si="26"/>
        <v>25261353.3466033</v>
      </c>
      <c r="AI217" s="371">
        <f ca="1" t="shared" si="26"/>
        <v>30952658.7384938</v>
      </c>
      <c r="AJ217" s="371">
        <f ca="1" t="shared" si="26"/>
        <v>37253442.2544125</v>
      </c>
      <c r="AK217" s="371">
        <f ca="1" t="shared" si="26"/>
        <v>44177136.6699231</v>
      </c>
      <c r="AL217" s="371">
        <f ca="1" t="shared" si="26"/>
        <v>51437376.2950094</v>
      </c>
      <c r="AM217" s="371">
        <f ca="1" t="shared" si="26"/>
        <v>58650755.0860977</v>
      </c>
      <c r="AN217" s="371">
        <f ca="1" t="shared" si="26"/>
        <v>65874384.6457399</v>
      </c>
      <c r="AO217" s="374"/>
    </row>
    <row r="218" spans="1:40">
      <c r="A218" s="365"/>
      <c r="B218" s="365"/>
      <c r="C218" s="365"/>
      <c r="D218" s="365"/>
      <c r="E218" s="365"/>
      <c r="F218" s="365"/>
      <c r="G218" s="365"/>
      <c r="H218" s="365"/>
      <c r="I218" s="365"/>
      <c r="J218" s="365"/>
      <c r="L218" s="365"/>
      <c r="M218" s="365"/>
      <c r="N218" s="365"/>
      <c r="O218" s="365"/>
      <c r="P218" s="365"/>
      <c r="Q218" s="365"/>
      <c r="R218" s="365"/>
      <c r="S218" s="365"/>
      <c r="T218" s="365"/>
      <c r="U218" s="365"/>
      <c r="W218" s="367" t="s">
        <v>194</v>
      </c>
      <c r="X218" s="270" t="s">
        <v>168</v>
      </c>
      <c r="Y218" s="372" t="str">
        <f t="shared" si="25"/>
        <v>ShockInterestRate</v>
      </c>
      <c r="Z218" s="377"/>
      <c r="AA218" s="377"/>
      <c r="AB218" s="377"/>
      <c r="AC218" s="377"/>
      <c r="AD218" s="377"/>
      <c r="AE218" s="371">
        <f ca="1" t="shared" si="26"/>
        <v>5171054.36300881</v>
      </c>
      <c r="AF218" s="371">
        <f ca="1" t="shared" si="26"/>
        <v>7934160.98323166</v>
      </c>
      <c r="AG218" s="371">
        <f ca="1" t="shared" si="26"/>
        <v>11277898.9913309</v>
      </c>
      <c r="AH218" s="371">
        <f ca="1" t="shared" si="26"/>
        <v>15398228.6190622</v>
      </c>
      <c r="AI218" s="371">
        <f ca="1" t="shared" si="26"/>
        <v>20278859.8189648</v>
      </c>
      <c r="AJ218" s="371">
        <f ca="1" t="shared" si="26"/>
        <v>25660001.8240504</v>
      </c>
      <c r="AK218" s="371">
        <f ca="1" t="shared" si="26"/>
        <v>31542966.7500681</v>
      </c>
      <c r="AL218" s="371">
        <f ca="1" t="shared" si="26"/>
        <v>37657668.3607478</v>
      </c>
      <c r="AM218" s="371">
        <f ca="1" t="shared" si="26"/>
        <v>43652080.6981453</v>
      </c>
      <c r="AN218" s="371">
        <f ca="1" t="shared" si="26"/>
        <v>49617169.1752812</v>
      </c>
    </row>
    <row r="219" spans="1:40">
      <c r="A219" s="365"/>
      <c r="B219" s="365"/>
      <c r="C219" s="365"/>
      <c r="D219" s="365"/>
      <c r="E219" s="365"/>
      <c r="F219" s="365"/>
      <c r="G219" s="365"/>
      <c r="H219" s="365"/>
      <c r="I219" s="365"/>
      <c r="J219" s="365"/>
      <c r="L219" s="365"/>
      <c r="M219" s="365"/>
      <c r="N219" s="365"/>
      <c r="O219" s="365"/>
      <c r="P219" s="365"/>
      <c r="Q219" s="365"/>
      <c r="R219" s="365"/>
      <c r="S219" s="365"/>
      <c r="T219" s="365"/>
      <c r="U219" s="365"/>
      <c r="W219" s="367" t="s">
        <v>195</v>
      </c>
      <c r="X219" s="270" t="s">
        <v>168</v>
      </c>
      <c r="Y219" s="372" t="str">
        <f t="shared" si="25"/>
        <v>Historical</v>
      </c>
      <c r="Z219" s="377"/>
      <c r="AA219" s="377"/>
      <c r="AB219" s="377"/>
      <c r="AC219" s="377"/>
      <c r="AD219" s="377"/>
      <c r="AE219" s="371">
        <f ca="1" t="shared" si="26"/>
        <v>5171054.36300881</v>
      </c>
      <c r="AF219" s="371">
        <f ca="1" t="shared" si="26"/>
        <v>8170461.67719281</v>
      </c>
      <c r="AG219" s="371">
        <f ca="1" t="shared" si="26"/>
        <v>11779579.3454638</v>
      </c>
      <c r="AH219" s="371">
        <f ca="1" t="shared" si="26"/>
        <v>15962093.1289667</v>
      </c>
      <c r="AI219" s="371">
        <f ca="1" t="shared" si="26"/>
        <v>20329253.1957867</v>
      </c>
      <c r="AJ219" s="371">
        <f ca="1" t="shared" si="26"/>
        <v>24794603.6074576</v>
      </c>
      <c r="AK219" s="371">
        <f ca="1" t="shared" si="26"/>
        <v>29347060.0774173</v>
      </c>
      <c r="AL219" s="371">
        <f ca="1" t="shared" si="26"/>
        <v>33917657.4330161</v>
      </c>
      <c r="AM219" s="371">
        <f ca="1" t="shared" si="26"/>
        <v>38331454.9670183</v>
      </c>
      <c r="AN219" s="371">
        <f ca="1" t="shared" si="26"/>
        <v>42366033.7191009</v>
      </c>
    </row>
    <row r="220" spans="1:40">
      <c r="A220" s="365"/>
      <c r="B220" s="365"/>
      <c r="C220" s="365"/>
      <c r="D220" s="365"/>
      <c r="E220" s="365"/>
      <c r="F220" s="365"/>
      <c r="G220" s="365"/>
      <c r="H220" s="365"/>
      <c r="I220" s="365"/>
      <c r="J220" s="365"/>
      <c r="L220" s="365"/>
      <c r="M220" s="365"/>
      <c r="N220" s="365"/>
      <c r="O220" s="365"/>
      <c r="P220" s="365"/>
      <c r="Q220" s="365"/>
      <c r="R220" s="365"/>
      <c r="S220" s="365"/>
      <c r="T220" s="365"/>
      <c r="U220" s="365"/>
      <c r="Y220" s="362" t="s">
        <v>171</v>
      </c>
      <c r="Z220" s="371">
        <f ca="1">Z103</f>
        <v>25</v>
      </c>
      <c r="AA220" s="371">
        <f ca="1" t="shared" ref="AA220:AN220" si="27">AA103</f>
        <v>25</v>
      </c>
      <c r="AB220" s="371">
        <f ca="1" t="shared" si="27"/>
        <v>25</v>
      </c>
      <c r="AC220" s="371">
        <f ca="1" t="shared" si="27"/>
        <v>25</v>
      </c>
      <c r="AD220" s="371">
        <f ca="1" t="shared" si="27"/>
        <v>25</v>
      </c>
      <c r="AE220" s="371">
        <f ca="1" t="shared" si="27"/>
        <v>25</v>
      </c>
      <c r="AF220" s="371">
        <f ca="1" t="shared" si="27"/>
        <v>25</v>
      </c>
      <c r="AG220" s="371">
        <f ca="1" t="shared" si="27"/>
        <v>25</v>
      </c>
      <c r="AH220" s="371">
        <f ca="1" t="shared" si="27"/>
        <v>25</v>
      </c>
      <c r="AI220" s="371">
        <f ca="1" t="shared" si="27"/>
        <v>25</v>
      </c>
      <c r="AJ220" s="371">
        <f ca="1" t="shared" si="27"/>
        <v>25</v>
      </c>
      <c r="AK220" s="371">
        <f ca="1" t="shared" si="27"/>
        <v>25</v>
      </c>
      <c r="AL220" s="371">
        <f ca="1" t="shared" si="27"/>
        <v>25</v>
      </c>
      <c r="AM220" s="371">
        <f ca="1" t="shared" si="27"/>
        <v>25</v>
      </c>
      <c r="AN220" s="371">
        <f ca="1" t="shared" si="27"/>
        <v>25</v>
      </c>
    </row>
    <row r="221" spans="1:21">
      <c r="A221" s="365"/>
      <c r="B221" s="365"/>
      <c r="C221" s="365"/>
      <c r="D221" s="365"/>
      <c r="E221" s="365"/>
      <c r="F221" s="365"/>
      <c r="G221" s="365"/>
      <c r="H221" s="365"/>
      <c r="I221" s="365"/>
      <c r="J221" s="365"/>
      <c r="L221" s="365"/>
      <c r="M221" s="365"/>
      <c r="N221" s="365"/>
      <c r="O221" s="365"/>
      <c r="P221" s="365"/>
      <c r="Q221" s="365"/>
      <c r="R221" s="365"/>
      <c r="S221" s="365"/>
      <c r="T221" s="365"/>
      <c r="U221" s="365"/>
    </row>
    <row r="222" spans="1:21">
      <c r="A222" s="365"/>
      <c r="B222" s="365"/>
      <c r="C222" s="365"/>
      <c r="D222" s="365"/>
      <c r="E222" s="365"/>
      <c r="F222" s="365"/>
      <c r="G222" s="365"/>
      <c r="H222" s="365"/>
      <c r="I222" s="365"/>
      <c r="J222" s="365"/>
      <c r="L222" s="365"/>
      <c r="M222" s="365"/>
      <c r="N222" s="365"/>
      <c r="O222" s="365"/>
      <c r="P222" s="365"/>
      <c r="Q222" s="365"/>
      <c r="R222" s="365"/>
      <c r="S222" s="365"/>
      <c r="T222" s="365"/>
      <c r="U222" s="365"/>
    </row>
    <row r="223" spans="1:21">
      <c r="A223" s="365"/>
      <c r="B223" s="365"/>
      <c r="C223" s="365"/>
      <c r="D223" s="365"/>
      <c r="E223" s="365"/>
      <c r="F223" s="365"/>
      <c r="G223" s="365"/>
      <c r="H223" s="365"/>
      <c r="I223" s="365"/>
      <c r="J223" s="365"/>
      <c r="L223" s="365"/>
      <c r="M223" s="365"/>
      <c r="N223" s="365"/>
      <c r="O223" s="365"/>
      <c r="P223" s="365"/>
      <c r="Q223" s="365"/>
      <c r="R223" s="365"/>
      <c r="S223" s="365"/>
      <c r="T223" s="365"/>
      <c r="U223" s="365"/>
    </row>
    <row r="224" spans="1:40">
      <c r="A224" s="365"/>
      <c r="B224" s="365"/>
      <c r="C224" s="365"/>
      <c r="D224" s="365"/>
      <c r="E224" s="365"/>
      <c r="F224" s="365"/>
      <c r="G224" s="365"/>
      <c r="H224" s="365"/>
      <c r="I224" s="365"/>
      <c r="J224" s="365"/>
      <c r="L224" s="365"/>
      <c r="M224" s="365"/>
      <c r="N224" s="365"/>
      <c r="O224" s="365"/>
      <c r="P224" s="365"/>
      <c r="Q224" s="365"/>
      <c r="R224" s="365"/>
      <c r="S224" s="365"/>
      <c r="T224" s="365"/>
      <c r="U224" s="365"/>
      <c r="Y224" s="372"/>
      <c r="Z224" s="378"/>
      <c r="AA224" s="378"/>
      <c r="AB224" s="378"/>
      <c r="AC224" s="378"/>
      <c r="AD224" s="378"/>
      <c r="AE224" s="372"/>
      <c r="AF224" s="372"/>
      <c r="AG224" s="372"/>
      <c r="AH224" s="372"/>
      <c r="AI224" s="372"/>
      <c r="AJ224" s="372"/>
      <c r="AK224" s="372"/>
      <c r="AL224" s="372"/>
      <c r="AM224" s="372"/>
      <c r="AN224" s="372"/>
    </row>
    <row r="225" spans="1:21">
      <c r="A225" s="365"/>
      <c r="B225" s="365" t="s">
        <v>172</v>
      </c>
      <c r="C225" s="365"/>
      <c r="D225" s="365"/>
      <c r="E225" s="365"/>
      <c r="F225" s="365"/>
      <c r="G225" s="365"/>
      <c r="H225" s="365"/>
      <c r="I225" s="365"/>
      <c r="J225" s="365"/>
      <c r="L225" s="365"/>
      <c r="M225" s="365" t="s">
        <v>172</v>
      </c>
      <c r="N225" s="365"/>
      <c r="O225" s="365"/>
      <c r="P225" s="365"/>
      <c r="Q225" s="365"/>
      <c r="R225" s="365"/>
      <c r="S225" s="365"/>
      <c r="T225" s="365"/>
      <c r="U225" s="365"/>
    </row>
    <row r="226" spans="1:21">
      <c r="A226" s="365"/>
      <c r="B226" s="365"/>
      <c r="C226" s="365"/>
      <c r="D226" s="365"/>
      <c r="E226" s="365"/>
      <c r="F226" s="365"/>
      <c r="G226" s="365"/>
      <c r="H226" s="365"/>
      <c r="I226" s="365"/>
      <c r="J226" s="365"/>
      <c r="L226" s="365"/>
      <c r="M226" s="365"/>
      <c r="N226" s="365"/>
      <c r="O226" s="365"/>
      <c r="P226" s="365"/>
      <c r="Q226" s="365"/>
      <c r="R226" s="365"/>
      <c r="S226" s="365"/>
      <c r="T226" s="365"/>
      <c r="U226" s="365"/>
    </row>
    <row r="227" spans="1:21">
      <c r="A227" s="365"/>
      <c r="B227" s="365"/>
      <c r="C227" s="365"/>
      <c r="D227" s="365"/>
      <c r="E227" s="365"/>
      <c r="F227" s="365"/>
      <c r="G227" s="365"/>
      <c r="H227" s="365"/>
      <c r="I227" s="365"/>
      <c r="J227" s="365"/>
      <c r="L227" s="365"/>
      <c r="M227" s="365"/>
      <c r="N227" s="365"/>
      <c r="O227" s="365"/>
      <c r="P227" s="365"/>
      <c r="Q227" s="365"/>
      <c r="R227" s="365"/>
      <c r="S227" s="365"/>
      <c r="T227" s="365"/>
      <c r="U227" s="365"/>
    </row>
    <row r="228" spans="1:21">
      <c r="A228" s="365"/>
      <c r="B228" s="365"/>
      <c r="C228" s="365"/>
      <c r="D228" s="365"/>
      <c r="E228" s="365"/>
      <c r="F228" s="365"/>
      <c r="G228" s="365"/>
      <c r="H228" s="365"/>
      <c r="I228" s="365"/>
      <c r="J228" s="365"/>
      <c r="L228" s="365"/>
      <c r="M228" s="365"/>
      <c r="N228" s="365"/>
      <c r="O228" s="365"/>
      <c r="P228" s="365"/>
      <c r="Q228" s="365"/>
      <c r="R228" s="365"/>
      <c r="S228" s="365"/>
      <c r="T228" s="365"/>
      <c r="U228" s="365"/>
    </row>
    <row r="229" spans="1:21">
      <c r="A229" s="365"/>
      <c r="B229" s="365"/>
      <c r="C229" s="365"/>
      <c r="D229" s="365"/>
      <c r="E229" s="365"/>
      <c r="F229" s="365"/>
      <c r="G229" s="365"/>
      <c r="H229" s="365"/>
      <c r="I229" s="365"/>
      <c r="J229" s="365"/>
      <c r="L229" s="365"/>
      <c r="M229" s="365"/>
      <c r="N229" s="365"/>
      <c r="O229" s="365"/>
      <c r="P229" s="365"/>
      <c r="Q229" s="365"/>
      <c r="R229" s="365"/>
      <c r="S229" s="365"/>
      <c r="T229" s="365"/>
      <c r="U229" s="365"/>
    </row>
    <row r="230" spans="1:21">
      <c r="A230" s="365"/>
      <c r="B230" s="365"/>
      <c r="C230" s="365"/>
      <c r="D230" s="365"/>
      <c r="E230" s="365"/>
      <c r="F230" s="365"/>
      <c r="G230" s="365"/>
      <c r="H230" s="365"/>
      <c r="I230" s="365"/>
      <c r="J230" s="365"/>
      <c r="L230" s="365"/>
      <c r="M230" s="365"/>
      <c r="N230" s="365"/>
      <c r="O230" s="365"/>
      <c r="P230" s="365"/>
      <c r="Q230" s="365"/>
      <c r="R230" s="365"/>
      <c r="S230" s="365"/>
      <c r="T230" s="365"/>
      <c r="U230" s="365"/>
    </row>
    <row r="231" spans="1:40">
      <c r="A231" s="365"/>
      <c r="B231" s="365"/>
      <c r="C231" s="365"/>
      <c r="D231" s="365"/>
      <c r="E231" s="365"/>
      <c r="F231" s="365"/>
      <c r="G231" s="365"/>
      <c r="H231" s="365"/>
      <c r="I231" s="365"/>
      <c r="J231" s="365"/>
      <c r="L231" s="365"/>
      <c r="M231" s="365"/>
      <c r="N231" s="365"/>
      <c r="O231" s="365"/>
      <c r="P231" s="365"/>
      <c r="Q231" s="365"/>
      <c r="R231" s="365"/>
      <c r="S231" s="365"/>
      <c r="T231" s="365"/>
      <c r="U231" s="365"/>
      <c r="Z231" s="378"/>
      <c r="AA231" s="378"/>
      <c r="AB231" s="378"/>
      <c r="AC231" s="378"/>
      <c r="AD231" s="378"/>
      <c r="AE231" s="372"/>
      <c r="AF231" s="372"/>
      <c r="AG231" s="372"/>
      <c r="AH231" s="372"/>
      <c r="AI231" s="372"/>
      <c r="AJ231" s="372"/>
      <c r="AK231" s="372"/>
      <c r="AL231" s="372"/>
      <c r="AM231" s="372"/>
      <c r="AN231" s="372"/>
    </row>
    <row r="232" spans="1:41">
      <c r="A232" s="365"/>
      <c r="B232" s="365"/>
      <c r="C232" s="365"/>
      <c r="D232" s="365"/>
      <c r="E232" s="365"/>
      <c r="F232" s="365"/>
      <c r="G232" s="365"/>
      <c r="H232" s="365"/>
      <c r="I232" s="365"/>
      <c r="J232" s="365"/>
      <c r="L232" s="365"/>
      <c r="M232" s="365"/>
      <c r="N232" s="365"/>
      <c r="O232" s="365"/>
      <c r="P232" s="365"/>
      <c r="Q232" s="365"/>
      <c r="R232" s="365"/>
      <c r="S232" s="365"/>
      <c r="T232" s="365"/>
      <c r="U232" s="365"/>
      <c r="Y232" s="372" t="str">
        <f>Y120</f>
        <v>Debt as % of Revenue</v>
      </c>
      <c r="Z232" s="368">
        <f>Z$1</f>
        <v>2015</v>
      </c>
      <c r="AA232" s="368">
        <f t="shared" ref="AA232:AN232" si="28">AA$1</f>
        <v>2016</v>
      </c>
      <c r="AB232" s="368">
        <f t="shared" si="28"/>
        <v>2017</v>
      </c>
      <c r="AC232" s="368">
        <f t="shared" si="28"/>
        <v>2018</v>
      </c>
      <c r="AD232" s="368">
        <f t="shared" si="28"/>
        <v>2019</v>
      </c>
      <c r="AE232" s="368">
        <f t="shared" si="28"/>
        <v>2020</v>
      </c>
      <c r="AF232" s="368">
        <f t="shared" si="28"/>
        <v>2021</v>
      </c>
      <c r="AG232" s="368">
        <f t="shared" si="28"/>
        <v>2022</v>
      </c>
      <c r="AH232" s="368">
        <f t="shared" si="28"/>
        <v>2023</v>
      </c>
      <c r="AI232" s="368">
        <f t="shared" si="28"/>
        <v>2024</v>
      </c>
      <c r="AJ232" s="368">
        <f t="shared" si="28"/>
        <v>2025</v>
      </c>
      <c r="AK232" s="368">
        <f t="shared" si="28"/>
        <v>2026</v>
      </c>
      <c r="AL232" s="368">
        <f t="shared" si="28"/>
        <v>2027</v>
      </c>
      <c r="AM232" s="368">
        <f t="shared" si="28"/>
        <v>2028</v>
      </c>
      <c r="AN232" s="368">
        <f t="shared" si="28"/>
        <v>2029</v>
      </c>
      <c r="AO232" s="368"/>
    </row>
    <row r="233" spans="1:41">
      <c r="A233" s="365"/>
      <c r="B233" s="365"/>
      <c r="C233" s="365"/>
      <c r="D233" s="365"/>
      <c r="E233" s="365"/>
      <c r="F233" s="365"/>
      <c r="G233" s="365"/>
      <c r="H233" s="365"/>
      <c r="I233" s="365"/>
      <c r="J233" s="365"/>
      <c r="L233" s="365"/>
      <c r="M233" s="365"/>
      <c r="N233" s="365"/>
      <c r="O233" s="365"/>
      <c r="P233" s="365"/>
      <c r="Q233" s="365"/>
      <c r="R233" s="365"/>
      <c r="S233" s="365"/>
      <c r="T233" s="365"/>
      <c r="U233" s="365"/>
      <c r="W233" s="367" t="s">
        <v>147</v>
      </c>
      <c r="X233" s="270" t="s">
        <v>173</v>
      </c>
      <c r="Y233" s="372" t="str">
        <f t="shared" ref="Y233:Y238" si="29">W233</f>
        <v>Baseline</v>
      </c>
      <c r="Z233" s="371">
        <f ca="1" t="shared" ref="Z233:AN238" si="30">INDEX(INDIRECT(CONCATENATE("'",$W233,"'!$A$536:$DZ$10000")),MATCH($X233,INDIRECT(CONCATENATE("'",$W233,"'!$A$536:$A$10000")),0),MATCH(Z$1,INDIRECT(CONCATENATE("'",$W233,"'!$A$536:$DZ$536")),0))</f>
        <v>92.6625189224126</v>
      </c>
      <c r="AA233" s="371">
        <f ca="1" t="shared" si="30"/>
        <v>129.659050890621</v>
      </c>
      <c r="AB233" s="371">
        <f ca="1" t="shared" si="30"/>
        <v>160.622413716242</v>
      </c>
      <c r="AC233" s="371">
        <f ca="1" t="shared" si="30"/>
        <v>132.471737171547</v>
      </c>
      <c r="AD233" s="371">
        <f ca="1" t="shared" si="30"/>
        <v>100.735500727756</v>
      </c>
      <c r="AE233" s="371">
        <f ca="1" t="shared" si="30"/>
        <v>198.363454263185</v>
      </c>
      <c r="AF233" s="371">
        <f ca="1" t="shared" si="30"/>
        <v>292.312225361167</v>
      </c>
      <c r="AG233" s="371">
        <f ca="1" t="shared" si="30"/>
        <v>402.701501552877</v>
      </c>
      <c r="AH233" s="371">
        <f ca="1" t="shared" si="30"/>
        <v>572.576941249099</v>
      </c>
      <c r="AI233" s="371">
        <f ca="1" t="shared" si="30"/>
        <v>678.92504855745</v>
      </c>
      <c r="AJ233" s="371">
        <f ca="1" t="shared" si="30"/>
        <v>833.613222201178</v>
      </c>
      <c r="AK233" s="371">
        <f ca="1" t="shared" si="30"/>
        <v>997.488669719542</v>
      </c>
      <c r="AL233" s="371">
        <f ca="1" t="shared" si="30"/>
        <v>1077.73417481302</v>
      </c>
      <c r="AM233" s="371">
        <f ca="1" t="shared" si="30"/>
        <v>1101.67839510606</v>
      </c>
      <c r="AN233" s="371">
        <f ca="1" t="shared" si="30"/>
        <v>1219.33335923173</v>
      </c>
      <c r="AO233" s="374"/>
    </row>
    <row r="234" spans="1:41">
      <c r="A234" s="365"/>
      <c r="B234" s="365"/>
      <c r="C234" s="365"/>
      <c r="D234" s="365"/>
      <c r="E234" s="365"/>
      <c r="F234" s="365"/>
      <c r="G234" s="365"/>
      <c r="H234" s="365"/>
      <c r="I234" s="365"/>
      <c r="J234" s="365"/>
      <c r="L234" s="365"/>
      <c r="M234" s="365"/>
      <c r="N234" s="365"/>
      <c r="O234" s="365"/>
      <c r="P234" s="365"/>
      <c r="Q234" s="365"/>
      <c r="R234" s="365"/>
      <c r="S234" s="365"/>
      <c r="T234" s="365"/>
      <c r="U234" s="365"/>
      <c r="W234" s="367" t="s">
        <v>191</v>
      </c>
      <c r="X234" s="270" t="s">
        <v>173</v>
      </c>
      <c r="Y234" s="372" t="str">
        <f t="shared" si="29"/>
        <v>ShockRevenue</v>
      </c>
      <c r="Z234" s="377"/>
      <c r="AA234" s="377"/>
      <c r="AB234" s="377"/>
      <c r="AC234" s="377"/>
      <c r="AD234" s="377"/>
      <c r="AE234" s="371">
        <f ca="1" t="shared" si="30"/>
        <v>198.363454263185</v>
      </c>
      <c r="AF234" s="371">
        <f ca="1" t="shared" si="30"/>
        <v>335.902472623518</v>
      </c>
      <c r="AG234" s="371">
        <f ca="1" t="shared" si="30"/>
        <v>469.090716660359</v>
      </c>
      <c r="AH234" s="371">
        <f ca="1" t="shared" si="30"/>
        <v>669.320174476685</v>
      </c>
      <c r="AI234" s="371">
        <f ca="1" t="shared" si="30"/>
        <v>795.56576028655</v>
      </c>
      <c r="AJ234" s="371">
        <f ca="1" t="shared" si="30"/>
        <v>977.686074832345</v>
      </c>
      <c r="AK234" s="371">
        <f ca="1" t="shared" si="30"/>
        <v>1169.9454510222</v>
      </c>
      <c r="AL234" s="371">
        <f ca="1" t="shared" si="30"/>
        <v>1264.83582200534</v>
      </c>
      <c r="AM234" s="371">
        <f ca="1" t="shared" si="30"/>
        <v>1295.09010584467</v>
      </c>
      <c r="AN234" s="371">
        <f ca="1" t="shared" si="30"/>
        <v>1435.63844905012</v>
      </c>
      <c r="AO234" s="374"/>
    </row>
    <row r="235" spans="1:41">
      <c r="A235" s="365"/>
      <c r="B235" s="365"/>
      <c r="C235" s="365"/>
      <c r="D235" s="365"/>
      <c r="E235" s="365"/>
      <c r="F235" s="365"/>
      <c r="G235" s="365"/>
      <c r="H235" s="365"/>
      <c r="I235" s="365"/>
      <c r="J235" s="365"/>
      <c r="L235" s="365"/>
      <c r="M235" s="365"/>
      <c r="N235" s="365"/>
      <c r="O235" s="365"/>
      <c r="P235" s="365"/>
      <c r="Q235" s="365"/>
      <c r="R235" s="365"/>
      <c r="S235" s="365"/>
      <c r="T235" s="365"/>
      <c r="U235" s="365"/>
      <c r="W235" s="367" t="s">
        <v>192</v>
      </c>
      <c r="X235" s="270" t="s">
        <v>173</v>
      </c>
      <c r="Y235" s="372" t="str">
        <f t="shared" si="29"/>
        <v>ShockExpenditure</v>
      </c>
      <c r="Z235" s="377"/>
      <c r="AA235" s="377"/>
      <c r="AB235" s="377"/>
      <c r="AC235" s="377"/>
      <c r="AD235" s="377"/>
      <c r="AE235" s="371">
        <f ca="1" t="shared" si="30"/>
        <v>198.363454263185</v>
      </c>
      <c r="AF235" s="371">
        <f ca="1" t="shared" si="30"/>
        <v>306.399145585399</v>
      </c>
      <c r="AG235" s="371">
        <f ca="1" t="shared" si="30"/>
        <v>429.673938901618</v>
      </c>
      <c r="AH235" s="371">
        <f ca="1" t="shared" si="30"/>
        <v>614.090643614461</v>
      </c>
      <c r="AI235" s="371">
        <f ca="1" t="shared" si="30"/>
        <v>729.674610023645</v>
      </c>
      <c r="AJ235" s="371">
        <f ca="1" t="shared" si="30"/>
        <v>896.066767365774</v>
      </c>
      <c r="AK235" s="371">
        <f ca="1" t="shared" si="30"/>
        <v>1071.20384434161</v>
      </c>
      <c r="AL235" s="371">
        <f ca="1" t="shared" si="30"/>
        <v>1156.20319861622</v>
      </c>
      <c r="AM235" s="371">
        <f ca="1" t="shared" si="30"/>
        <v>1181.18960562947</v>
      </c>
      <c r="AN235" s="371">
        <f ca="1" t="shared" si="30"/>
        <v>1306.75858268464</v>
      </c>
      <c r="AO235" s="374"/>
    </row>
    <row r="236" spans="1:41">
      <c r="A236" s="365"/>
      <c r="B236" s="365"/>
      <c r="C236" s="365"/>
      <c r="D236" s="365"/>
      <c r="E236" s="365"/>
      <c r="F236" s="365"/>
      <c r="G236" s="365"/>
      <c r="H236" s="365"/>
      <c r="I236" s="365"/>
      <c r="J236" s="365"/>
      <c r="L236" s="365"/>
      <c r="M236" s="365"/>
      <c r="N236" s="365"/>
      <c r="O236" s="365"/>
      <c r="P236" s="365"/>
      <c r="Q236" s="365"/>
      <c r="R236" s="365"/>
      <c r="S236" s="365"/>
      <c r="T236" s="365"/>
      <c r="U236" s="365"/>
      <c r="W236" s="367" t="s">
        <v>193</v>
      </c>
      <c r="X236" s="270" t="s">
        <v>173</v>
      </c>
      <c r="Y236" s="372" t="str">
        <f t="shared" si="29"/>
        <v>ShockExchangeRate</v>
      </c>
      <c r="Z236" s="377"/>
      <c r="AA236" s="377"/>
      <c r="AB236" s="377"/>
      <c r="AC236" s="377"/>
      <c r="AD236" s="377"/>
      <c r="AE236" s="371">
        <f ca="1" t="shared" si="30"/>
        <v>198.363454263185</v>
      </c>
      <c r="AF236" s="371">
        <f ca="1" t="shared" si="30"/>
        <v>632.205332922639</v>
      </c>
      <c r="AG236" s="371">
        <f ca="1" t="shared" si="30"/>
        <v>742.66317301482</v>
      </c>
      <c r="AH236" s="371">
        <f ca="1" t="shared" si="30"/>
        <v>941.964192751098</v>
      </c>
      <c r="AI236" s="371">
        <f ca="1" t="shared" si="30"/>
        <v>1040.05864736687</v>
      </c>
      <c r="AJ236" s="371">
        <f ca="1" t="shared" si="30"/>
        <v>1215.46466472709</v>
      </c>
      <c r="AK236" s="371">
        <f ca="1" t="shared" si="30"/>
        <v>1403.62204796069</v>
      </c>
      <c r="AL236" s="371">
        <f ca="1" t="shared" si="30"/>
        <v>1479.40291311018</v>
      </c>
      <c r="AM236" s="371">
        <f ca="1" t="shared" si="30"/>
        <v>1487.77238821358</v>
      </c>
      <c r="AN236" s="371">
        <f ca="1" t="shared" si="30"/>
        <v>1627.27226530695</v>
      </c>
      <c r="AO236" s="379"/>
    </row>
    <row r="237" spans="1:40">
      <c r="A237" s="365"/>
      <c r="B237" s="365"/>
      <c r="C237" s="365"/>
      <c r="D237" s="365"/>
      <c r="E237" s="365"/>
      <c r="F237" s="365"/>
      <c r="G237" s="365"/>
      <c r="H237" s="365"/>
      <c r="I237" s="365"/>
      <c r="J237" s="365"/>
      <c r="L237" s="365"/>
      <c r="M237" s="365"/>
      <c r="N237" s="365"/>
      <c r="O237" s="365"/>
      <c r="P237" s="365"/>
      <c r="Q237" s="365"/>
      <c r="R237" s="365"/>
      <c r="S237" s="365"/>
      <c r="T237" s="365"/>
      <c r="U237" s="365"/>
      <c r="W237" s="367" t="s">
        <v>194</v>
      </c>
      <c r="X237" s="270" t="s">
        <v>173</v>
      </c>
      <c r="Y237" s="372" t="str">
        <f t="shared" si="29"/>
        <v>ShockInterestRate</v>
      </c>
      <c r="Z237" s="377"/>
      <c r="AA237" s="377"/>
      <c r="AB237" s="377"/>
      <c r="AC237" s="377"/>
      <c r="AD237" s="377"/>
      <c r="AE237" s="371">
        <f ca="1" t="shared" si="30"/>
        <v>198.363454263185</v>
      </c>
      <c r="AF237" s="371">
        <f ca="1" t="shared" si="30"/>
        <v>292.446127605072</v>
      </c>
      <c r="AG237" s="371">
        <f ca="1" t="shared" si="30"/>
        <v>403.405545981972</v>
      </c>
      <c r="AH237" s="371">
        <f ca="1" t="shared" si="30"/>
        <v>574.180638382233</v>
      </c>
      <c r="AI237" s="371">
        <f ca="1" t="shared" si="30"/>
        <v>681.401998181993</v>
      </c>
      <c r="AJ237" s="371">
        <f ca="1" t="shared" si="30"/>
        <v>837.206540565299</v>
      </c>
      <c r="AK237" s="371">
        <f ca="1" t="shared" si="30"/>
        <v>1002.20174791522</v>
      </c>
      <c r="AL237" s="371">
        <f ca="1" t="shared" si="30"/>
        <v>1083.08137558005</v>
      </c>
      <c r="AM237" s="371">
        <f ca="1" t="shared" si="30"/>
        <v>1107.30646613901</v>
      </c>
      <c r="AN237" s="371">
        <f ca="1" t="shared" si="30"/>
        <v>1225.67586348147</v>
      </c>
    </row>
    <row r="238" spans="1:40">
      <c r="A238" s="365"/>
      <c r="B238" s="365"/>
      <c r="C238" s="365"/>
      <c r="D238" s="365"/>
      <c r="E238" s="365"/>
      <c r="F238" s="365"/>
      <c r="G238" s="365"/>
      <c r="H238" s="365"/>
      <c r="I238" s="365"/>
      <c r="J238" s="365"/>
      <c r="L238" s="365"/>
      <c r="M238" s="365"/>
      <c r="N238" s="365"/>
      <c r="O238" s="365"/>
      <c r="P238" s="365"/>
      <c r="Q238" s="365"/>
      <c r="R238" s="365"/>
      <c r="S238" s="365"/>
      <c r="T238" s="365"/>
      <c r="U238" s="365"/>
      <c r="W238" s="367" t="s">
        <v>195</v>
      </c>
      <c r="X238" s="270" t="s">
        <v>173</v>
      </c>
      <c r="Y238" s="372" t="str">
        <f t="shared" si="29"/>
        <v>Historical</v>
      </c>
      <c r="Z238" s="377"/>
      <c r="AA238" s="377"/>
      <c r="AB238" s="377"/>
      <c r="AC238" s="377"/>
      <c r="AD238" s="377"/>
      <c r="AE238" s="371">
        <f ca="1" t="shared" si="30"/>
        <v>198.363454263185</v>
      </c>
      <c r="AF238" s="371">
        <f ca="1" t="shared" si="30"/>
        <v>297.560907689309</v>
      </c>
      <c r="AG238" s="371">
        <f ca="1" t="shared" si="30"/>
        <v>403.119874401484</v>
      </c>
      <c r="AH238" s="371">
        <f ca="1" t="shared" si="30"/>
        <v>510.378540392463</v>
      </c>
      <c r="AI238" s="371">
        <f ca="1" t="shared" si="30"/>
        <v>605.239399527643</v>
      </c>
      <c r="AJ238" s="371">
        <f ca="1" t="shared" si="30"/>
        <v>685.744233949863</v>
      </c>
      <c r="AK238" s="371">
        <f ca="1" t="shared" si="30"/>
        <v>752.69789691221</v>
      </c>
      <c r="AL238" s="371">
        <f ca="1" t="shared" si="30"/>
        <v>805.615223185934</v>
      </c>
      <c r="AM238" s="371">
        <f ca="1" t="shared" si="30"/>
        <v>842.140438828626</v>
      </c>
      <c r="AN238" s="371">
        <f ca="1" t="shared" si="30"/>
        <v>860.032092018177</v>
      </c>
    </row>
    <row r="239" spans="1:40">
      <c r="A239" s="365"/>
      <c r="B239" s="365"/>
      <c r="C239" s="365"/>
      <c r="D239" s="365"/>
      <c r="E239" s="365"/>
      <c r="F239" s="365"/>
      <c r="G239" s="365"/>
      <c r="H239" s="365"/>
      <c r="I239" s="365"/>
      <c r="J239" s="365"/>
      <c r="L239" s="365"/>
      <c r="M239" s="365"/>
      <c r="N239" s="365"/>
      <c r="O239" s="365"/>
      <c r="P239" s="365"/>
      <c r="Q239" s="365"/>
      <c r="R239" s="365"/>
      <c r="S239" s="365"/>
      <c r="T239" s="365"/>
      <c r="U239" s="365"/>
      <c r="Y239" s="362" t="s">
        <v>171</v>
      </c>
      <c r="Z239" s="371">
        <f ca="1">Z121</f>
        <v>200</v>
      </c>
      <c r="AA239" s="371">
        <f ca="1" t="shared" ref="AA239:AN239" si="31">AA121</f>
        <v>200</v>
      </c>
      <c r="AB239" s="371">
        <f ca="1" t="shared" si="31"/>
        <v>200</v>
      </c>
      <c r="AC239" s="371">
        <f ca="1" t="shared" si="31"/>
        <v>200</v>
      </c>
      <c r="AD239" s="371">
        <f ca="1" t="shared" si="31"/>
        <v>200</v>
      </c>
      <c r="AE239" s="371">
        <f ca="1" t="shared" si="31"/>
        <v>200</v>
      </c>
      <c r="AF239" s="371">
        <f ca="1" t="shared" si="31"/>
        <v>200</v>
      </c>
      <c r="AG239" s="371">
        <f ca="1" t="shared" si="31"/>
        <v>200</v>
      </c>
      <c r="AH239" s="371">
        <f ca="1" t="shared" si="31"/>
        <v>200</v>
      </c>
      <c r="AI239" s="371">
        <f ca="1" t="shared" si="31"/>
        <v>200</v>
      </c>
      <c r="AJ239" s="371">
        <f ca="1" t="shared" si="31"/>
        <v>200</v>
      </c>
      <c r="AK239" s="371">
        <f ca="1" t="shared" si="31"/>
        <v>200</v>
      </c>
      <c r="AL239" s="371">
        <f ca="1" t="shared" si="31"/>
        <v>200</v>
      </c>
      <c r="AM239" s="371">
        <f ca="1" t="shared" si="31"/>
        <v>200</v>
      </c>
      <c r="AN239" s="371">
        <f ca="1" t="shared" si="31"/>
        <v>200</v>
      </c>
    </row>
    <row r="240" spans="1:21">
      <c r="A240" s="365"/>
      <c r="B240" s="365"/>
      <c r="C240" s="365"/>
      <c r="D240" s="365"/>
      <c r="E240" s="365"/>
      <c r="F240" s="365"/>
      <c r="G240" s="365"/>
      <c r="H240" s="365"/>
      <c r="I240" s="365"/>
      <c r="J240" s="365"/>
      <c r="L240" s="365"/>
      <c r="M240" s="365"/>
      <c r="N240" s="365"/>
      <c r="O240" s="365"/>
      <c r="P240" s="365"/>
      <c r="Q240" s="365"/>
      <c r="R240" s="365"/>
      <c r="S240" s="365"/>
      <c r="T240" s="365"/>
      <c r="U240" s="365"/>
    </row>
    <row r="241" spans="1:21">
      <c r="A241" s="365"/>
      <c r="B241" s="365"/>
      <c r="C241" s="365"/>
      <c r="D241" s="365"/>
      <c r="E241" s="365"/>
      <c r="F241" s="365"/>
      <c r="G241" s="365"/>
      <c r="H241" s="365"/>
      <c r="I241" s="365"/>
      <c r="J241" s="365"/>
      <c r="L241" s="365"/>
      <c r="M241" s="365"/>
      <c r="N241" s="365"/>
      <c r="O241" s="365"/>
      <c r="P241" s="365"/>
      <c r="Q241" s="365"/>
      <c r="R241" s="365"/>
      <c r="S241" s="365"/>
      <c r="T241" s="365"/>
      <c r="U241" s="365"/>
    </row>
    <row r="242" spans="1:21">
      <c r="A242" s="365"/>
      <c r="B242" s="365"/>
      <c r="C242" s="365"/>
      <c r="D242" s="365"/>
      <c r="E242" s="365"/>
      <c r="F242" s="365"/>
      <c r="G242" s="365"/>
      <c r="H242" s="365"/>
      <c r="I242" s="365"/>
      <c r="J242" s="365"/>
      <c r="L242" s="365"/>
      <c r="M242" s="365"/>
      <c r="N242" s="365"/>
      <c r="O242" s="365"/>
      <c r="P242" s="365"/>
      <c r="Q242" s="365"/>
      <c r="R242" s="365"/>
      <c r="S242" s="365"/>
      <c r="T242" s="365"/>
      <c r="U242" s="365"/>
    </row>
    <row r="243" spans="1:21">
      <c r="A243" s="365"/>
      <c r="B243" s="365"/>
      <c r="C243" s="365"/>
      <c r="D243" s="365"/>
      <c r="E243" s="365"/>
      <c r="F243" s="365"/>
      <c r="G243" s="365"/>
      <c r="H243" s="365"/>
      <c r="I243" s="365"/>
      <c r="J243" s="365"/>
      <c r="L243" s="365"/>
      <c r="M243" s="365"/>
      <c r="N243" s="365"/>
      <c r="O243" s="365"/>
      <c r="P243" s="365"/>
      <c r="Q243" s="365"/>
      <c r="R243" s="365"/>
      <c r="S243" s="365"/>
      <c r="T243" s="365"/>
      <c r="U243" s="365"/>
    </row>
    <row r="244" spans="1:21">
      <c r="A244" s="365"/>
      <c r="B244" s="365"/>
      <c r="C244" s="365"/>
      <c r="D244" s="365"/>
      <c r="E244" s="365"/>
      <c r="F244" s="365"/>
      <c r="G244" s="365"/>
      <c r="H244" s="365"/>
      <c r="I244" s="365"/>
      <c r="J244" s="365"/>
      <c r="L244" s="365"/>
      <c r="M244" s="365"/>
      <c r="N244" s="365"/>
      <c r="O244" s="365"/>
      <c r="P244" s="365"/>
      <c r="Q244" s="365"/>
      <c r="R244" s="365"/>
      <c r="S244" s="365"/>
      <c r="T244" s="365"/>
      <c r="U244" s="365"/>
    </row>
    <row r="245" spans="1:21">
      <c r="A245" s="365"/>
      <c r="B245" s="365"/>
      <c r="C245" s="365"/>
      <c r="D245" s="365"/>
      <c r="E245" s="365"/>
      <c r="F245" s="365"/>
      <c r="G245" s="365"/>
      <c r="H245" s="365"/>
      <c r="I245" s="365"/>
      <c r="J245" s="365"/>
      <c r="L245" s="365"/>
      <c r="M245" s="365"/>
      <c r="N245" s="365"/>
      <c r="O245" s="365"/>
      <c r="P245" s="365"/>
      <c r="Q245" s="365"/>
      <c r="R245" s="365"/>
      <c r="S245" s="365"/>
      <c r="T245" s="365"/>
      <c r="U245" s="365"/>
    </row>
    <row r="246" spans="1:21">
      <c r="A246" s="365"/>
      <c r="B246" s="365"/>
      <c r="C246" s="365"/>
      <c r="D246" s="365"/>
      <c r="E246" s="365"/>
      <c r="F246" s="365"/>
      <c r="G246" s="365"/>
      <c r="H246" s="365"/>
      <c r="I246" s="365"/>
      <c r="J246" s="365"/>
      <c r="L246" s="365"/>
      <c r="M246" s="365"/>
      <c r="N246" s="365"/>
      <c r="O246" s="365"/>
      <c r="P246" s="365"/>
      <c r="Q246" s="365"/>
      <c r="R246" s="365"/>
      <c r="S246" s="365"/>
      <c r="T246" s="365"/>
      <c r="U246" s="365"/>
    </row>
    <row r="247" spans="1:21">
      <c r="A247" s="365"/>
      <c r="B247" s="365"/>
      <c r="C247" s="365"/>
      <c r="D247" s="365"/>
      <c r="E247" s="365"/>
      <c r="F247" s="365"/>
      <c r="G247" s="365"/>
      <c r="H247" s="365"/>
      <c r="I247" s="365"/>
      <c r="J247" s="365"/>
      <c r="L247" s="365"/>
      <c r="M247" s="365"/>
      <c r="N247" s="365"/>
      <c r="O247" s="365"/>
      <c r="P247" s="365"/>
      <c r="Q247" s="365"/>
      <c r="R247" s="365"/>
      <c r="S247" s="365"/>
      <c r="T247" s="365"/>
      <c r="U247" s="365"/>
    </row>
    <row r="248" spans="1:21">
      <c r="A248" s="365"/>
      <c r="B248" s="365"/>
      <c r="C248" s="365"/>
      <c r="D248" s="365"/>
      <c r="E248" s="365"/>
      <c r="F248" s="365"/>
      <c r="G248" s="365"/>
      <c r="H248" s="365"/>
      <c r="I248" s="365"/>
      <c r="J248" s="365"/>
      <c r="L248" s="365"/>
      <c r="M248" s="365"/>
      <c r="N248" s="365"/>
      <c r="O248" s="365"/>
      <c r="P248" s="365"/>
      <c r="Q248" s="365"/>
      <c r="R248" s="365"/>
      <c r="S248" s="365"/>
      <c r="T248" s="365"/>
      <c r="U248" s="365"/>
    </row>
    <row r="249" spans="1:21">
      <c r="A249" s="365"/>
      <c r="B249" s="365"/>
      <c r="C249" s="365"/>
      <c r="D249" s="365"/>
      <c r="E249" s="365"/>
      <c r="F249" s="365"/>
      <c r="G249" s="365"/>
      <c r="H249" s="365"/>
      <c r="I249" s="365"/>
      <c r="J249" s="365"/>
      <c r="L249" s="365"/>
      <c r="M249" s="365"/>
      <c r="N249" s="365"/>
      <c r="O249" s="365"/>
      <c r="P249" s="365"/>
      <c r="Q249" s="365"/>
      <c r="R249" s="365"/>
      <c r="S249" s="365"/>
      <c r="T249" s="365"/>
      <c r="U249" s="365"/>
    </row>
    <row r="250" spans="1:21">
      <c r="A250" s="365"/>
      <c r="B250" s="365"/>
      <c r="C250" s="365"/>
      <c r="D250" s="365"/>
      <c r="E250" s="365"/>
      <c r="F250" s="365"/>
      <c r="G250" s="365"/>
      <c r="H250" s="365"/>
      <c r="I250" s="365"/>
      <c r="J250" s="365"/>
      <c r="L250" s="365"/>
      <c r="M250" s="365"/>
      <c r="N250" s="365"/>
      <c r="O250" s="365"/>
      <c r="P250" s="365"/>
      <c r="Q250" s="365"/>
      <c r="R250" s="365"/>
      <c r="S250" s="365"/>
      <c r="T250" s="365"/>
      <c r="U250" s="365"/>
    </row>
    <row r="251" spans="1:40">
      <c r="A251" s="365"/>
      <c r="B251" s="365"/>
      <c r="C251" s="365"/>
      <c r="D251" s="365"/>
      <c r="E251" s="365"/>
      <c r="F251" s="365"/>
      <c r="G251" s="365"/>
      <c r="H251" s="365"/>
      <c r="I251" s="365"/>
      <c r="J251" s="365"/>
      <c r="L251" s="365"/>
      <c r="M251" s="365"/>
      <c r="N251" s="365"/>
      <c r="O251" s="365"/>
      <c r="P251" s="365"/>
      <c r="Q251" s="365"/>
      <c r="R251" s="365"/>
      <c r="S251" s="365"/>
      <c r="T251" s="365"/>
      <c r="U251" s="365"/>
      <c r="Y251" s="372"/>
      <c r="Z251" s="378"/>
      <c r="AA251" s="378"/>
      <c r="AB251" s="378"/>
      <c r="AC251" s="378"/>
      <c r="AD251" s="378"/>
      <c r="AE251" s="372"/>
      <c r="AF251" s="372"/>
      <c r="AG251" s="372"/>
      <c r="AH251" s="372"/>
      <c r="AI251" s="372"/>
      <c r="AJ251" s="372"/>
      <c r="AK251" s="372"/>
      <c r="AL251" s="372"/>
      <c r="AM251" s="372"/>
      <c r="AN251" s="372"/>
    </row>
    <row r="252" spans="1:21">
      <c r="A252" s="365"/>
      <c r="B252" s="365"/>
      <c r="C252" s="365"/>
      <c r="D252" s="365"/>
      <c r="E252" s="365"/>
      <c r="F252" s="365"/>
      <c r="G252" s="365"/>
      <c r="H252" s="365"/>
      <c r="I252" s="365"/>
      <c r="J252" s="365"/>
      <c r="L252" s="365"/>
      <c r="M252" s="365"/>
      <c r="N252" s="365"/>
      <c r="O252" s="365"/>
      <c r="P252" s="365"/>
      <c r="Q252" s="365"/>
      <c r="R252" s="365"/>
      <c r="S252" s="365"/>
      <c r="T252" s="365"/>
      <c r="U252" s="365"/>
    </row>
    <row r="253" spans="1:40">
      <c r="A253" s="365"/>
      <c r="B253" s="365"/>
      <c r="C253" s="365"/>
      <c r="D253" s="365"/>
      <c r="E253" s="365"/>
      <c r="F253" s="365"/>
      <c r="G253" s="365"/>
      <c r="H253" s="365"/>
      <c r="I253" s="365"/>
      <c r="J253" s="365"/>
      <c r="L253" s="365"/>
      <c r="M253" s="365"/>
      <c r="N253" s="365"/>
      <c r="O253" s="365"/>
      <c r="P253" s="365"/>
      <c r="Q253" s="365"/>
      <c r="R253" s="365"/>
      <c r="S253" s="365"/>
      <c r="T253" s="365"/>
      <c r="U253" s="365"/>
      <c r="Z253" s="378"/>
      <c r="AA253" s="378"/>
      <c r="AB253" s="378"/>
      <c r="AC253" s="378"/>
      <c r="AD253" s="378"/>
      <c r="AE253" s="372"/>
      <c r="AF253" s="372"/>
      <c r="AG253" s="372"/>
      <c r="AH253" s="372"/>
      <c r="AI253" s="372"/>
      <c r="AJ253" s="372"/>
      <c r="AK253" s="372"/>
      <c r="AL253" s="372"/>
      <c r="AM253" s="372"/>
      <c r="AN253" s="372"/>
    </row>
    <row r="254" spans="1:41">
      <c r="A254" s="365"/>
      <c r="B254" s="365"/>
      <c r="C254" s="365"/>
      <c r="D254" s="365"/>
      <c r="E254" s="365"/>
      <c r="F254" s="365"/>
      <c r="G254" s="365"/>
      <c r="H254" s="365"/>
      <c r="I254" s="365"/>
      <c r="J254" s="365"/>
      <c r="L254" s="365"/>
      <c r="M254" s="365"/>
      <c r="N254" s="365"/>
      <c r="O254" s="365"/>
      <c r="P254" s="365"/>
      <c r="Q254" s="365"/>
      <c r="R254" s="365"/>
      <c r="S254" s="365"/>
      <c r="T254" s="365"/>
      <c r="U254" s="365"/>
      <c r="Y254" s="372" t="str">
        <f>Y139</f>
        <v>Debt Service as % of Revenue</v>
      </c>
      <c r="Z254" s="368">
        <f>Z$1</f>
        <v>2015</v>
      </c>
      <c r="AA254" s="368">
        <f t="shared" ref="AA254:AN254" si="32">AA$1</f>
        <v>2016</v>
      </c>
      <c r="AB254" s="368">
        <f t="shared" si="32"/>
        <v>2017</v>
      </c>
      <c r="AC254" s="368">
        <f t="shared" si="32"/>
        <v>2018</v>
      </c>
      <c r="AD254" s="368">
        <f t="shared" si="32"/>
        <v>2019</v>
      </c>
      <c r="AE254" s="368">
        <f t="shared" si="32"/>
        <v>2020</v>
      </c>
      <c r="AF254" s="368">
        <f t="shared" si="32"/>
        <v>2021</v>
      </c>
      <c r="AG254" s="368">
        <f t="shared" si="32"/>
        <v>2022</v>
      </c>
      <c r="AH254" s="368">
        <f t="shared" si="32"/>
        <v>2023</v>
      </c>
      <c r="AI254" s="368">
        <f t="shared" si="32"/>
        <v>2024</v>
      </c>
      <c r="AJ254" s="368">
        <f t="shared" si="32"/>
        <v>2025</v>
      </c>
      <c r="AK254" s="368">
        <f t="shared" si="32"/>
        <v>2026</v>
      </c>
      <c r="AL254" s="368">
        <f t="shared" si="32"/>
        <v>2027</v>
      </c>
      <c r="AM254" s="368">
        <f t="shared" si="32"/>
        <v>2028</v>
      </c>
      <c r="AN254" s="368">
        <f t="shared" si="32"/>
        <v>2029</v>
      </c>
      <c r="AO254" s="368"/>
    </row>
    <row r="255" spans="1:41">
      <c r="A255" s="365"/>
      <c r="B255" s="365"/>
      <c r="C255" s="365"/>
      <c r="D255" s="365"/>
      <c r="E255" s="365"/>
      <c r="F255" s="365"/>
      <c r="G255" s="365"/>
      <c r="H255" s="365"/>
      <c r="I255" s="365"/>
      <c r="J255" s="365"/>
      <c r="L255" s="365"/>
      <c r="M255" s="365"/>
      <c r="N255" s="365"/>
      <c r="O255" s="365"/>
      <c r="P255" s="365"/>
      <c r="Q255" s="365"/>
      <c r="R255" s="365"/>
      <c r="S255" s="365"/>
      <c r="T255" s="365"/>
      <c r="U255" s="365"/>
      <c r="W255" s="367" t="s">
        <v>147</v>
      </c>
      <c r="X255" s="270" t="s">
        <v>176</v>
      </c>
      <c r="Y255" s="372" t="str">
        <f t="shared" ref="Y255:Y260" si="33">W255</f>
        <v>Baseline</v>
      </c>
      <c r="Z255" s="371">
        <f ca="1" t="shared" ref="Z255:AN260" si="34">INDEX(INDIRECT(CONCATENATE("'",$W255,"'!$A$536:$DZ$10000")),MATCH($X255,INDIRECT(CONCATENATE("'",$W255,"'!$A$536:$A$10000")),0),MATCH(Z$1,INDIRECT(CONCATENATE("'",$W255,"'!$A$536:$DZ$536")),0))</f>
        <v>21.8113859920551</v>
      </c>
      <c r="AA255" s="371">
        <f ca="1" t="shared" si="34"/>
        <v>35.0580172406519</v>
      </c>
      <c r="AB255" s="371">
        <f ca="1" t="shared" si="34"/>
        <v>77.7721926647335</v>
      </c>
      <c r="AC255" s="371">
        <f ca="1" t="shared" si="34"/>
        <v>72.7790053571128</v>
      </c>
      <c r="AD255" s="371">
        <f ca="1" t="shared" si="34"/>
        <v>102.661087736873</v>
      </c>
      <c r="AE255" s="371">
        <f ca="1" t="shared" si="34"/>
        <v>67.3279654094325</v>
      </c>
      <c r="AF255" s="371">
        <f ca="1" t="shared" si="34"/>
        <v>112.554399493434</v>
      </c>
      <c r="AG255" s="371">
        <f ca="1" t="shared" si="34"/>
        <v>139.076996852116</v>
      </c>
      <c r="AH255" s="371">
        <f ca="1" t="shared" si="34"/>
        <v>176.127533670497</v>
      </c>
      <c r="AI255" s="371">
        <f ca="1" t="shared" si="34"/>
        <v>190.945752047528</v>
      </c>
      <c r="AJ255" s="371">
        <f ca="1" t="shared" si="34"/>
        <v>-700.163323459661</v>
      </c>
      <c r="AK255" s="371">
        <f ca="1" t="shared" si="34"/>
        <v>-1830.36952257145</v>
      </c>
      <c r="AL255" s="371">
        <f ca="1" t="shared" si="34"/>
        <v>-1101.62056252416</v>
      </c>
      <c r="AM255" s="371">
        <f ca="1" t="shared" si="34"/>
        <v>-469.27240586118</v>
      </c>
      <c r="AN255" s="371">
        <f ca="1" t="shared" si="34"/>
        <v>-112.041748697747</v>
      </c>
      <c r="AO255" s="374"/>
    </row>
    <row r="256" spans="1:41">
      <c r="A256" s="365"/>
      <c r="B256" s="365"/>
      <c r="C256" s="365"/>
      <c r="D256" s="365"/>
      <c r="E256" s="365"/>
      <c r="F256" s="365"/>
      <c r="G256" s="365"/>
      <c r="H256" s="365"/>
      <c r="I256" s="365"/>
      <c r="J256" s="365"/>
      <c r="L256" s="365"/>
      <c r="M256" s="365"/>
      <c r="N256" s="365"/>
      <c r="O256" s="365"/>
      <c r="P256" s="365"/>
      <c r="Q256" s="365"/>
      <c r="R256" s="365"/>
      <c r="S256" s="365"/>
      <c r="T256" s="365"/>
      <c r="U256" s="365"/>
      <c r="W256" s="367" t="s">
        <v>191</v>
      </c>
      <c r="X256" s="270" t="s">
        <v>176</v>
      </c>
      <c r="Y256" s="372" t="str">
        <f t="shared" si="33"/>
        <v>ShockRevenue</v>
      </c>
      <c r="Z256" s="377"/>
      <c r="AA256" s="377"/>
      <c r="AB256" s="377"/>
      <c r="AC256" s="377"/>
      <c r="AD256" s="377"/>
      <c r="AE256" s="371">
        <f ca="1" t="shared" si="34"/>
        <v>67.3279654094325</v>
      </c>
      <c r="AF256" s="371">
        <f ca="1" t="shared" si="34"/>
        <v>125.060443881593</v>
      </c>
      <c r="AG256" s="371">
        <f ca="1" t="shared" si="34"/>
        <v>155.310255221812</v>
      </c>
      <c r="AH256" s="371">
        <f ca="1" t="shared" si="34"/>
        <v>197.327812372973</v>
      </c>
      <c r="AI256" s="371">
        <f ca="1" t="shared" si="34"/>
        <v>214.391093690706</v>
      </c>
      <c r="AJ256" s="371">
        <f ca="1" t="shared" si="34"/>
        <v>-774.971244572633</v>
      </c>
      <c r="AK256" s="371">
        <f ca="1" t="shared" si="34"/>
        <v>-2023.63557254699</v>
      </c>
      <c r="AL256" s="371">
        <f ca="1" t="shared" si="34"/>
        <v>-1213.29719032893</v>
      </c>
      <c r="AM256" s="371">
        <f ca="1" t="shared" si="34"/>
        <v>-510.831829869572</v>
      </c>
      <c r="AN256" s="371">
        <f ca="1" t="shared" si="34"/>
        <v>-112.373575227427</v>
      </c>
      <c r="AO256" s="374"/>
    </row>
    <row r="257" ht="12" customHeight="1" spans="1:41">
      <c r="A257" s="365"/>
      <c r="B257" s="365"/>
      <c r="C257" s="365"/>
      <c r="D257" s="365"/>
      <c r="E257" s="365"/>
      <c r="F257" s="365"/>
      <c r="G257" s="365"/>
      <c r="H257" s="365"/>
      <c r="I257" s="365"/>
      <c r="J257" s="365"/>
      <c r="L257" s="365"/>
      <c r="M257" s="365"/>
      <c r="N257" s="365"/>
      <c r="O257" s="365"/>
      <c r="P257" s="365"/>
      <c r="Q257" s="365"/>
      <c r="R257" s="365"/>
      <c r="S257" s="365"/>
      <c r="T257" s="365"/>
      <c r="U257" s="365"/>
      <c r="W257" s="367" t="s">
        <v>192</v>
      </c>
      <c r="X257" s="270" t="s">
        <v>176</v>
      </c>
      <c r="Y257" s="372" t="str">
        <f t="shared" si="33"/>
        <v>ShockExpenditure</v>
      </c>
      <c r="Z257" s="377"/>
      <c r="AA257" s="377"/>
      <c r="AB257" s="377"/>
      <c r="AC257" s="377"/>
      <c r="AD257" s="377"/>
      <c r="AE257" s="371">
        <f ca="1" t="shared" si="34"/>
        <v>67.3279654094325</v>
      </c>
      <c r="AF257" s="371">
        <f ca="1" t="shared" si="34"/>
        <v>112.554399493434</v>
      </c>
      <c r="AG257" s="371">
        <f ca="1" t="shared" si="34"/>
        <v>140.066226662293</v>
      </c>
      <c r="AH257" s="371">
        <f ca="1" t="shared" si="34"/>
        <v>178.159448043096</v>
      </c>
      <c r="AI257" s="371">
        <f ca="1" t="shared" si="34"/>
        <v>193.739537115468</v>
      </c>
      <c r="AJ257" s="371">
        <f ca="1" t="shared" si="34"/>
        <v>-696.483154356662</v>
      </c>
      <c r="AK257" s="371">
        <f ca="1" t="shared" si="34"/>
        <v>-1817.75574527223</v>
      </c>
      <c r="AL257" s="371">
        <f ca="1" t="shared" si="34"/>
        <v>-1088.57949628135</v>
      </c>
      <c r="AM257" s="371">
        <f ca="1" t="shared" si="34"/>
        <v>-456.331380568947</v>
      </c>
      <c r="AN257" s="371">
        <f ca="1" t="shared" si="34"/>
        <v>-98.0094104766522</v>
      </c>
      <c r="AO257" s="374"/>
    </row>
    <row r="258" spans="1:41">
      <c r="A258" s="365"/>
      <c r="B258" s="365"/>
      <c r="C258" s="365"/>
      <c r="D258" s="365"/>
      <c r="E258" s="365"/>
      <c r="F258" s="365"/>
      <c r="G258" s="365"/>
      <c r="H258" s="365"/>
      <c r="I258" s="365"/>
      <c r="J258" s="365"/>
      <c r="L258" s="365"/>
      <c r="M258" s="365"/>
      <c r="N258" s="365"/>
      <c r="O258" s="365"/>
      <c r="P258" s="365"/>
      <c r="Q258" s="365"/>
      <c r="R258" s="365"/>
      <c r="S258" s="365"/>
      <c r="T258" s="365"/>
      <c r="U258" s="365"/>
      <c r="W258" s="367" t="s">
        <v>193</v>
      </c>
      <c r="X258" s="270" t="s">
        <v>176</v>
      </c>
      <c r="Y258" s="372" t="str">
        <f t="shared" si="33"/>
        <v>ShockExchangeRate</v>
      </c>
      <c r="Z258" s="377"/>
      <c r="AA258" s="377"/>
      <c r="AB258" s="377"/>
      <c r="AC258" s="377"/>
      <c r="AD258" s="377"/>
      <c r="AE258" s="371">
        <f ca="1" t="shared" si="34"/>
        <v>67.3279654094325</v>
      </c>
      <c r="AF258" s="371">
        <f ca="1" t="shared" si="34"/>
        <v>154.561833958611</v>
      </c>
      <c r="AG258" s="371">
        <f ca="1" t="shared" si="34"/>
        <v>185.893397396629</v>
      </c>
      <c r="AH258" s="371">
        <f ca="1" t="shared" si="34"/>
        <v>230.291596372275</v>
      </c>
      <c r="AI258" s="371">
        <f ca="1" t="shared" si="34"/>
        <v>245.468997626067</v>
      </c>
      <c r="AJ258" s="371">
        <f ca="1" t="shared" si="34"/>
        <v>-641.921749254867</v>
      </c>
      <c r="AK258" s="371">
        <f ca="1" t="shared" si="34"/>
        <v>-2174.11934585423</v>
      </c>
      <c r="AL258" s="371">
        <f ca="1" t="shared" si="34"/>
        <v>-1301.911454294</v>
      </c>
      <c r="AM258" s="371">
        <f ca="1" t="shared" si="34"/>
        <v>-546.381670170218</v>
      </c>
      <c r="AN258" s="371">
        <f ca="1" t="shared" si="34"/>
        <v>-117.352773619092</v>
      </c>
      <c r="AO258" s="379"/>
    </row>
    <row r="259" spans="1:40">
      <c r="A259" s="365"/>
      <c r="B259" s="365"/>
      <c r="C259" s="365"/>
      <c r="D259" s="365"/>
      <c r="E259" s="365"/>
      <c r="F259" s="365"/>
      <c r="G259" s="365"/>
      <c r="H259" s="365"/>
      <c r="I259" s="365"/>
      <c r="J259" s="365"/>
      <c r="L259" s="365"/>
      <c r="M259" s="365"/>
      <c r="N259" s="365"/>
      <c r="O259" s="365"/>
      <c r="P259" s="365"/>
      <c r="Q259" s="365"/>
      <c r="R259" s="365"/>
      <c r="S259" s="365"/>
      <c r="T259" s="365"/>
      <c r="U259" s="365"/>
      <c r="W259" s="367" t="s">
        <v>194</v>
      </c>
      <c r="X259" s="270" t="s">
        <v>176</v>
      </c>
      <c r="Y259" s="372" t="str">
        <f t="shared" si="33"/>
        <v>ShockInterestRate</v>
      </c>
      <c r="Z259" s="377"/>
      <c r="AA259" s="377"/>
      <c r="AB259" s="377"/>
      <c r="AC259" s="377"/>
      <c r="AD259" s="377"/>
      <c r="AE259" s="371">
        <f ca="1" t="shared" si="34"/>
        <v>67.3279654094325</v>
      </c>
      <c r="AF259" s="371">
        <f ca="1" t="shared" si="34"/>
        <v>112.688301737338</v>
      </c>
      <c r="AG259" s="371">
        <f ca="1" t="shared" si="34"/>
        <v>139.663503088679</v>
      </c>
      <c r="AH259" s="371">
        <f ca="1" t="shared" si="34"/>
        <v>177.068258648048</v>
      </c>
      <c r="AI259" s="371">
        <f ca="1" t="shared" si="34"/>
        <v>192.073633518436</v>
      </c>
      <c r="AJ259" s="371">
        <f ca="1" t="shared" si="34"/>
        <v>-698.815244565243</v>
      </c>
      <c r="AK259" s="371">
        <f ca="1" t="shared" si="34"/>
        <v>-1828.84636416775</v>
      </c>
      <c r="AL259" s="371">
        <f ca="1" t="shared" si="34"/>
        <v>-1099.93263612008</v>
      </c>
      <c r="AM259" s="371">
        <f ca="1" t="shared" si="34"/>
        <v>-467.593227238145</v>
      </c>
      <c r="AN259" s="371">
        <f ca="1" t="shared" si="34"/>
        <v>-110.227818448277</v>
      </c>
    </row>
    <row r="260" spans="1:40">
      <c r="A260" s="365"/>
      <c r="B260" s="365"/>
      <c r="C260" s="365"/>
      <c r="D260" s="365"/>
      <c r="E260" s="365"/>
      <c r="F260" s="365"/>
      <c r="G260" s="365"/>
      <c r="H260" s="365"/>
      <c r="I260" s="365"/>
      <c r="J260" s="365"/>
      <c r="L260" s="365"/>
      <c r="M260" s="365"/>
      <c r="N260" s="365"/>
      <c r="O260" s="365"/>
      <c r="P260" s="365"/>
      <c r="Q260" s="365"/>
      <c r="R260" s="365"/>
      <c r="S260" s="365"/>
      <c r="T260" s="365"/>
      <c r="U260" s="365"/>
      <c r="W260" s="367" t="s">
        <v>195</v>
      </c>
      <c r="X260" s="270" t="s">
        <v>176</v>
      </c>
      <c r="Y260" s="372" t="str">
        <f t="shared" si="33"/>
        <v>Historical</v>
      </c>
      <c r="Z260" s="377"/>
      <c r="AA260" s="377"/>
      <c r="AB260" s="377"/>
      <c r="AC260" s="377"/>
      <c r="AD260" s="377"/>
      <c r="AE260" s="371">
        <f ca="1" t="shared" si="34"/>
        <v>67.3279654094325</v>
      </c>
      <c r="AF260" s="371">
        <f ca="1" t="shared" si="34"/>
        <v>109.101547285377</v>
      </c>
      <c r="AG260" s="371">
        <f ca="1" t="shared" si="34"/>
        <v>129.782243371876</v>
      </c>
      <c r="AH260" s="371">
        <f ca="1" t="shared" si="34"/>
        <v>146.515180040631</v>
      </c>
      <c r="AI260" s="371">
        <f ca="1" t="shared" si="34"/>
        <v>157.49817567194</v>
      </c>
      <c r="AJ260" s="371">
        <f ca="1" t="shared" si="34"/>
        <v>-515.656172952976</v>
      </c>
      <c r="AK260" s="371">
        <f ca="1" t="shared" si="34"/>
        <v>-1226.09119016864</v>
      </c>
      <c r="AL260" s="371">
        <f ca="1" t="shared" si="34"/>
        <v>-715.505741074634</v>
      </c>
      <c r="AM260" s="371">
        <f ca="1" t="shared" si="34"/>
        <v>-298.741444859582</v>
      </c>
      <c r="AN260" s="371">
        <f ca="1" t="shared" si="34"/>
        <v>-51.8084629606265</v>
      </c>
    </row>
    <row r="261" spans="1:40">
      <c r="A261" s="365"/>
      <c r="B261" s="365"/>
      <c r="C261" s="365"/>
      <c r="D261" s="365"/>
      <c r="E261" s="365"/>
      <c r="F261" s="365"/>
      <c r="G261" s="365"/>
      <c r="H261" s="365"/>
      <c r="I261" s="365"/>
      <c r="J261" s="365"/>
      <c r="L261" s="365"/>
      <c r="M261" s="365"/>
      <c r="N261" s="365"/>
      <c r="O261" s="365"/>
      <c r="P261" s="365"/>
      <c r="Q261" s="365"/>
      <c r="R261" s="365"/>
      <c r="S261" s="365"/>
      <c r="T261" s="365"/>
      <c r="U261" s="365"/>
      <c r="Y261" s="362" t="s">
        <v>171</v>
      </c>
      <c r="Z261" s="371">
        <f ca="1">Z140</f>
        <v>40</v>
      </c>
      <c r="AA261" s="371">
        <f ca="1" t="shared" ref="AA261:AN261" si="35">AA140</f>
        <v>40</v>
      </c>
      <c r="AB261" s="371">
        <f ca="1" t="shared" si="35"/>
        <v>40</v>
      </c>
      <c r="AC261" s="371">
        <f ca="1" t="shared" si="35"/>
        <v>40</v>
      </c>
      <c r="AD261" s="371">
        <f ca="1" t="shared" si="35"/>
        <v>40</v>
      </c>
      <c r="AE261" s="371">
        <f ca="1" t="shared" si="35"/>
        <v>40</v>
      </c>
      <c r="AF261" s="371">
        <f ca="1" t="shared" si="35"/>
        <v>40</v>
      </c>
      <c r="AG261" s="371">
        <f ca="1" t="shared" si="35"/>
        <v>40</v>
      </c>
      <c r="AH261" s="371">
        <f ca="1" t="shared" si="35"/>
        <v>40</v>
      </c>
      <c r="AI261" s="371">
        <f ca="1" t="shared" si="35"/>
        <v>40</v>
      </c>
      <c r="AJ261" s="371">
        <f ca="1" t="shared" si="35"/>
        <v>40</v>
      </c>
      <c r="AK261" s="371">
        <f ca="1" t="shared" si="35"/>
        <v>40</v>
      </c>
      <c r="AL261" s="371">
        <f ca="1" t="shared" si="35"/>
        <v>40</v>
      </c>
      <c r="AM261" s="371">
        <f ca="1" t="shared" si="35"/>
        <v>40</v>
      </c>
      <c r="AN261" s="371">
        <f ca="1" t="shared" si="35"/>
        <v>40</v>
      </c>
    </row>
    <row r="262" spans="1:21">
      <c r="A262" s="365"/>
      <c r="B262" s="365"/>
      <c r="C262" s="365"/>
      <c r="D262" s="365"/>
      <c r="E262" s="365"/>
      <c r="F262" s="365"/>
      <c r="G262" s="365"/>
      <c r="H262" s="365"/>
      <c r="I262" s="365"/>
      <c r="J262" s="365"/>
      <c r="L262" s="365"/>
      <c r="M262" s="365"/>
      <c r="N262" s="365"/>
      <c r="O262" s="365"/>
      <c r="P262" s="365"/>
      <c r="Q262" s="365"/>
      <c r="R262" s="365"/>
      <c r="S262" s="365"/>
      <c r="T262" s="365"/>
      <c r="U262" s="365"/>
    </row>
    <row r="263" spans="1:21">
      <c r="A263" s="365"/>
      <c r="B263" s="365"/>
      <c r="C263" s="365"/>
      <c r="D263" s="365"/>
      <c r="E263" s="365"/>
      <c r="F263" s="365"/>
      <c r="G263" s="365"/>
      <c r="H263" s="365"/>
      <c r="I263" s="365"/>
      <c r="J263" s="365"/>
      <c r="L263" s="365"/>
      <c r="M263" s="365"/>
      <c r="N263" s="365"/>
      <c r="O263" s="365"/>
      <c r="P263" s="365"/>
      <c r="Q263" s="365"/>
      <c r="R263" s="365"/>
      <c r="S263" s="365"/>
      <c r="T263" s="365"/>
      <c r="U263" s="365"/>
    </row>
    <row r="264" spans="1:21">
      <c r="A264" s="365"/>
      <c r="B264" s="365"/>
      <c r="C264" s="365"/>
      <c r="D264" s="365"/>
      <c r="E264" s="365"/>
      <c r="F264" s="365"/>
      <c r="G264" s="365"/>
      <c r="H264" s="365"/>
      <c r="I264" s="365"/>
      <c r="J264" s="365"/>
      <c r="L264" s="365"/>
      <c r="M264" s="365"/>
      <c r="N264" s="365"/>
      <c r="O264" s="365"/>
      <c r="P264" s="365"/>
      <c r="Q264" s="365"/>
      <c r="R264" s="365"/>
      <c r="S264" s="365"/>
      <c r="T264" s="365"/>
      <c r="U264" s="365"/>
    </row>
    <row r="265" spans="1:21">
      <c r="A265" s="365"/>
      <c r="B265" s="365"/>
      <c r="C265" s="365"/>
      <c r="D265" s="365"/>
      <c r="E265" s="365"/>
      <c r="F265" s="365"/>
      <c r="G265" s="365"/>
      <c r="H265" s="365"/>
      <c r="I265" s="365"/>
      <c r="J265" s="365"/>
      <c r="L265" s="365"/>
      <c r="M265" s="365"/>
      <c r="N265" s="365"/>
      <c r="O265" s="365"/>
      <c r="P265" s="365"/>
      <c r="Q265" s="365"/>
      <c r="R265" s="365"/>
      <c r="S265" s="365"/>
      <c r="T265" s="365"/>
      <c r="U265" s="365"/>
    </row>
    <row r="266" spans="1:21">
      <c r="A266" s="365"/>
      <c r="B266" s="365"/>
      <c r="C266" s="365"/>
      <c r="D266" s="365"/>
      <c r="E266" s="365"/>
      <c r="F266" s="365"/>
      <c r="G266" s="365"/>
      <c r="H266" s="365"/>
      <c r="I266" s="365"/>
      <c r="J266" s="365"/>
      <c r="L266" s="365"/>
      <c r="M266" s="365"/>
      <c r="N266" s="365"/>
      <c r="O266" s="365"/>
      <c r="P266" s="365"/>
      <c r="Q266" s="365"/>
      <c r="R266" s="365"/>
      <c r="S266" s="365"/>
      <c r="T266" s="365"/>
      <c r="U266" s="365"/>
    </row>
    <row r="267" spans="1:21">
      <c r="A267" s="365"/>
      <c r="B267" s="365"/>
      <c r="C267" s="365"/>
      <c r="D267" s="365"/>
      <c r="E267" s="365"/>
      <c r="F267" s="365"/>
      <c r="G267" s="365"/>
      <c r="H267" s="365"/>
      <c r="I267" s="365"/>
      <c r="J267" s="365"/>
      <c r="L267" s="365"/>
      <c r="M267" s="365"/>
      <c r="N267" s="365"/>
      <c r="O267" s="365"/>
      <c r="P267" s="365"/>
      <c r="Q267" s="365"/>
      <c r="R267" s="365"/>
      <c r="S267" s="365"/>
      <c r="T267" s="365"/>
      <c r="U267" s="365"/>
    </row>
    <row r="268" spans="1:21">
      <c r="A268" s="365"/>
      <c r="B268" s="365"/>
      <c r="C268" s="365"/>
      <c r="D268" s="365"/>
      <c r="E268" s="365"/>
      <c r="F268" s="365"/>
      <c r="G268" s="365"/>
      <c r="H268" s="365"/>
      <c r="I268" s="365"/>
      <c r="J268" s="365"/>
      <c r="L268" s="365"/>
      <c r="M268" s="365"/>
      <c r="N268" s="365"/>
      <c r="O268" s="365"/>
      <c r="P268" s="365"/>
      <c r="Q268" s="365"/>
      <c r="R268" s="365"/>
      <c r="S268" s="365"/>
      <c r="T268" s="365"/>
      <c r="U268" s="365"/>
    </row>
    <row r="269" spans="1:21">
      <c r="A269" s="365"/>
      <c r="B269" s="365"/>
      <c r="C269" s="365"/>
      <c r="D269" s="365"/>
      <c r="E269" s="365"/>
      <c r="F269" s="365"/>
      <c r="G269" s="365"/>
      <c r="H269" s="365"/>
      <c r="I269" s="365"/>
      <c r="J269" s="365"/>
      <c r="L269" s="365"/>
      <c r="M269" s="365"/>
      <c r="N269" s="365"/>
      <c r="O269" s="365"/>
      <c r="P269" s="365"/>
      <c r="Q269" s="365"/>
      <c r="R269" s="365"/>
      <c r="S269" s="365"/>
      <c r="T269" s="365"/>
      <c r="U269" s="365"/>
    </row>
    <row r="270" spans="1:40">
      <c r="A270" s="365"/>
      <c r="B270" s="365"/>
      <c r="C270" s="365"/>
      <c r="D270" s="365"/>
      <c r="E270" s="365"/>
      <c r="F270" s="365"/>
      <c r="G270" s="365"/>
      <c r="H270" s="365"/>
      <c r="I270" s="365"/>
      <c r="J270" s="365"/>
      <c r="L270" s="365"/>
      <c r="M270" s="365"/>
      <c r="N270" s="365"/>
      <c r="O270" s="365"/>
      <c r="P270" s="365"/>
      <c r="Q270" s="365"/>
      <c r="R270" s="365"/>
      <c r="S270" s="365"/>
      <c r="T270" s="365"/>
      <c r="U270" s="365"/>
      <c r="Z270" s="378"/>
      <c r="AA270" s="378"/>
      <c r="AB270" s="378"/>
      <c r="AC270" s="378"/>
      <c r="AD270" s="378"/>
      <c r="AE270" s="372"/>
      <c r="AF270" s="372"/>
      <c r="AG270" s="372"/>
      <c r="AH270" s="372"/>
      <c r="AI270" s="372"/>
      <c r="AJ270" s="372"/>
      <c r="AK270" s="372"/>
      <c r="AL270" s="372"/>
      <c r="AM270" s="372"/>
      <c r="AN270" s="372"/>
    </row>
    <row r="271" spans="1:41">
      <c r="A271" s="365"/>
      <c r="B271" s="365"/>
      <c r="C271" s="365"/>
      <c r="D271" s="365"/>
      <c r="E271" s="365"/>
      <c r="F271" s="365"/>
      <c r="G271" s="365"/>
      <c r="H271" s="365"/>
      <c r="I271" s="365"/>
      <c r="J271" s="365"/>
      <c r="L271" s="365"/>
      <c r="M271" s="365"/>
      <c r="N271" s="365"/>
      <c r="O271" s="365"/>
      <c r="P271" s="365"/>
      <c r="Q271" s="365"/>
      <c r="R271" s="365"/>
      <c r="S271" s="365"/>
      <c r="T271" s="365"/>
      <c r="U271" s="365"/>
      <c r="Y271" s="372" t="str">
        <f>Y157</f>
        <v>Personnel Cost as % of Revenue</v>
      </c>
      <c r="Z271" s="368">
        <f>Z$1</f>
        <v>2015</v>
      </c>
      <c r="AA271" s="368">
        <f t="shared" ref="AA271:AN271" si="36">AA$1</f>
        <v>2016</v>
      </c>
      <c r="AB271" s="368">
        <f t="shared" si="36"/>
        <v>2017</v>
      </c>
      <c r="AC271" s="368">
        <f t="shared" si="36"/>
        <v>2018</v>
      </c>
      <c r="AD271" s="368">
        <f t="shared" si="36"/>
        <v>2019</v>
      </c>
      <c r="AE271" s="368">
        <f t="shared" si="36"/>
        <v>2020</v>
      </c>
      <c r="AF271" s="368">
        <f t="shared" si="36"/>
        <v>2021</v>
      </c>
      <c r="AG271" s="368">
        <f t="shared" si="36"/>
        <v>2022</v>
      </c>
      <c r="AH271" s="368">
        <f t="shared" si="36"/>
        <v>2023</v>
      </c>
      <c r="AI271" s="368">
        <f t="shared" si="36"/>
        <v>2024</v>
      </c>
      <c r="AJ271" s="368">
        <f t="shared" si="36"/>
        <v>2025</v>
      </c>
      <c r="AK271" s="368">
        <f t="shared" si="36"/>
        <v>2026</v>
      </c>
      <c r="AL271" s="368">
        <f t="shared" si="36"/>
        <v>2027</v>
      </c>
      <c r="AM271" s="368">
        <f t="shared" si="36"/>
        <v>2028</v>
      </c>
      <c r="AN271" s="368">
        <f t="shared" si="36"/>
        <v>2029</v>
      </c>
      <c r="AO271" s="368"/>
    </row>
    <row r="272" spans="1:41">
      <c r="A272" s="365"/>
      <c r="B272" s="365"/>
      <c r="C272" s="365"/>
      <c r="D272" s="365"/>
      <c r="E272" s="365"/>
      <c r="F272" s="365"/>
      <c r="G272" s="365"/>
      <c r="H272" s="365"/>
      <c r="I272" s="365"/>
      <c r="J272" s="365"/>
      <c r="L272" s="365"/>
      <c r="M272" s="365"/>
      <c r="N272" s="365"/>
      <c r="O272" s="365"/>
      <c r="P272" s="365"/>
      <c r="Q272" s="365"/>
      <c r="R272" s="365"/>
      <c r="S272" s="365"/>
      <c r="T272" s="365"/>
      <c r="U272" s="365"/>
      <c r="W272" s="367" t="s">
        <v>147</v>
      </c>
      <c r="X272" s="270" t="s">
        <v>179</v>
      </c>
      <c r="Y272" s="372" t="str">
        <f t="shared" ref="Y272:Y277" si="37">W272</f>
        <v>Baseline</v>
      </c>
      <c r="Z272" s="371">
        <f ca="1" t="shared" ref="Z272:AN277" si="38">INDEX(INDIRECT(CONCATENATE("'",$W272,"'!$A$536:$DZ$10000")),MATCH($X272,INDIRECT(CONCATENATE("'",$W272,"'!$A$536:$A$10000")),0),MATCH(Z$1,INDIRECT(CONCATENATE("'",$W272,"'!$A$536:$DZ$536")),0))</f>
        <v>51.8595802060407</v>
      </c>
      <c r="AA272" s="371">
        <f ca="1" t="shared" si="38"/>
        <v>65.7054489890361</v>
      </c>
      <c r="AB272" s="371">
        <f ca="1" t="shared" si="38"/>
        <v>75.7206863209764</v>
      </c>
      <c r="AC272" s="371">
        <f ca="1" t="shared" si="38"/>
        <v>35.5247800858247</v>
      </c>
      <c r="AD272" s="371">
        <f ca="1" t="shared" si="38"/>
        <v>73.2646236400571</v>
      </c>
      <c r="AE272" s="371">
        <f ca="1" t="shared" si="38"/>
        <v>60.7959243587331</v>
      </c>
      <c r="AF272" s="371">
        <f ca="1" t="shared" si="38"/>
        <v>53.6880327763369</v>
      </c>
      <c r="AG272" s="371">
        <f ca="1" t="shared" si="38"/>
        <v>51.8392761907509</v>
      </c>
      <c r="AH272" s="371">
        <f ca="1" t="shared" si="38"/>
        <v>53.4675231608205</v>
      </c>
      <c r="AI272" s="371">
        <f ca="1" t="shared" si="38"/>
        <v>49.4955840155381</v>
      </c>
      <c r="AJ272" s="371">
        <f ca="1" t="shared" si="38"/>
        <v>47.1086467749483</v>
      </c>
      <c r="AK272" s="371">
        <f ca="1" t="shared" si="38"/>
        <v>44.9672513762046</v>
      </c>
      <c r="AL272" s="371">
        <f ca="1" t="shared" si="38"/>
        <v>39.9002540228768</v>
      </c>
      <c r="AM272" s="371">
        <f ca="1" t="shared" si="38"/>
        <v>33.8374980113279</v>
      </c>
      <c r="AN272" s="371">
        <f ca="1" t="shared" si="38"/>
        <v>31.6843563580463</v>
      </c>
      <c r="AO272" s="374"/>
    </row>
    <row r="273" spans="1:41">
      <c r="A273" s="365"/>
      <c r="B273" s="365"/>
      <c r="C273" s="365"/>
      <c r="D273" s="365"/>
      <c r="E273" s="365"/>
      <c r="F273" s="365"/>
      <c r="G273" s="365"/>
      <c r="H273" s="365"/>
      <c r="I273" s="365"/>
      <c r="J273" s="365"/>
      <c r="L273" s="365"/>
      <c r="M273" s="365"/>
      <c r="N273" s="365"/>
      <c r="O273" s="365"/>
      <c r="P273" s="365"/>
      <c r="Q273" s="365"/>
      <c r="R273" s="365"/>
      <c r="S273" s="365"/>
      <c r="T273" s="365"/>
      <c r="U273" s="365"/>
      <c r="W273" s="367" t="s">
        <v>191</v>
      </c>
      <c r="X273" s="270" t="s">
        <v>179</v>
      </c>
      <c r="Y273" s="372" t="str">
        <f t="shared" si="37"/>
        <v>ShockRevenue</v>
      </c>
      <c r="Z273" s="377"/>
      <c r="AA273" s="377"/>
      <c r="AB273" s="377"/>
      <c r="AC273" s="377"/>
      <c r="AD273" s="377"/>
      <c r="AE273" s="371">
        <f ca="1" t="shared" si="38"/>
        <v>60.7959243587331</v>
      </c>
      <c r="AF273" s="371">
        <f ca="1" t="shared" si="38"/>
        <v>59.6533697514854</v>
      </c>
      <c r="AG273" s="371">
        <f ca="1" t="shared" si="38"/>
        <v>57.599195767501</v>
      </c>
      <c r="AH273" s="371">
        <f ca="1" t="shared" si="38"/>
        <v>59.4083590675784</v>
      </c>
      <c r="AI273" s="371">
        <f ca="1" t="shared" si="38"/>
        <v>54.9950933505979</v>
      </c>
      <c r="AJ273" s="371">
        <f ca="1" t="shared" si="38"/>
        <v>52.3429408610537</v>
      </c>
      <c r="AK273" s="371">
        <f ca="1" t="shared" si="38"/>
        <v>49.9636126402273</v>
      </c>
      <c r="AL273" s="371">
        <f ca="1" t="shared" si="38"/>
        <v>44.3336155809742</v>
      </c>
      <c r="AM273" s="371">
        <f ca="1" t="shared" si="38"/>
        <v>37.5972200125866</v>
      </c>
      <c r="AN273" s="371">
        <f ca="1" t="shared" si="38"/>
        <v>35.2048403978292</v>
      </c>
      <c r="AO273" s="374"/>
    </row>
    <row r="274" spans="1:41">
      <c r="A274" s="365"/>
      <c r="B274" s="365"/>
      <c r="C274" s="365"/>
      <c r="D274" s="365"/>
      <c r="E274" s="365"/>
      <c r="F274" s="365"/>
      <c r="G274" s="365"/>
      <c r="H274" s="365"/>
      <c r="I274" s="365"/>
      <c r="J274" s="365"/>
      <c r="L274" s="365"/>
      <c r="M274" s="365"/>
      <c r="N274" s="365"/>
      <c r="O274" s="365"/>
      <c r="P274" s="365"/>
      <c r="Q274" s="365"/>
      <c r="R274" s="365"/>
      <c r="S274" s="365"/>
      <c r="T274" s="365"/>
      <c r="U274" s="365"/>
      <c r="W274" s="367" t="s">
        <v>192</v>
      </c>
      <c r="X274" s="270" t="s">
        <v>179</v>
      </c>
      <c r="Y274" s="372" t="str">
        <f t="shared" si="37"/>
        <v>ShockExpenditure</v>
      </c>
      <c r="Z274" s="377"/>
      <c r="AA274" s="377"/>
      <c r="AB274" s="377"/>
      <c r="AC274" s="377"/>
      <c r="AD274" s="377"/>
      <c r="AE274" s="371">
        <f ca="1" t="shared" si="38"/>
        <v>60.7959243587331</v>
      </c>
      <c r="AF274" s="371">
        <f ca="1" t="shared" si="38"/>
        <v>59.0568360539706</v>
      </c>
      <c r="AG274" s="371">
        <f ca="1" t="shared" si="38"/>
        <v>57.023203809826</v>
      </c>
      <c r="AH274" s="371">
        <f ca="1" t="shared" si="38"/>
        <v>58.8142754769026</v>
      </c>
      <c r="AI274" s="371">
        <f ca="1" t="shared" si="38"/>
        <v>54.445142417092</v>
      </c>
      <c r="AJ274" s="371">
        <f ca="1" t="shared" si="38"/>
        <v>51.8195114524432</v>
      </c>
      <c r="AK274" s="371">
        <f ca="1" t="shared" si="38"/>
        <v>49.463976513825</v>
      </c>
      <c r="AL274" s="371">
        <f ca="1" t="shared" si="38"/>
        <v>43.8902794251645</v>
      </c>
      <c r="AM274" s="371">
        <f ca="1" t="shared" si="38"/>
        <v>37.2212478124607</v>
      </c>
      <c r="AN274" s="371">
        <f ca="1" t="shared" si="38"/>
        <v>34.8527919938509</v>
      </c>
      <c r="AO274" s="374"/>
    </row>
    <row r="275" spans="1:41">
      <c r="A275" s="365"/>
      <c r="B275" s="365"/>
      <c r="C275" s="365"/>
      <c r="D275" s="365"/>
      <c r="E275" s="365"/>
      <c r="F275" s="365"/>
      <c r="G275" s="365"/>
      <c r="H275" s="365"/>
      <c r="I275" s="365"/>
      <c r="J275" s="365"/>
      <c r="L275" s="365"/>
      <c r="M275" s="365"/>
      <c r="N275" s="365"/>
      <c r="O275" s="365"/>
      <c r="P275" s="365"/>
      <c r="Q275" s="365"/>
      <c r="R275" s="365"/>
      <c r="S275" s="365"/>
      <c r="T275" s="365"/>
      <c r="U275" s="365"/>
      <c r="W275" s="367" t="s">
        <v>193</v>
      </c>
      <c r="X275" s="270" t="s">
        <v>179</v>
      </c>
      <c r="Y275" s="372" t="str">
        <f t="shared" si="37"/>
        <v>ShockExchangeRate</v>
      </c>
      <c r="Z275" s="377"/>
      <c r="AA275" s="377"/>
      <c r="AB275" s="377"/>
      <c r="AC275" s="377"/>
      <c r="AD275" s="377"/>
      <c r="AE275" s="371">
        <f ca="1" t="shared" si="38"/>
        <v>60.7959243587331</v>
      </c>
      <c r="AF275" s="371">
        <f ca="1" t="shared" si="38"/>
        <v>53.6880327763369</v>
      </c>
      <c r="AG275" s="371">
        <f ca="1" t="shared" si="38"/>
        <v>51.8392761907509</v>
      </c>
      <c r="AH275" s="371">
        <f ca="1" t="shared" si="38"/>
        <v>53.4675231608205</v>
      </c>
      <c r="AI275" s="371">
        <f ca="1" t="shared" si="38"/>
        <v>49.4955840155381</v>
      </c>
      <c r="AJ275" s="371">
        <f ca="1" t="shared" si="38"/>
        <v>47.1086467749483</v>
      </c>
      <c r="AK275" s="371">
        <f ca="1" t="shared" si="38"/>
        <v>44.9672513762046</v>
      </c>
      <c r="AL275" s="371">
        <f ca="1" t="shared" si="38"/>
        <v>39.9002540228768</v>
      </c>
      <c r="AM275" s="371">
        <f ca="1" t="shared" si="38"/>
        <v>33.8374980113279</v>
      </c>
      <c r="AN275" s="371">
        <f ca="1" t="shared" si="38"/>
        <v>31.6843563580463</v>
      </c>
      <c r="AO275" s="379"/>
    </row>
    <row r="276" spans="1:40">
      <c r="A276" s="365"/>
      <c r="B276" s="365"/>
      <c r="C276" s="365"/>
      <c r="D276" s="365"/>
      <c r="E276" s="365"/>
      <c r="F276" s="365"/>
      <c r="G276" s="365"/>
      <c r="H276" s="365"/>
      <c r="I276" s="365"/>
      <c r="J276" s="365"/>
      <c r="L276" s="365"/>
      <c r="M276" s="365"/>
      <c r="N276" s="365"/>
      <c r="O276" s="365"/>
      <c r="P276" s="365"/>
      <c r="Q276" s="365"/>
      <c r="R276" s="365"/>
      <c r="S276" s="365"/>
      <c r="T276" s="365"/>
      <c r="U276" s="365"/>
      <c r="W276" s="367" t="s">
        <v>194</v>
      </c>
      <c r="X276" s="270" t="s">
        <v>179</v>
      </c>
      <c r="Y276" s="372" t="str">
        <f t="shared" si="37"/>
        <v>ShockInterestRate</v>
      </c>
      <c r="Z276" s="377"/>
      <c r="AA276" s="377"/>
      <c r="AB276" s="377"/>
      <c r="AC276" s="377"/>
      <c r="AD276" s="377"/>
      <c r="AE276" s="371">
        <f ca="1" t="shared" si="38"/>
        <v>60.7959243587331</v>
      </c>
      <c r="AF276" s="371">
        <f ca="1" t="shared" si="38"/>
        <v>53.6880327763369</v>
      </c>
      <c r="AG276" s="371">
        <f ca="1" t="shared" si="38"/>
        <v>51.8392761907509</v>
      </c>
      <c r="AH276" s="371">
        <f ca="1" t="shared" si="38"/>
        <v>53.4675231608205</v>
      </c>
      <c r="AI276" s="371">
        <f ca="1" t="shared" si="38"/>
        <v>49.4955840155381</v>
      </c>
      <c r="AJ276" s="371">
        <f ca="1" t="shared" si="38"/>
        <v>47.1086467749483</v>
      </c>
      <c r="AK276" s="371">
        <f ca="1" t="shared" si="38"/>
        <v>44.9672513762046</v>
      </c>
      <c r="AL276" s="371">
        <f ca="1" t="shared" si="38"/>
        <v>39.9002540228768</v>
      </c>
      <c r="AM276" s="371">
        <f ca="1" t="shared" si="38"/>
        <v>33.8374980113279</v>
      </c>
      <c r="AN276" s="371">
        <f ca="1" t="shared" si="38"/>
        <v>31.6843563580463</v>
      </c>
    </row>
    <row r="277" spans="1:40">
      <c r="A277" s="365"/>
      <c r="B277" s="365"/>
      <c r="C277" s="365"/>
      <c r="D277" s="365"/>
      <c r="E277" s="365"/>
      <c r="F277" s="365"/>
      <c r="G277" s="365"/>
      <c r="H277" s="365"/>
      <c r="I277" s="365"/>
      <c r="J277" s="365"/>
      <c r="L277" s="365"/>
      <c r="M277" s="365"/>
      <c r="N277" s="365"/>
      <c r="O277" s="365"/>
      <c r="P277" s="365"/>
      <c r="Q277" s="365"/>
      <c r="R277" s="365"/>
      <c r="S277" s="365"/>
      <c r="T277" s="365"/>
      <c r="U277" s="365"/>
      <c r="W277" s="367" t="s">
        <v>195</v>
      </c>
      <c r="X277" s="270" t="s">
        <v>179</v>
      </c>
      <c r="Y277" s="372" t="str">
        <f t="shared" si="37"/>
        <v>Historical</v>
      </c>
      <c r="Z277" s="377"/>
      <c r="AA277" s="377"/>
      <c r="AB277" s="377"/>
      <c r="AC277" s="377"/>
      <c r="AD277" s="377"/>
      <c r="AE277" s="371">
        <f ca="1" t="shared" si="38"/>
        <v>60.7959243587331</v>
      </c>
      <c r="AF277" s="371">
        <f ca="1" t="shared" si="38"/>
        <v>58.6352008241795</v>
      </c>
      <c r="AG277" s="371">
        <f ca="1" t="shared" si="38"/>
        <v>55.9719967116437</v>
      </c>
      <c r="AH277" s="371">
        <f ca="1" t="shared" si="38"/>
        <v>53.1258839613616</v>
      </c>
      <c r="AI277" s="371">
        <f ca="1" t="shared" si="38"/>
        <v>50.2512192148361</v>
      </c>
      <c r="AJ277" s="371">
        <f ca="1" t="shared" si="38"/>
        <v>47.4223491518659</v>
      </c>
      <c r="AK277" s="371">
        <f ca="1" t="shared" si="38"/>
        <v>44.6757037687725</v>
      </c>
      <c r="AL277" s="371">
        <f ca="1" t="shared" si="38"/>
        <v>42.029512064914</v>
      </c>
      <c r="AM277" s="371">
        <f ca="1" t="shared" si="38"/>
        <v>39.4928962017995</v>
      </c>
      <c r="AN277" s="371">
        <f ca="1" t="shared" si="38"/>
        <v>37.0701077023043</v>
      </c>
    </row>
    <row r="278" spans="1:40">
      <c r="A278" s="365"/>
      <c r="B278" s="365"/>
      <c r="C278" s="365"/>
      <c r="D278" s="365"/>
      <c r="E278" s="365"/>
      <c r="F278" s="365"/>
      <c r="G278" s="365"/>
      <c r="H278" s="365"/>
      <c r="I278" s="365"/>
      <c r="J278" s="365"/>
      <c r="L278" s="365"/>
      <c r="M278" s="365"/>
      <c r="N278" s="365"/>
      <c r="O278" s="365"/>
      <c r="P278" s="365"/>
      <c r="Q278" s="365"/>
      <c r="R278" s="365"/>
      <c r="S278" s="365"/>
      <c r="T278" s="365"/>
      <c r="U278" s="365"/>
      <c r="Y278" s="362" t="s">
        <v>171</v>
      </c>
      <c r="Z278" s="371">
        <f ca="1">Z158</f>
        <v>60</v>
      </c>
      <c r="AA278" s="371">
        <f ca="1" t="shared" ref="AA278:AN278" si="39">AA158</f>
        <v>60</v>
      </c>
      <c r="AB278" s="371">
        <f ca="1" t="shared" si="39"/>
        <v>60</v>
      </c>
      <c r="AC278" s="371">
        <f ca="1" t="shared" si="39"/>
        <v>60</v>
      </c>
      <c r="AD278" s="371">
        <f ca="1" t="shared" si="39"/>
        <v>60</v>
      </c>
      <c r="AE278" s="371">
        <f ca="1" t="shared" si="39"/>
        <v>60</v>
      </c>
      <c r="AF278" s="371">
        <f ca="1" t="shared" si="39"/>
        <v>60</v>
      </c>
      <c r="AG278" s="371">
        <f ca="1" t="shared" si="39"/>
        <v>60</v>
      </c>
      <c r="AH278" s="371">
        <f ca="1" t="shared" si="39"/>
        <v>60</v>
      </c>
      <c r="AI278" s="371">
        <f ca="1" t="shared" si="39"/>
        <v>60</v>
      </c>
      <c r="AJ278" s="371">
        <f ca="1" t="shared" si="39"/>
        <v>60</v>
      </c>
      <c r="AK278" s="371">
        <f ca="1" t="shared" si="39"/>
        <v>60</v>
      </c>
      <c r="AL278" s="371">
        <f ca="1" t="shared" si="39"/>
        <v>60</v>
      </c>
      <c r="AM278" s="371">
        <f ca="1" t="shared" si="39"/>
        <v>60</v>
      </c>
      <c r="AN278" s="371">
        <f ca="1" t="shared" si="39"/>
        <v>60</v>
      </c>
    </row>
    <row r="279" spans="1:21">
      <c r="A279" s="365"/>
      <c r="B279" s="365"/>
      <c r="C279" s="365"/>
      <c r="D279" s="365"/>
      <c r="E279" s="365"/>
      <c r="F279" s="365"/>
      <c r="G279" s="365"/>
      <c r="H279" s="365"/>
      <c r="I279" s="365"/>
      <c r="J279" s="365"/>
      <c r="L279" s="365"/>
      <c r="M279" s="365"/>
      <c r="N279" s="365"/>
      <c r="O279" s="365"/>
      <c r="P279" s="365"/>
      <c r="Q279" s="365"/>
      <c r="R279" s="365"/>
      <c r="S279" s="365"/>
      <c r="T279" s="365"/>
      <c r="U279" s="365"/>
    </row>
    <row r="280" spans="1:21">
      <c r="A280" s="365"/>
      <c r="B280" s="365"/>
      <c r="C280" s="365"/>
      <c r="D280" s="365"/>
      <c r="E280" s="365"/>
      <c r="F280" s="365"/>
      <c r="G280" s="365"/>
      <c r="H280" s="365"/>
      <c r="I280" s="365"/>
      <c r="J280" s="365"/>
      <c r="L280" s="365"/>
      <c r="M280" s="365"/>
      <c r="N280" s="365"/>
      <c r="O280" s="365"/>
      <c r="P280" s="365"/>
      <c r="Q280" s="365"/>
      <c r="R280" s="365"/>
      <c r="S280" s="365"/>
      <c r="T280" s="365"/>
      <c r="U280" s="365"/>
    </row>
    <row r="281" spans="1:21">
      <c r="A281" s="365"/>
      <c r="B281" s="365"/>
      <c r="C281" s="365"/>
      <c r="D281" s="365"/>
      <c r="E281" s="365"/>
      <c r="F281" s="365"/>
      <c r="G281" s="365"/>
      <c r="H281" s="365"/>
      <c r="I281" s="365"/>
      <c r="J281" s="365"/>
      <c r="L281" s="365"/>
      <c r="M281" s="365"/>
      <c r="N281" s="365"/>
      <c r="O281" s="365"/>
      <c r="P281" s="365"/>
      <c r="Q281" s="365"/>
      <c r="R281" s="365"/>
      <c r="S281" s="365"/>
      <c r="T281" s="365"/>
      <c r="U281" s="365"/>
    </row>
    <row r="282" spans="1:21">
      <c r="A282" s="365"/>
      <c r="B282" s="365"/>
      <c r="C282" s="365"/>
      <c r="D282" s="365"/>
      <c r="E282" s="365"/>
      <c r="F282" s="365"/>
      <c r="G282" s="365"/>
      <c r="H282" s="365"/>
      <c r="I282" s="365"/>
      <c r="J282" s="365"/>
      <c r="L282" s="365"/>
      <c r="M282" s="365"/>
      <c r="N282" s="365"/>
      <c r="O282" s="365"/>
      <c r="P282" s="365"/>
      <c r="Q282" s="365"/>
      <c r="R282" s="365"/>
      <c r="S282" s="365"/>
      <c r="T282" s="365"/>
      <c r="U282" s="365"/>
    </row>
    <row r="283" spans="1:21">
      <c r="A283" s="365"/>
      <c r="B283" s="365"/>
      <c r="C283" s="365"/>
      <c r="D283" s="365"/>
      <c r="E283" s="365"/>
      <c r="F283" s="365"/>
      <c r="G283" s="365"/>
      <c r="H283" s="365"/>
      <c r="I283" s="365"/>
      <c r="J283" s="365"/>
      <c r="L283" s="365"/>
      <c r="M283" s="365"/>
      <c r="N283" s="365"/>
      <c r="O283" s="365"/>
      <c r="P283" s="365"/>
      <c r="Q283" s="365"/>
      <c r="R283" s="365"/>
      <c r="S283" s="365"/>
      <c r="T283" s="365"/>
      <c r="U283" s="365"/>
    </row>
    <row r="287" spans="26:41">
      <c r="Z287" s="368"/>
      <c r="AA287" s="368"/>
      <c r="AB287" s="368"/>
      <c r="AC287" s="368"/>
      <c r="AD287" s="368"/>
      <c r="AE287" s="368"/>
      <c r="AF287" s="368"/>
      <c r="AG287" s="368"/>
      <c r="AH287" s="368"/>
      <c r="AI287" s="368"/>
      <c r="AJ287" s="368"/>
      <c r="AK287" s="368"/>
      <c r="AL287" s="368"/>
      <c r="AM287" s="368"/>
      <c r="AN287" s="368"/>
      <c r="AO287" s="368"/>
    </row>
    <row r="288" spans="26:41">
      <c r="Z288" s="373"/>
      <c r="AA288" s="373"/>
      <c r="AB288" s="373"/>
      <c r="AC288" s="373"/>
      <c r="AD288" s="373"/>
      <c r="AE288" s="373"/>
      <c r="AF288" s="373"/>
      <c r="AG288" s="373"/>
      <c r="AH288" s="373"/>
      <c r="AI288" s="373"/>
      <c r="AJ288" s="373"/>
      <c r="AK288" s="373"/>
      <c r="AL288" s="373"/>
      <c r="AM288" s="373"/>
      <c r="AN288" s="373"/>
      <c r="AO288" s="373"/>
    </row>
    <row r="289" spans="26:41">
      <c r="Z289" s="373"/>
      <c r="AA289" s="373"/>
      <c r="AB289" s="373"/>
      <c r="AC289" s="373"/>
      <c r="AD289" s="373"/>
      <c r="AE289" s="373"/>
      <c r="AF289" s="373"/>
      <c r="AG289" s="373"/>
      <c r="AH289" s="373"/>
      <c r="AI289" s="373"/>
      <c r="AJ289" s="373"/>
      <c r="AK289" s="373"/>
      <c r="AL289" s="373"/>
      <c r="AM289" s="373"/>
      <c r="AN289" s="373"/>
      <c r="AO289" s="373"/>
    </row>
    <row r="291" spans="26:36">
      <c r="Z291" s="374"/>
      <c r="AA291" s="374"/>
      <c r="AB291" s="374"/>
      <c r="AC291" s="374"/>
      <c r="AD291" s="374"/>
      <c r="AE291" s="374"/>
      <c r="AF291" s="374"/>
      <c r="AG291" s="374"/>
      <c r="AH291" s="374"/>
      <c r="AI291" s="374"/>
      <c r="AJ291" s="374"/>
    </row>
    <row r="292" spans="26:41">
      <c r="Z292" s="368"/>
      <c r="AA292" s="368"/>
      <c r="AB292" s="368"/>
      <c r="AC292" s="368"/>
      <c r="AD292" s="368"/>
      <c r="AE292" s="368"/>
      <c r="AF292" s="368"/>
      <c r="AG292" s="368"/>
      <c r="AH292" s="368"/>
      <c r="AI292" s="368"/>
      <c r="AJ292" s="368"/>
      <c r="AK292" s="368"/>
      <c r="AL292" s="368"/>
      <c r="AM292" s="368"/>
      <c r="AN292" s="368"/>
      <c r="AO292" s="368"/>
    </row>
    <row r="293" spans="25:41">
      <c r="Y293" s="374"/>
      <c r="Z293" s="373"/>
      <c r="AA293" s="373"/>
      <c r="AB293" s="373"/>
      <c r="AC293" s="373"/>
      <c r="AD293" s="373"/>
      <c r="AE293" s="373"/>
      <c r="AF293" s="373"/>
      <c r="AG293" s="373"/>
      <c r="AH293" s="373"/>
      <c r="AI293" s="373"/>
      <c r="AJ293" s="373"/>
      <c r="AK293" s="373"/>
      <c r="AL293" s="373"/>
      <c r="AM293" s="373"/>
      <c r="AN293" s="373"/>
      <c r="AO293" s="373"/>
    </row>
    <row r="295" spans="26:41">
      <c r="Z295" s="380"/>
      <c r="AA295" s="380"/>
      <c r="AB295" s="380"/>
      <c r="AC295" s="380"/>
      <c r="AD295" s="380"/>
      <c r="AE295" s="380"/>
      <c r="AF295" s="380"/>
      <c r="AG295" s="380"/>
      <c r="AH295" s="380"/>
      <c r="AI295" s="380"/>
      <c r="AJ295" s="380"/>
      <c r="AK295" s="380"/>
      <c r="AL295" s="380"/>
      <c r="AM295" s="380"/>
      <c r="AN295" s="380"/>
      <c r="AO295" s="380"/>
    </row>
    <row r="296" spans="25:41">
      <c r="Y296" s="373"/>
      <c r="Z296" s="373"/>
      <c r="AA296" s="373"/>
      <c r="AB296" s="373"/>
      <c r="AC296" s="373"/>
      <c r="AD296" s="373"/>
      <c r="AE296" s="373"/>
      <c r="AF296" s="373"/>
      <c r="AG296" s="373"/>
      <c r="AH296" s="373"/>
      <c r="AI296" s="373"/>
      <c r="AJ296" s="373"/>
      <c r="AK296" s="373"/>
      <c r="AL296" s="373"/>
      <c r="AM296" s="373"/>
      <c r="AN296" s="373"/>
      <c r="AO296" s="373"/>
    </row>
    <row r="297" spans="25:41">
      <c r="Y297" s="373"/>
      <c r="Z297" s="373"/>
      <c r="AA297" s="373"/>
      <c r="AB297" s="373"/>
      <c r="AC297" s="373"/>
      <c r="AD297" s="373"/>
      <c r="AE297" s="373"/>
      <c r="AF297" s="373"/>
      <c r="AG297" s="373"/>
      <c r="AH297" s="373"/>
      <c r="AI297" s="373"/>
      <c r="AJ297" s="373"/>
      <c r="AK297" s="373"/>
      <c r="AL297" s="373"/>
      <c r="AM297" s="373"/>
      <c r="AN297" s="373"/>
      <c r="AO297" s="373"/>
    </row>
    <row r="298" spans="25:41">
      <c r="Y298" s="373"/>
      <c r="Z298" s="373"/>
      <c r="AA298" s="373"/>
      <c r="AB298" s="373"/>
      <c r="AC298" s="373"/>
      <c r="AD298" s="373"/>
      <c r="AE298" s="373"/>
      <c r="AF298" s="373"/>
      <c r="AG298" s="373"/>
      <c r="AH298" s="373"/>
      <c r="AI298" s="373"/>
      <c r="AJ298" s="373"/>
      <c r="AK298" s="373"/>
      <c r="AL298" s="373"/>
      <c r="AM298" s="373"/>
      <c r="AN298" s="373"/>
      <c r="AO298" s="373"/>
    </row>
    <row r="299" spans="25:41">
      <c r="Y299" s="373"/>
      <c r="Z299" s="373"/>
      <c r="AA299" s="373"/>
      <c r="AB299" s="373"/>
      <c r="AC299" s="373"/>
      <c r="AD299" s="373"/>
      <c r="AE299" s="373"/>
      <c r="AF299" s="373"/>
      <c r="AG299" s="373"/>
      <c r="AH299" s="373"/>
      <c r="AI299" s="373"/>
      <c r="AJ299" s="373"/>
      <c r="AK299" s="373"/>
      <c r="AL299" s="373"/>
      <c r="AM299" s="373"/>
      <c r="AN299" s="373"/>
      <c r="AO299" s="373"/>
    </row>
    <row r="301" spans="25:41">
      <c r="Y301" s="373"/>
      <c r="Z301" s="381"/>
      <c r="AA301" s="381"/>
      <c r="AB301" s="381"/>
      <c r="AC301" s="381"/>
      <c r="AD301" s="381"/>
      <c r="AE301" s="381"/>
      <c r="AF301" s="381"/>
      <c r="AG301" s="381"/>
      <c r="AH301" s="381"/>
      <c r="AI301" s="381"/>
      <c r="AJ301" s="381"/>
      <c r="AK301" s="381"/>
      <c r="AL301" s="381"/>
      <c r="AM301" s="381"/>
      <c r="AN301" s="381"/>
      <c r="AO301" s="381"/>
    </row>
    <row r="302" spans="25:41">
      <c r="Y302" s="373"/>
      <c r="Z302" s="373"/>
      <c r="AA302" s="373"/>
      <c r="AB302" s="373"/>
      <c r="AC302" s="373"/>
      <c r="AD302" s="373"/>
      <c r="AE302" s="373"/>
      <c r="AF302" s="373"/>
      <c r="AG302" s="373"/>
      <c r="AH302" s="373"/>
      <c r="AI302" s="373"/>
      <c r="AJ302" s="373"/>
      <c r="AK302" s="373"/>
      <c r="AL302" s="373"/>
      <c r="AM302" s="373"/>
      <c r="AN302" s="373"/>
      <c r="AO302" s="373"/>
    </row>
    <row r="303" spans="25:41">
      <c r="Y303" s="373"/>
      <c r="Z303" s="373"/>
      <c r="AA303" s="373"/>
      <c r="AB303" s="373"/>
      <c r="AC303" s="373"/>
      <c r="AD303" s="373"/>
      <c r="AE303" s="373"/>
      <c r="AF303" s="373"/>
      <c r="AG303" s="373"/>
      <c r="AH303" s="373"/>
      <c r="AI303" s="373"/>
      <c r="AJ303" s="373"/>
      <c r="AK303" s="373"/>
      <c r="AL303" s="373"/>
      <c r="AM303" s="373"/>
      <c r="AN303" s="373"/>
      <c r="AO303" s="373"/>
    </row>
    <row r="306" spans="26:30">
      <c r="Z306" s="214"/>
      <c r="AA306" s="214"/>
      <c r="AB306" s="214"/>
      <c r="AC306" s="214"/>
      <c r="AD306" s="214"/>
    </row>
    <row r="307" spans="26:30">
      <c r="Z307" s="214"/>
      <c r="AA307" s="214"/>
      <c r="AB307" s="214"/>
      <c r="AC307" s="214"/>
      <c r="AD307" s="214"/>
    </row>
    <row r="308" spans="26:41">
      <c r="Z308" s="382"/>
      <c r="AA308" s="382"/>
      <c r="AB308" s="382"/>
      <c r="AC308" s="382"/>
      <c r="AD308" s="382"/>
      <c r="AE308" s="374"/>
      <c r="AF308" s="374"/>
      <c r="AG308" s="374"/>
      <c r="AH308" s="374"/>
      <c r="AI308" s="374"/>
      <c r="AJ308" s="374"/>
      <c r="AK308" s="374"/>
      <c r="AL308" s="374"/>
      <c r="AM308" s="374"/>
      <c r="AN308" s="374"/>
      <c r="AO308" s="374"/>
    </row>
    <row r="309" spans="26:41">
      <c r="Z309" s="382"/>
      <c r="AA309" s="382"/>
      <c r="AB309" s="382"/>
      <c r="AC309" s="382"/>
      <c r="AD309" s="382"/>
      <c r="AE309" s="374"/>
      <c r="AF309" s="374"/>
      <c r="AG309" s="374"/>
      <c r="AH309" s="374"/>
      <c r="AI309" s="374"/>
      <c r="AJ309" s="374"/>
      <c r="AK309" s="374"/>
      <c r="AL309" s="374"/>
      <c r="AM309" s="374"/>
      <c r="AN309" s="374"/>
      <c r="AO309" s="374"/>
    </row>
    <row r="310" spans="26:41">
      <c r="Z310" s="382"/>
      <c r="AA310" s="382"/>
      <c r="AB310" s="382"/>
      <c r="AC310" s="382"/>
      <c r="AD310" s="382"/>
      <c r="AE310" s="374"/>
      <c r="AF310" s="374"/>
      <c r="AG310" s="374"/>
      <c r="AH310" s="374"/>
      <c r="AI310" s="374"/>
      <c r="AJ310" s="374"/>
      <c r="AK310" s="374"/>
      <c r="AL310" s="374"/>
      <c r="AM310" s="374"/>
      <c r="AN310" s="374"/>
      <c r="AO310" s="374"/>
    </row>
    <row r="312" spans="26:30">
      <c r="Z312" s="214"/>
      <c r="AA312" s="214"/>
      <c r="AB312" s="214"/>
      <c r="AC312" s="214"/>
      <c r="AD312" s="214"/>
    </row>
    <row r="313" spans="26:30">
      <c r="Z313" s="214"/>
      <c r="AA313" s="214"/>
      <c r="AB313" s="214"/>
      <c r="AC313" s="214"/>
      <c r="AD313" s="214"/>
    </row>
    <row r="314" spans="26:41">
      <c r="Z314" s="382"/>
      <c r="AA314" s="382"/>
      <c r="AB314" s="382"/>
      <c r="AC314" s="382"/>
      <c r="AD314" s="382"/>
      <c r="AE314" s="374"/>
      <c r="AF314" s="374"/>
      <c r="AG314" s="374"/>
      <c r="AH314" s="374"/>
      <c r="AI314" s="374"/>
      <c r="AJ314" s="374"/>
      <c r="AK314" s="374"/>
      <c r="AL314" s="374"/>
      <c r="AM314" s="374"/>
      <c r="AN314" s="374"/>
      <c r="AO314" s="374"/>
    </row>
    <row r="315" spans="26:41">
      <c r="Z315" s="382"/>
      <c r="AA315" s="382"/>
      <c r="AB315" s="382"/>
      <c r="AC315" s="382"/>
      <c r="AD315" s="382"/>
      <c r="AE315" s="374"/>
      <c r="AF315" s="374"/>
      <c r="AG315" s="374"/>
      <c r="AH315" s="374"/>
      <c r="AI315" s="374"/>
      <c r="AJ315" s="374"/>
      <c r="AK315" s="374"/>
      <c r="AL315" s="374"/>
      <c r="AM315" s="374"/>
      <c r="AN315" s="374"/>
      <c r="AO315" s="374"/>
    </row>
    <row r="316" spans="26:41">
      <c r="Z316" s="382"/>
      <c r="AA316" s="382"/>
      <c r="AB316" s="382"/>
      <c r="AC316" s="382"/>
      <c r="AD316" s="382"/>
      <c r="AE316" s="374"/>
      <c r="AF316" s="374"/>
      <c r="AG316" s="374"/>
      <c r="AH316" s="374"/>
      <c r="AI316" s="374"/>
      <c r="AJ316" s="374"/>
      <c r="AK316" s="374"/>
      <c r="AL316" s="374"/>
      <c r="AM316" s="374"/>
      <c r="AN316" s="374"/>
      <c r="AO316" s="374"/>
    </row>
    <row r="317" spans="26:30">
      <c r="Z317" s="214"/>
      <c r="AA317" s="214"/>
      <c r="AB317" s="214"/>
      <c r="AC317" s="214"/>
      <c r="AD317" s="214"/>
    </row>
    <row r="318" spans="26:30">
      <c r="Z318" s="214"/>
      <c r="AA318" s="214"/>
      <c r="AB318" s="214"/>
      <c r="AC318" s="214"/>
      <c r="AD318" s="214"/>
    </row>
    <row r="319" spans="2:30">
      <c r="B319" s="236"/>
      <c r="I319" s="236"/>
      <c r="M319" s="236"/>
      <c r="T319" s="236"/>
      <c r="Z319" s="214"/>
      <c r="AA319" s="214"/>
      <c r="AB319" s="214"/>
      <c r="AC319" s="214"/>
      <c r="AD319" s="214"/>
    </row>
    <row r="320" spans="26:41">
      <c r="Z320" s="382"/>
      <c r="AA320" s="382"/>
      <c r="AB320" s="382"/>
      <c r="AC320" s="382"/>
      <c r="AD320" s="382"/>
      <c r="AE320" s="374"/>
      <c r="AF320" s="374"/>
      <c r="AG320" s="374"/>
      <c r="AH320" s="374"/>
      <c r="AI320" s="374"/>
      <c r="AJ320" s="374"/>
      <c r="AK320" s="374"/>
      <c r="AL320" s="374"/>
      <c r="AM320" s="374"/>
      <c r="AN320" s="374"/>
      <c r="AO320" s="374"/>
    </row>
    <row r="321" spans="26:41">
      <c r="Z321" s="382"/>
      <c r="AA321" s="382"/>
      <c r="AB321" s="382"/>
      <c r="AC321" s="382"/>
      <c r="AD321" s="382"/>
      <c r="AE321" s="374"/>
      <c r="AF321" s="374"/>
      <c r="AG321" s="374"/>
      <c r="AH321" s="374"/>
      <c r="AI321" s="374"/>
      <c r="AJ321" s="374"/>
      <c r="AK321" s="374"/>
      <c r="AL321" s="374"/>
      <c r="AM321" s="374"/>
      <c r="AN321" s="374"/>
      <c r="AO321" s="374"/>
    </row>
    <row r="322" spans="26:41">
      <c r="Z322" s="382"/>
      <c r="AA322" s="382"/>
      <c r="AB322" s="382"/>
      <c r="AC322" s="382"/>
      <c r="AD322" s="382"/>
      <c r="AE322" s="374"/>
      <c r="AF322" s="374"/>
      <c r="AG322" s="374"/>
      <c r="AH322" s="374"/>
      <c r="AI322" s="374"/>
      <c r="AJ322" s="374"/>
      <c r="AK322" s="374"/>
      <c r="AL322" s="374"/>
      <c r="AM322" s="374"/>
      <c r="AN322" s="374"/>
      <c r="AO322" s="374"/>
    </row>
    <row r="323" spans="26:30">
      <c r="Z323" s="214"/>
      <c r="AA323" s="214"/>
      <c r="AB323" s="214"/>
      <c r="AC323" s="214"/>
      <c r="AD323" s="214"/>
    </row>
    <row r="324" spans="26:30">
      <c r="Z324" s="214"/>
      <c r="AA324" s="214"/>
      <c r="AB324" s="214"/>
      <c r="AC324" s="214"/>
      <c r="AD324" s="214"/>
    </row>
    <row r="325" spans="26:30">
      <c r="Z325" s="214"/>
      <c r="AA325" s="214"/>
      <c r="AB325" s="214"/>
      <c r="AC325" s="214"/>
      <c r="AD325" s="214"/>
    </row>
    <row r="326" spans="26:41">
      <c r="Z326" s="382"/>
      <c r="AA326" s="382"/>
      <c r="AB326" s="382"/>
      <c r="AC326" s="382"/>
      <c r="AD326" s="382"/>
      <c r="AE326" s="374"/>
      <c r="AF326" s="374"/>
      <c r="AG326" s="374"/>
      <c r="AH326" s="374"/>
      <c r="AI326" s="374"/>
      <c r="AJ326" s="374"/>
      <c r="AK326" s="374"/>
      <c r="AL326" s="374"/>
      <c r="AM326" s="374"/>
      <c r="AN326" s="374"/>
      <c r="AO326" s="374"/>
    </row>
    <row r="327" spans="26:41">
      <c r="Z327" s="382"/>
      <c r="AA327" s="382"/>
      <c r="AB327" s="382"/>
      <c r="AC327" s="382"/>
      <c r="AD327" s="382"/>
      <c r="AE327" s="374"/>
      <c r="AF327" s="374"/>
      <c r="AG327" s="374"/>
      <c r="AH327" s="374"/>
      <c r="AI327" s="374"/>
      <c r="AJ327" s="374"/>
      <c r="AK327" s="374"/>
      <c r="AL327" s="374"/>
      <c r="AM327" s="374"/>
      <c r="AN327" s="374"/>
      <c r="AO327" s="374"/>
    </row>
    <row r="328" spans="26:41">
      <c r="Z328" s="382"/>
      <c r="AA328" s="382"/>
      <c r="AB328" s="382"/>
      <c r="AC328" s="382"/>
      <c r="AD328" s="382"/>
      <c r="AE328" s="374"/>
      <c r="AF328" s="374"/>
      <c r="AG328" s="374"/>
      <c r="AH328" s="374"/>
      <c r="AI328" s="374"/>
      <c r="AJ328" s="374"/>
      <c r="AK328" s="374"/>
      <c r="AL328" s="374"/>
      <c r="AM328" s="374"/>
      <c r="AN328" s="374"/>
      <c r="AO328" s="374"/>
    </row>
    <row r="331" spans="26:30">
      <c r="Z331" s="214"/>
      <c r="AA331" s="214"/>
      <c r="AB331" s="214"/>
      <c r="AC331" s="214"/>
      <c r="AD331" s="214"/>
    </row>
    <row r="332" spans="26:41">
      <c r="Z332" s="382"/>
      <c r="AA332" s="382"/>
      <c r="AB332" s="382"/>
      <c r="AC332" s="382"/>
      <c r="AD332" s="382"/>
      <c r="AE332" s="374"/>
      <c r="AF332" s="374"/>
      <c r="AG332" s="374"/>
      <c r="AH332" s="374"/>
      <c r="AI332" s="374"/>
      <c r="AJ332" s="374"/>
      <c r="AK332" s="374"/>
      <c r="AL332" s="374"/>
      <c r="AM332" s="374"/>
      <c r="AN332" s="374"/>
      <c r="AO332" s="374"/>
    </row>
    <row r="333" spans="26:41">
      <c r="Z333" s="382"/>
      <c r="AA333" s="382"/>
      <c r="AB333" s="382"/>
      <c r="AC333" s="382"/>
      <c r="AD333" s="382"/>
      <c r="AE333" s="374"/>
      <c r="AF333" s="374"/>
      <c r="AG333" s="374"/>
      <c r="AH333" s="374"/>
      <c r="AI333" s="374"/>
      <c r="AJ333" s="374"/>
      <c r="AK333" s="374"/>
      <c r="AL333" s="374"/>
      <c r="AM333" s="374"/>
      <c r="AN333" s="374"/>
      <c r="AO333" s="374"/>
    </row>
    <row r="334" spans="26:41">
      <c r="Z334" s="382"/>
      <c r="AA334" s="382"/>
      <c r="AB334" s="382"/>
      <c r="AC334" s="382"/>
      <c r="AD334" s="382"/>
      <c r="AE334" s="374"/>
      <c r="AF334" s="374"/>
      <c r="AG334" s="374"/>
      <c r="AH334" s="374"/>
      <c r="AI334" s="374"/>
      <c r="AJ334" s="374"/>
      <c r="AK334" s="374"/>
      <c r="AL334" s="374"/>
      <c r="AM334" s="374"/>
      <c r="AN334" s="374"/>
      <c r="AO334" s="374"/>
    </row>
    <row r="335" spans="26:30">
      <c r="Z335" s="214"/>
      <c r="AA335" s="214"/>
      <c r="AB335" s="214"/>
      <c r="AC335" s="214"/>
      <c r="AD335" s="214"/>
    </row>
    <row r="336" spans="26:30">
      <c r="Z336" s="214"/>
      <c r="AA336" s="214"/>
      <c r="AB336" s="214"/>
      <c r="AC336" s="214"/>
      <c r="AD336" s="214"/>
    </row>
    <row r="337" spans="26:30">
      <c r="Z337" s="214"/>
      <c r="AA337" s="214"/>
      <c r="AB337" s="214"/>
      <c r="AC337" s="214"/>
      <c r="AD337" s="214"/>
    </row>
    <row r="338" spans="26:41">
      <c r="Z338" s="382"/>
      <c r="AA338" s="382"/>
      <c r="AB338" s="382"/>
      <c r="AC338" s="382"/>
      <c r="AD338" s="382"/>
      <c r="AE338" s="374"/>
      <c r="AF338" s="374"/>
      <c r="AG338" s="374"/>
      <c r="AH338" s="374"/>
      <c r="AI338" s="374"/>
      <c r="AJ338" s="374"/>
      <c r="AK338" s="374"/>
      <c r="AL338" s="374"/>
      <c r="AM338" s="374"/>
      <c r="AN338" s="374"/>
      <c r="AO338" s="374"/>
    </row>
    <row r="339" spans="26:41">
      <c r="Z339" s="382"/>
      <c r="AA339" s="382"/>
      <c r="AB339" s="382"/>
      <c r="AC339" s="382"/>
      <c r="AD339" s="382"/>
      <c r="AE339" s="374"/>
      <c r="AF339" s="374"/>
      <c r="AG339" s="374"/>
      <c r="AH339" s="374"/>
      <c r="AI339" s="374"/>
      <c r="AJ339" s="374"/>
      <c r="AK339" s="374"/>
      <c r="AL339" s="374"/>
      <c r="AM339" s="374"/>
      <c r="AN339" s="374"/>
      <c r="AO339" s="374"/>
    </row>
    <row r="340" spans="26:41">
      <c r="Z340" s="382"/>
      <c r="AA340" s="382"/>
      <c r="AB340" s="382"/>
      <c r="AC340" s="382"/>
      <c r="AD340" s="382"/>
      <c r="AE340" s="374"/>
      <c r="AF340" s="374"/>
      <c r="AG340" s="374"/>
      <c r="AH340" s="374"/>
      <c r="AI340" s="374"/>
      <c r="AJ340" s="374"/>
      <c r="AK340" s="374"/>
      <c r="AL340" s="374"/>
      <c r="AM340" s="374"/>
      <c r="AN340" s="374"/>
      <c r="AO340" s="374"/>
    </row>
  </sheetData>
  <pageMargins left="0.118110236220472" right="0.118110236220472" top="0.354330708661417" bottom="0.354330708661417" header="0.31496062992126" footer="0.31496062992126"/>
  <pageSetup paperSize="9" scale="8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2:R137"/>
  <sheetViews>
    <sheetView showGridLines="0" zoomScale="70" zoomScaleNormal="70" topLeftCell="A58" workbookViewId="0">
      <selection activeCell="B63" sqref="B63:Q89"/>
    </sheetView>
  </sheetViews>
  <sheetFormatPr defaultColWidth="8.71428571428571" defaultRowHeight="12.75"/>
  <cols>
    <col min="1" max="1" width="4.14285714285714" style="8" customWidth="1"/>
    <col min="2" max="2" width="89.7142857142857" style="9" customWidth="1"/>
    <col min="3" max="7" width="13.4285714285714" style="9" customWidth="1"/>
    <col min="8" max="8" width="13.4285714285714" style="8" customWidth="1"/>
    <col min="9" max="10" width="17.1428571428571" style="8" customWidth="1"/>
    <col min="11" max="11" width="16.2857142857143" style="8" customWidth="1"/>
    <col min="12" max="12" width="17.5714285714286" style="8" customWidth="1"/>
    <col min="13" max="13" width="16.2857142857143" style="8" customWidth="1"/>
    <col min="14" max="14" width="14.8571428571429" style="8" customWidth="1"/>
    <col min="15" max="16" width="16.8571428571429" style="8" customWidth="1"/>
    <col min="17" max="17" width="15.4285714285714" style="8" customWidth="1"/>
    <col min="18" max="18" width="13.1428571428571" style="11" customWidth="1"/>
    <col min="19" max="22" width="14" style="8" customWidth="1"/>
    <col min="23" max="23" width="8.28571428571429" style="8" customWidth="1"/>
    <col min="24" max="16384" width="8.71428571428571" style="8"/>
  </cols>
  <sheetData>
    <row r="2" spans="3:17">
      <c r="C2" s="351" t="s">
        <v>224</v>
      </c>
      <c r="D2" s="351"/>
      <c r="E2" s="351"/>
      <c r="F2" s="351"/>
      <c r="G2" s="351"/>
      <c r="H2" s="352" t="s">
        <v>225</v>
      </c>
      <c r="I2" s="352"/>
      <c r="J2" s="352"/>
      <c r="K2" s="352"/>
      <c r="L2" s="352"/>
      <c r="M2" s="352"/>
      <c r="N2" s="352"/>
      <c r="O2" s="352"/>
      <c r="P2" s="352"/>
      <c r="Q2" s="352"/>
    </row>
    <row r="3" s="1" customFormat="1" spans="2:18">
      <c r="B3" s="12"/>
      <c r="C3" s="353">
        <f>DataInput!G10</f>
        <v>2015</v>
      </c>
      <c r="D3" s="353">
        <f>DataInput!H10</f>
        <v>2016</v>
      </c>
      <c r="E3" s="353">
        <f>DataInput!I10</f>
        <v>2017</v>
      </c>
      <c r="F3" s="353">
        <f>DataInput!J10</f>
        <v>2018</v>
      </c>
      <c r="G3" s="353">
        <f>DataInput!K10</f>
        <v>2019</v>
      </c>
      <c r="H3" s="354">
        <f>DataInput!L10</f>
        <v>2020</v>
      </c>
      <c r="I3" s="354">
        <f>DataInput!M10</f>
        <v>2021</v>
      </c>
      <c r="J3" s="354">
        <f>DataInput!N10</f>
        <v>2022</v>
      </c>
      <c r="K3" s="354">
        <f>DataInput!O10</f>
        <v>2023</v>
      </c>
      <c r="L3" s="354">
        <f>DataInput!P10</f>
        <v>2024</v>
      </c>
      <c r="M3" s="354">
        <f>DataInput!Q10</f>
        <v>2025</v>
      </c>
      <c r="N3" s="354">
        <f>DataInput!R10</f>
        <v>2026</v>
      </c>
      <c r="O3" s="354">
        <f>DataInput!S10</f>
        <v>2027</v>
      </c>
      <c r="P3" s="354">
        <f>DataInput!T10</f>
        <v>2028</v>
      </c>
      <c r="Q3" s="354">
        <f>DataInput!U10</f>
        <v>2029</v>
      </c>
      <c r="R3" s="97"/>
    </row>
    <row r="4" s="1" customFormat="1" spans="2:18">
      <c r="B4" s="12"/>
      <c r="C4" s="12"/>
      <c r="D4" s="12"/>
      <c r="E4" s="12"/>
      <c r="F4" s="12"/>
      <c r="G4" s="12"/>
      <c r="H4" s="14"/>
      <c r="I4" s="14"/>
      <c r="J4" s="14"/>
      <c r="K4" s="14"/>
      <c r="L4" s="14"/>
      <c r="M4" s="14"/>
      <c r="N4" s="14"/>
      <c r="O4" s="14"/>
      <c r="P4" s="14"/>
      <c r="Q4" s="14"/>
      <c r="R4" s="97"/>
    </row>
    <row r="5" s="2" customFormat="1" ht="15" spans="1:17">
      <c r="A5" s="15"/>
      <c r="B5" s="16" t="s">
        <v>226</v>
      </c>
      <c r="C5" s="19"/>
      <c r="D5" s="19"/>
      <c r="E5" s="19"/>
      <c r="F5" s="19"/>
      <c r="G5" s="19"/>
      <c r="H5" s="19"/>
      <c r="I5" s="19"/>
      <c r="J5" s="19"/>
      <c r="K5" s="19"/>
      <c r="L5" s="19"/>
      <c r="M5" s="19"/>
      <c r="N5" s="19"/>
      <c r="O5" s="19"/>
      <c r="P5" s="19"/>
      <c r="Q5" s="19"/>
    </row>
    <row r="6" s="2" customFormat="1" ht="15" spans="1:17">
      <c r="A6" s="15"/>
      <c r="B6" s="15"/>
      <c r="C6" s="21"/>
      <c r="D6" s="21"/>
      <c r="E6" s="21"/>
      <c r="F6" s="21"/>
      <c r="G6" s="21"/>
      <c r="H6" s="21"/>
      <c r="I6" s="21"/>
      <c r="J6" s="21"/>
      <c r="K6" s="21"/>
      <c r="L6" s="21"/>
      <c r="M6" s="21"/>
      <c r="N6" s="21"/>
      <c r="O6" s="21"/>
      <c r="P6" s="21"/>
      <c r="Q6" s="21"/>
    </row>
    <row r="7" s="2" customFormat="1" ht="15" spans="1:18">
      <c r="A7" s="15"/>
      <c r="B7" s="22" t="s">
        <v>227</v>
      </c>
      <c r="C7" s="26">
        <f>Baseline!G6</f>
        <v>1.58774</v>
      </c>
      <c r="D7" s="26">
        <f>Baseline!H6</f>
        <v>1.635779</v>
      </c>
      <c r="E7" s="26">
        <f>Baseline!I6</f>
        <v>1.817777</v>
      </c>
      <c r="F7" s="26">
        <f>Baseline!J6</f>
        <v>2.036732</v>
      </c>
      <c r="G7" s="26">
        <f>Baseline!K6</f>
        <v>2.2994</v>
      </c>
      <c r="H7" s="26">
        <f>Baseline!L6</f>
        <v>2.410201</v>
      </c>
      <c r="I7" s="26">
        <f>Baseline!M6</f>
        <v>2.648707</v>
      </c>
      <c r="J7" s="26">
        <f>Baseline!N6</f>
        <v>2.928273</v>
      </c>
      <c r="K7" s="26">
        <f>Baseline!O6</f>
        <v>3.241757</v>
      </c>
      <c r="L7" s="26">
        <f>Baseline!P6</f>
        <v>3.47257</v>
      </c>
      <c r="M7" s="26">
        <f>Baseline!Q6</f>
        <v>3.719817</v>
      </c>
      <c r="N7" s="26">
        <f>Baseline!R6</f>
        <v>3.984667</v>
      </c>
      <c r="O7" s="26">
        <f>Baseline!S6</f>
        <v>4.268376</v>
      </c>
      <c r="P7" s="26">
        <f>Baseline!T6</f>
        <v>4.572284</v>
      </c>
      <c r="Q7" s="26">
        <f>Baseline!U6</f>
        <v>4.897831</v>
      </c>
      <c r="R7" s="26"/>
    </row>
    <row r="8" s="2" customFormat="1" ht="15" spans="1:18">
      <c r="A8" s="15"/>
      <c r="B8" s="22" t="s">
        <v>49</v>
      </c>
      <c r="C8" s="26">
        <f>Baseline!G8</f>
        <v>196.4865</v>
      </c>
      <c r="D8" s="26">
        <f>Baseline!H8</f>
        <v>253.1897</v>
      </c>
      <c r="E8" s="26">
        <f>Baseline!I8</f>
        <v>305.7862</v>
      </c>
      <c r="F8" s="26">
        <f>Baseline!J8</f>
        <v>306.5</v>
      </c>
      <c r="G8" s="26">
        <f>Baseline!K8</f>
        <v>326</v>
      </c>
      <c r="H8" s="26">
        <f>Baseline!L8</f>
        <v>379</v>
      </c>
      <c r="I8" s="26">
        <f>Baseline!M8</f>
        <v>379</v>
      </c>
      <c r="J8" s="26">
        <f>Baseline!N8</f>
        <v>379</v>
      </c>
      <c r="K8" s="26">
        <f>Baseline!O8</f>
        <v>379</v>
      </c>
      <c r="L8" s="26">
        <f>Baseline!P8</f>
        <v>379</v>
      </c>
      <c r="M8" s="26">
        <f>Baseline!Q8</f>
        <v>379</v>
      </c>
      <c r="N8" s="26">
        <f>Baseline!R8</f>
        <v>379</v>
      </c>
      <c r="O8" s="26">
        <f>Baseline!S8</f>
        <v>379</v>
      </c>
      <c r="P8" s="26">
        <f>Baseline!T8</f>
        <v>379</v>
      </c>
      <c r="Q8" s="26">
        <f>Baseline!U8</f>
        <v>379</v>
      </c>
      <c r="R8" s="26"/>
    </row>
    <row r="9" s="2" customFormat="1" ht="15" spans="2:18">
      <c r="B9" s="22"/>
      <c r="C9" s="27"/>
      <c r="D9" s="27"/>
      <c r="E9" s="27"/>
      <c r="F9" s="27"/>
      <c r="G9" s="27"/>
      <c r="H9" s="76"/>
      <c r="I9" s="76"/>
      <c r="J9" s="76"/>
      <c r="K9" s="76"/>
      <c r="L9" s="76"/>
      <c r="M9" s="76"/>
      <c r="N9" s="76"/>
      <c r="O9" s="76"/>
      <c r="P9" s="76"/>
      <c r="Q9" s="76"/>
      <c r="R9" s="76"/>
    </row>
    <row r="10" s="3" customFormat="1" spans="2:18">
      <c r="B10" s="28" t="s">
        <v>228</v>
      </c>
      <c r="C10" s="28"/>
      <c r="D10" s="28"/>
      <c r="E10" s="28"/>
      <c r="F10" s="28"/>
      <c r="G10" s="28"/>
      <c r="H10" s="77"/>
      <c r="I10" s="77"/>
      <c r="J10" s="77"/>
      <c r="K10" s="77"/>
      <c r="L10" s="77"/>
      <c r="M10" s="77"/>
      <c r="N10" s="77"/>
      <c r="O10" s="77"/>
      <c r="P10" s="77"/>
      <c r="Q10" s="77"/>
      <c r="R10" s="78"/>
    </row>
    <row r="11" s="3" customFormat="1" spans="2:18">
      <c r="B11" s="30"/>
      <c r="C11" s="30"/>
      <c r="D11" s="30"/>
      <c r="E11" s="30"/>
      <c r="F11" s="30"/>
      <c r="G11" s="30"/>
      <c r="H11" s="78"/>
      <c r="I11" s="78"/>
      <c r="J11" s="78"/>
      <c r="K11" s="78"/>
      <c r="L11" s="78"/>
      <c r="M11" s="78"/>
      <c r="N11" s="78"/>
      <c r="O11" s="78"/>
      <c r="P11" s="78"/>
      <c r="Q11" s="78"/>
      <c r="R11" s="78"/>
    </row>
    <row r="12" s="1" customFormat="1" spans="2:18">
      <c r="B12" s="32" t="str">
        <f>DataInput!B119</f>
        <v>Revenue</v>
      </c>
      <c r="C12" s="33">
        <f>Baseline!G13</f>
        <v>59667.04942855</v>
      </c>
      <c r="D12" s="33">
        <f>Baseline!H13</f>
        <v>81291.530078</v>
      </c>
      <c r="E12" s="33">
        <f>Baseline!I13</f>
        <v>76433.49753731</v>
      </c>
      <c r="F12" s="33">
        <f>Baseline!J13</f>
        <v>107869.95199021</v>
      </c>
      <c r="G12" s="33">
        <f>Baseline!K13</f>
        <v>103201.2201011</v>
      </c>
      <c r="H12" s="33">
        <f>Baseline!L13</f>
        <v>122657.259140301</v>
      </c>
      <c r="I12" s="33">
        <f ca="1">Baseline!M13</f>
        <v>184061.251499731</v>
      </c>
      <c r="J12" s="33">
        <f ca="1">Baseline!N13</f>
        <v>225158.278545042</v>
      </c>
      <c r="K12" s="33">
        <f ca="1">Baseline!O13</f>
        <v>278570.157787592</v>
      </c>
      <c r="L12" s="33">
        <f ca="1">Baseline!P13</f>
        <v>332217.437867277</v>
      </c>
      <c r="M12" s="33">
        <f ca="1">Baseline!Q13</f>
        <v>-653644.720758588</v>
      </c>
      <c r="N12" s="33">
        <f ca="1">Baseline!R13</f>
        <v>-2142022.3509854</v>
      </c>
      <c r="O12" s="33">
        <f ca="1">Baseline!S13</f>
        <v>-1468805.33733092</v>
      </c>
      <c r="P12" s="33">
        <f ca="1">Baseline!T13</f>
        <v>-668471.66383776</v>
      </c>
      <c r="Q12" s="33">
        <f ca="1">Baseline!U13</f>
        <v>-37535.8213645982</v>
      </c>
      <c r="R12" s="98"/>
    </row>
    <row r="13" s="1" customFormat="1" spans="2:18">
      <c r="B13" s="34" t="str">
        <f>DataInput!B120</f>
        <v>1. Gross Statutory Allocation  ('gross' means with no deductions; do not include VAT Allocation here)</v>
      </c>
      <c r="C13" s="26">
        <f>Baseline!G14</f>
        <v>32826.44959462</v>
      </c>
      <c r="D13" s="26">
        <f>Baseline!H14</f>
        <v>23974.675189</v>
      </c>
      <c r="E13" s="26">
        <f>Baseline!I14</f>
        <v>31338.35611266</v>
      </c>
      <c r="F13" s="26">
        <f>Baseline!J14</f>
        <v>46996.00020615</v>
      </c>
      <c r="G13" s="26">
        <f>Baseline!K14</f>
        <v>45509.546427</v>
      </c>
      <c r="H13" s="26">
        <f>Baseline!L14</f>
        <v>29189.5577833762</v>
      </c>
      <c r="I13" s="26">
        <f>Baseline!M14</f>
        <v>33567.9914508827</v>
      </c>
      <c r="J13" s="26">
        <f>Baseline!N14</f>
        <v>38603.1901685151</v>
      </c>
      <c r="K13" s="26">
        <f>Baseline!O14</f>
        <v>39954.6686937923</v>
      </c>
      <c r="L13" s="26">
        <f>Baseline!P14</f>
        <v>48833.7189978612</v>
      </c>
      <c r="M13" s="26">
        <f>Baseline!Q14</f>
        <v>53716.6268475403</v>
      </c>
      <c r="N13" s="26">
        <f>Baseline!R14</f>
        <v>59088.2208746714</v>
      </c>
      <c r="O13" s="26">
        <f>Baseline!S14</f>
        <v>69880.8040058721</v>
      </c>
      <c r="P13" s="26">
        <f>Baseline!T14</f>
        <v>85409.524606752</v>
      </c>
      <c r="Q13" s="26">
        <f>Baseline!U14</f>
        <v>93950.253297766</v>
      </c>
      <c r="R13" s="98"/>
    </row>
    <row r="14" s="1" customFormat="1" spans="2:18">
      <c r="B14" s="35" t="str">
        <f>DataInput!B121</f>
        <v>of which Net Statutory Allocation  ('net' means of deductions) </v>
      </c>
      <c r="C14" s="26">
        <f>Baseline!G15</f>
        <v>0</v>
      </c>
      <c r="D14" s="26">
        <f>Baseline!H15</f>
        <v>0</v>
      </c>
      <c r="E14" s="26">
        <f>Baseline!I15</f>
        <v>0</v>
      </c>
      <c r="F14" s="26">
        <f>Baseline!J15</f>
        <v>0</v>
      </c>
      <c r="G14" s="26">
        <f>Baseline!K15</f>
        <v>0</v>
      </c>
      <c r="H14" s="26">
        <f>Baseline!L15</f>
        <v>0</v>
      </c>
      <c r="I14" s="26">
        <f>Baseline!M15</f>
        <v>0</v>
      </c>
      <c r="J14" s="26">
        <f>Baseline!N15</f>
        <v>0</v>
      </c>
      <c r="K14" s="26">
        <f>Baseline!O15</f>
        <v>0</v>
      </c>
      <c r="L14" s="26">
        <f>Baseline!P15</f>
        <v>0</v>
      </c>
      <c r="M14" s="26">
        <f>Baseline!Q15</f>
        <v>0</v>
      </c>
      <c r="N14" s="26">
        <f>Baseline!R15</f>
        <v>0</v>
      </c>
      <c r="O14" s="26">
        <f>Baseline!S15</f>
        <v>0</v>
      </c>
      <c r="P14" s="26">
        <f>Baseline!T15</f>
        <v>0</v>
      </c>
      <c r="Q14" s="26">
        <f>Baseline!U15</f>
        <v>0</v>
      </c>
      <c r="R14" s="98"/>
    </row>
    <row r="15" s="1" customFormat="1" spans="2:18">
      <c r="B15" s="35" t="str">
        <f>DataInput!B122</f>
        <v>of which Deductions</v>
      </c>
      <c r="C15" s="26">
        <f>Baseline!G16</f>
        <v>0</v>
      </c>
      <c r="D15" s="26">
        <f>Baseline!H16</f>
        <v>0</v>
      </c>
      <c r="E15" s="26">
        <f>Baseline!I16</f>
        <v>0</v>
      </c>
      <c r="F15" s="26">
        <f>Baseline!J16</f>
        <v>0</v>
      </c>
      <c r="G15" s="26">
        <f>Baseline!K16</f>
        <v>0</v>
      </c>
      <c r="H15" s="26">
        <f>Baseline!L16</f>
        <v>0</v>
      </c>
      <c r="I15" s="26">
        <f>Baseline!M16</f>
        <v>0</v>
      </c>
      <c r="J15" s="26">
        <f>Baseline!N16</f>
        <v>0</v>
      </c>
      <c r="K15" s="26">
        <f>Baseline!O16</f>
        <v>0</v>
      </c>
      <c r="L15" s="26">
        <f>Baseline!P16</f>
        <v>0</v>
      </c>
      <c r="M15" s="26">
        <f>Baseline!Q16</f>
        <v>0</v>
      </c>
      <c r="N15" s="26">
        <f>Baseline!R16</f>
        <v>0</v>
      </c>
      <c r="O15" s="26">
        <f>Baseline!S16</f>
        <v>0</v>
      </c>
      <c r="P15" s="26">
        <f>Baseline!T16</f>
        <v>0</v>
      </c>
      <c r="Q15" s="26">
        <f>Baseline!U16</f>
        <v>0</v>
      </c>
      <c r="R15" s="98"/>
    </row>
    <row r="16" s="1" customFormat="1" spans="2:18">
      <c r="B16" s="34" t="str">
        <f>DataInput!B123</f>
        <v>2. Derivation (if applicable to the State)</v>
      </c>
      <c r="C16" s="26">
        <f>Baseline!G17</f>
        <v>0</v>
      </c>
      <c r="D16" s="26">
        <f>Baseline!H17</f>
        <v>0</v>
      </c>
      <c r="E16" s="26">
        <f>Baseline!I17</f>
        <v>0</v>
      </c>
      <c r="F16" s="26">
        <f>Baseline!J17</f>
        <v>0</v>
      </c>
      <c r="G16" s="26">
        <f>Baseline!K17</f>
        <v>0</v>
      </c>
      <c r="H16" s="26">
        <f>Baseline!L17</f>
        <v>0</v>
      </c>
      <c r="I16" s="26">
        <f>Baseline!M17</f>
        <v>0</v>
      </c>
      <c r="J16" s="26">
        <f>Baseline!N17</f>
        <v>0</v>
      </c>
      <c r="K16" s="26">
        <f>Baseline!O17</f>
        <v>0</v>
      </c>
      <c r="L16" s="26">
        <f>Baseline!P17</f>
        <v>0</v>
      </c>
      <c r="M16" s="26">
        <f>Baseline!Q17</f>
        <v>0</v>
      </c>
      <c r="N16" s="26">
        <f>Baseline!R17</f>
        <v>0</v>
      </c>
      <c r="O16" s="26">
        <f>Baseline!S17</f>
        <v>0</v>
      </c>
      <c r="P16" s="26">
        <f>Baseline!T17</f>
        <v>0</v>
      </c>
      <c r="Q16" s="26">
        <f>Baseline!U17</f>
        <v>0</v>
      </c>
      <c r="R16" s="98"/>
    </row>
    <row r="17" s="1" customFormat="1" spans="2:18">
      <c r="B17" s="34" t="str">
        <f>DataInput!B124</f>
        <v>3. Other FAAC transfers (exchange rate gain, augmentation, others)</v>
      </c>
      <c r="C17" s="26">
        <f>Baseline!G18</f>
        <v>4424.49278956</v>
      </c>
      <c r="D17" s="26">
        <f>Baseline!H18</f>
        <v>19409.246875</v>
      </c>
      <c r="E17" s="26">
        <f>Baseline!I18</f>
        <v>18069.17347683</v>
      </c>
      <c r="F17" s="26">
        <f>Baseline!J18</f>
        <v>16026.94724276</v>
      </c>
      <c r="G17" s="26">
        <f>Baseline!K18</f>
        <v>3231.488448</v>
      </c>
      <c r="H17" s="26">
        <f>Baseline!L18</f>
        <v>1771.55523766505</v>
      </c>
      <c r="I17" s="26">
        <f>Baseline!M18</f>
        <v>2037.28852331481</v>
      </c>
      <c r="J17" s="26">
        <f>Baseline!N18</f>
        <v>2342.88180181203</v>
      </c>
      <c r="K17" s="26">
        <f>Baseline!O18</f>
        <v>2424.31407208383</v>
      </c>
      <c r="L17" s="26">
        <f>Baseline!P18</f>
        <v>2963.46118289641</v>
      </c>
      <c r="M17" s="26">
        <f>Baseline!Q18</f>
        <v>3260.23036033087</v>
      </c>
      <c r="N17" s="26">
        <f>Baseline!R18</f>
        <v>3586.7149143805</v>
      </c>
      <c r="O17" s="26">
        <f>Baseline!S18</f>
        <v>4241.37215153757</v>
      </c>
      <c r="P17" s="26">
        <f>Baseline!T18</f>
        <v>5183.22797426821</v>
      </c>
      <c r="Q17" s="26">
        <f>Baseline!U18</f>
        <v>5701.11217040844</v>
      </c>
      <c r="R17" s="98"/>
    </row>
    <row r="18" s="1" customFormat="1" spans="2:18">
      <c r="B18" s="34" t="str">
        <f>DataInput!B125</f>
        <v>4. VAT Allocation</v>
      </c>
      <c r="C18" s="26">
        <f>Baseline!G19</f>
        <v>8044.1295677</v>
      </c>
      <c r="D18" s="26">
        <f>Baseline!H19</f>
        <v>7694.488524</v>
      </c>
      <c r="E18" s="26">
        <f>Baseline!I19</f>
        <v>10014.00242719</v>
      </c>
      <c r="F18" s="26">
        <f>Baseline!J19</f>
        <v>11259.13871752</v>
      </c>
      <c r="G18" s="26">
        <f>Baseline!K19</f>
        <v>12086.864902</v>
      </c>
      <c r="H18" s="26">
        <f>Baseline!L19</f>
        <v>11800.3634352115</v>
      </c>
      <c r="I18" s="26">
        <f>Baseline!M19</f>
        <v>13570.4179504932</v>
      </c>
      <c r="J18" s="26">
        <f>Baseline!N19</f>
        <v>15605.9806430672</v>
      </c>
      <c r="K18" s="26">
        <f>Baseline!O19</f>
        <v>16152.8777395273</v>
      </c>
      <c r="L18" s="26">
        <f>Baseline!P19</f>
        <v>19741.9094004564</v>
      </c>
      <c r="M18" s="26">
        <f>Baseline!Q19</f>
        <v>21715.7458105248</v>
      </c>
      <c r="N18" s="26">
        <f>Baseline!R19</f>
        <v>23887.9576821036</v>
      </c>
      <c r="O18" s="26">
        <f>Baseline!S19</f>
        <v>28700.2013344191</v>
      </c>
      <c r="P18" s="26">
        <f>Baseline!T19</f>
        <v>34528.5815345819</v>
      </c>
      <c r="Q18" s="26">
        <f>Baseline!U19</f>
        <v>37980.2187647692</v>
      </c>
      <c r="R18" s="98"/>
    </row>
    <row r="19" s="1" customFormat="1" spans="2:18">
      <c r="B19" s="34" t="str">
        <f>DataInput!B126</f>
        <v>5. IGR</v>
      </c>
      <c r="C19" s="26">
        <f>Baseline!G20</f>
        <v>7201.76141292</v>
      </c>
      <c r="D19" s="26">
        <f>Baseline!H20</f>
        <v>10213.11949</v>
      </c>
      <c r="E19" s="26">
        <f>Baseline!I20</f>
        <v>10493.18173685</v>
      </c>
      <c r="F19" s="26">
        <f>Baseline!J20</f>
        <v>11463.18880975</v>
      </c>
      <c r="G19" s="26">
        <f>Baseline!K20</f>
        <v>17199.206405</v>
      </c>
      <c r="H19" s="26">
        <f>Baseline!L20</f>
        <v>17032.1132800668</v>
      </c>
      <c r="I19" s="26">
        <f>Baseline!M20</f>
        <v>19586.9302720768</v>
      </c>
      <c r="J19" s="26">
        <f>Baseline!N20</f>
        <v>22524.9698128883</v>
      </c>
      <c r="K19" s="26">
        <f>Baseline!O20</f>
        <v>25644.7152848215</v>
      </c>
      <c r="L19" s="26">
        <f>Baseline!P20</f>
        <v>28494.2725775448</v>
      </c>
      <c r="M19" s="26">
        <f>Baseline!Q20</f>
        <v>31343.6634641765</v>
      </c>
      <c r="N19" s="26">
        <f>Baseline!R20</f>
        <v>34477.3129838029</v>
      </c>
      <c r="O19" s="26">
        <f>Baseline!S20</f>
        <v>40775.7599313734</v>
      </c>
      <c r="P19" s="26">
        <f>Baseline!T20</f>
        <v>49836.6239210794</v>
      </c>
      <c r="Q19" s="26">
        <f>Baseline!U20</f>
        <v>54820.8675092413</v>
      </c>
      <c r="R19" s="98"/>
    </row>
    <row r="20" s="1" customFormat="1" spans="2:18">
      <c r="B20" s="36" t="str">
        <f>DataInput!B127</f>
        <v>6. Capital Receipts</v>
      </c>
      <c r="C20" s="26">
        <f>Baseline!G21</f>
        <v>0</v>
      </c>
      <c r="D20" s="26">
        <f>Baseline!H21</f>
        <v>0</v>
      </c>
      <c r="E20" s="26">
        <f>Baseline!I21</f>
        <v>0</v>
      </c>
      <c r="F20" s="26">
        <f>Baseline!J21</f>
        <v>0</v>
      </c>
      <c r="G20" s="26">
        <f>Baseline!K21</f>
        <v>0</v>
      </c>
      <c r="H20" s="26">
        <f>Baseline!L21</f>
        <v>62863.6694039819</v>
      </c>
      <c r="I20" s="26">
        <f ca="1">Baseline!M21</f>
        <v>115298.623302964</v>
      </c>
      <c r="J20" s="26">
        <f ca="1">Baseline!N21</f>
        <v>146081.256118759</v>
      </c>
      <c r="K20" s="26">
        <f ca="1">Baseline!O21</f>
        <v>194393.581997367</v>
      </c>
      <c r="L20" s="26">
        <f ca="1">Baseline!P21</f>
        <v>232184.075708518</v>
      </c>
      <c r="M20" s="26">
        <f ca="1">Baseline!Q21</f>
        <v>-763680.987241161</v>
      </c>
      <c r="N20" s="26">
        <f ca="1">Baseline!R21</f>
        <v>-2263062.55744036</v>
      </c>
      <c r="O20" s="26">
        <f ca="1">Baseline!S21</f>
        <v>-1612403.47475412</v>
      </c>
      <c r="P20" s="26">
        <f ca="1">Baseline!T21</f>
        <v>-843429.621874441</v>
      </c>
      <c r="Q20" s="26">
        <f ca="1">Baseline!U21</f>
        <v>-229988.273106783</v>
      </c>
      <c r="R20" s="98"/>
    </row>
    <row r="21" s="1" customFormat="1" spans="2:18">
      <c r="B21" s="35" t="str">
        <f>DataInput!B128</f>
        <v>Grants</v>
      </c>
      <c r="C21" s="26">
        <f>Baseline!G22</f>
        <v>0</v>
      </c>
      <c r="D21" s="26">
        <f>Baseline!H22</f>
        <v>0</v>
      </c>
      <c r="E21" s="26">
        <f>Baseline!I22</f>
        <v>100</v>
      </c>
      <c r="F21" s="26">
        <f>Baseline!J22</f>
        <v>36.69124193</v>
      </c>
      <c r="G21" s="26">
        <f>Baseline!K22</f>
        <v>2977.389612</v>
      </c>
      <c r="H21" s="26">
        <f>Baseline!L22</f>
        <v>3036.93740424</v>
      </c>
      <c r="I21" s="26">
        <f>Baseline!M22</f>
        <v>3097.67615232</v>
      </c>
      <c r="J21" s="26">
        <f>Baseline!N22</f>
        <v>2787.9083908</v>
      </c>
      <c r="K21" s="26">
        <f>Baseline!O22</f>
        <v>2760.02930689</v>
      </c>
      <c r="L21" s="26">
        <f>Baseline!P22</f>
        <v>3312.03516826</v>
      </c>
      <c r="M21" s="26">
        <f>Baseline!Q22</f>
        <v>3974.44220191</v>
      </c>
      <c r="N21" s="26">
        <f>Baseline!R22</f>
        <v>4371.8864221</v>
      </c>
      <c r="O21" s="26">
        <f>Baseline!S22</f>
        <v>4809.07506431</v>
      </c>
      <c r="P21" s="26">
        <f>Baseline!T22</f>
        <v>5289.98257074</v>
      </c>
      <c r="Q21" s="26">
        <f>Baseline!U22</f>
        <v>5818.98082781</v>
      </c>
      <c r="R21" s="98"/>
    </row>
    <row r="22" s="1" customFormat="1" spans="2:18">
      <c r="B22" s="35" t="str">
        <f>DataInput!B129</f>
        <v>Sales of Government Assets and Privatization Proceeds</v>
      </c>
      <c r="C22" s="26">
        <f>Baseline!G23</f>
        <v>0</v>
      </c>
      <c r="D22" s="26">
        <f>Baseline!H23</f>
        <v>0</v>
      </c>
      <c r="E22" s="26">
        <f>Baseline!I23</f>
        <v>0</v>
      </c>
      <c r="F22" s="26">
        <f>Baseline!J23</f>
        <v>0</v>
      </c>
      <c r="G22" s="26">
        <f>Baseline!K23</f>
        <v>0</v>
      </c>
      <c r="H22" s="26">
        <f>Baseline!L23</f>
        <v>0</v>
      </c>
      <c r="I22" s="26">
        <f>Baseline!M23</f>
        <v>0</v>
      </c>
      <c r="J22" s="26">
        <f>Baseline!N23</f>
        <v>0</v>
      </c>
      <c r="K22" s="26">
        <f>Baseline!O23</f>
        <v>0</v>
      </c>
      <c r="L22" s="26">
        <f>Baseline!P23</f>
        <v>0</v>
      </c>
      <c r="M22" s="26">
        <f>Baseline!Q23</f>
        <v>0</v>
      </c>
      <c r="N22" s="26">
        <f>Baseline!R23</f>
        <v>0</v>
      </c>
      <c r="O22" s="26">
        <f>Baseline!S23</f>
        <v>0</v>
      </c>
      <c r="P22" s="26">
        <f>Baseline!T23</f>
        <v>0</v>
      </c>
      <c r="Q22" s="26">
        <f>Baseline!U23</f>
        <v>0</v>
      </c>
      <c r="R22" s="98"/>
    </row>
    <row r="23" s="1" customFormat="1" spans="2:18">
      <c r="B23" s="35" t="str">
        <f>DataInput!B130</f>
        <v>Other Non-Debt Creating Capital Receipts</v>
      </c>
      <c r="C23" s="26">
        <f>Baseline!G24</f>
        <v>0</v>
      </c>
      <c r="D23" s="26">
        <f>Baseline!H24</f>
        <v>0</v>
      </c>
      <c r="E23" s="26">
        <f>Baseline!I24</f>
        <v>0</v>
      </c>
      <c r="F23" s="26">
        <f>Baseline!J24</f>
        <v>0</v>
      </c>
      <c r="G23" s="26">
        <f>Baseline!K24</f>
        <v>0</v>
      </c>
      <c r="H23" s="26">
        <f>Baseline!L24</f>
        <v>0</v>
      </c>
      <c r="I23" s="26">
        <f>Baseline!M24</f>
        <v>0</v>
      </c>
      <c r="J23" s="26">
        <f>Baseline!N24</f>
        <v>0</v>
      </c>
      <c r="K23" s="26">
        <f>Baseline!O24</f>
        <v>0</v>
      </c>
      <c r="L23" s="26">
        <f>Baseline!P24</f>
        <v>0</v>
      </c>
      <c r="M23" s="26">
        <f>Baseline!Q24</f>
        <v>0</v>
      </c>
      <c r="N23" s="26">
        <f>Baseline!R24</f>
        <v>0</v>
      </c>
      <c r="O23" s="26">
        <f>Baseline!S24</f>
        <v>0</v>
      </c>
      <c r="P23" s="26">
        <f>Baseline!T24</f>
        <v>0</v>
      </c>
      <c r="Q23" s="26">
        <f>Baseline!U24</f>
        <v>0</v>
      </c>
      <c r="R23" s="98"/>
    </row>
    <row r="24" s="1" customFormat="1" spans="2:18">
      <c r="B24" s="35" t="str">
        <f>DataInput!B131</f>
        <v>Proceeds from Debt-Creating Borrowings (bond issuance, loan disbursements, etc.)</v>
      </c>
      <c r="C24" s="26">
        <f>Baseline!G25</f>
        <v>0</v>
      </c>
      <c r="D24" s="26">
        <f>Baseline!H25</f>
        <v>0</v>
      </c>
      <c r="E24" s="26">
        <f>Baseline!I25</f>
        <v>0</v>
      </c>
      <c r="F24" s="26">
        <f>Baseline!J25</f>
        <v>0</v>
      </c>
      <c r="G24" s="26">
        <f>Baseline!K25</f>
        <v>0</v>
      </c>
      <c r="H24" s="26">
        <f>Baseline!L25</f>
        <v>59826.7319997419</v>
      </c>
      <c r="I24" s="26">
        <f ca="1">Baseline!M25</f>
        <v>112200.947150644</v>
      </c>
      <c r="J24" s="26">
        <f ca="1">Baseline!N25</f>
        <v>143293.347727959</v>
      </c>
      <c r="K24" s="26">
        <f ca="1">Baseline!O25</f>
        <v>191633.552690477</v>
      </c>
      <c r="L24" s="26">
        <f ca="1">Baseline!P25</f>
        <v>228872.040540258</v>
      </c>
      <c r="M24" s="26">
        <f ca="1">Baseline!Q25</f>
        <v>-767655.429443071</v>
      </c>
      <c r="N24" s="26">
        <f ca="1">Baseline!R25</f>
        <v>-2267434.44386246</v>
      </c>
      <c r="O24" s="26">
        <f ca="1">Baseline!S25</f>
        <v>-1617212.54981843</v>
      </c>
      <c r="P24" s="26">
        <f ca="1">Baseline!T25</f>
        <v>-848719.604445181</v>
      </c>
      <c r="Q24" s="26">
        <f ca="1">Baseline!U25</f>
        <v>-235807.253934593</v>
      </c>
      <c r="R24" s="98"/>
    </row>
    <row r="25" s="1" customFormat="1" spans="2:18">
      <c r="B25" s="39"/>
      <c r="C25" s="40"/>
      <c r="D25" s="40"/>
      <c r="E25" s="40"/>
      <c r="F25" s="40"/>
      <c r="G25" s="40"/>
      <c r="H25" s="76"/>
      <c r="I25" s="76"/>
      <c r="J25" s="76"/>
      <c r="K25" s="76"/>
      <c r="L25" s="76"/>
      <c r="M25" s="76"/>
      <c r="N25" s="76"/>
      <c r="O25" s="76"/>
      <c r="P25" s="76"/>
      <c r="Q25" s="76"/>
      <c r="R25" s="98"/>
    </row>
    <row r="26" s="1" customFormat="1" spans="2:18">
      <c r="B26" s="32" t="str">
        <f>DataInput!B136</f>
        <v>Expenditure</v>
      </c>
      <c r="C26" s="33">
        <f>Baseline!G30</f>
        <v>38244.17165711</v>
      </c>
      <c r="D26" s="33">
        <f>Baseline!H30</f>
        <v>78333.509732</v>
      </c>
      <c r="E26" s="33">
        <f>Baseline!I30</f>
        <v>104223.90715275</v>
      </c>
      <c r="F26" s="33">
        <f>Baseline!J30</f>
        <v>72210.64198858</v>
      </c>
      <c r="G26" s="33">
        <f>Baseline!K30</f>
        <v>125225.922828</v>
      </c>
      <c r="H26" s="33">
        <f>Baseline!L30</f>
        <v>140027.941911301</v>
      </c>
      <c r="I26" s="33">
        <f ca="1">Baseline!M30</f>
        <v>182110.971499731</v>
      </c>
      <c r="J26" s="33">
        <f ca="1">Baseline!N30</f>
        <v>225337.598545042</v>
      </c>
      <c r="K26" s="33">
        <f ca="1">Baseline!O30</f>
        <v>275550.887787592</v>
      </c>
      <c r="L26" s="33">
        <f ca="1">Baseline!P30</f>
        <v>332028.487867277</v>
      </c>
      <c r="M26" s="33">
        <f ca="1">Baseline!Q30</f>
        <v>-652655.100758588</v>
      </c>
      <c r="N26" s="33">
        <f ca="1">Baseline!R30</f>
        <v>-2140027.5709854</v>
      </c>
      <c r="O26" s="33">
        <f ca="1">Baseline!S30</f>
        <v>-1468783.08733092</v>
      </c>
      <c r="P26" s="33">
        <f ca="1">Baseline!T30</f>
        <v>-670380.51383776</v>
      </c>
      <c r="Q26" s="33">
        <f ca="1">Baseline!U30</f>
        <v>-36581.4013645982</v>
      </c>
      <c r="R26" s="98"/>
    </row>
    <row r="27" s="1" customFormat="1" spans="2:18">
      <c r="B27" s="34" t="str">
        <f>DataInput!B137</f>
        <v>1. Personnel costs (Salaries, Pensions, Civil Servant Social Benefits, other)</v>
      </c>
      <c r="C27" s="26">
        <f>Baseline!G31</f>
        <v>27224.63740445</v>
      </c>
      <c r="D27" s="26">
        <f>Baseline!H31</f>
        <v>40271.87503</v>
      </c>
      <c r="E27" s="26">
        <f>Baseline!I31</f>
        <v>53015.62177984</v>
      </c>
      <c r="F27" s="26">
        <f>Baseline!J31</f>
        <v>30473.85485228</v>
      </c>
      <c r="G27" s="26">
        <f>Baseline!K31</f>
        <v>59347.638975</v>
      </c>
      <c r="H27" s="26">
        <f>Baseline!L31</f>
        <v>38198.3997545678</v>
      </c>
      <c r="I27" s="26">
        <f>Baseline!M31</f>
        <v>38580.3837521135</v>
      </c>
      <c r="J27" s="26">
        <f>Baseline!N31</f>
        <v>42438.1875896346</v>
      </c>
      <c r="K27" s="26">
        <f>Baseline!O31</f>
        <v>46482.849465531</v>
      </c>
      <c r="L27" s="26">
        <f>Baseline!P31</f>
        <v>51151.4079601863</v>
      </c>
      <c r="M27" s="26">
        <f>Baseline!Q31</f>
        <v>53708.9020397882</v>
      </c>
      <c r="N27" s="26">
        <f>Baseline!R31</f>
        <v>56394.371060186</v>
      </c>
      <c r="O27" s="26">
        <f>Baseline!S31</f>
        <v>59214.8547707879</v>
      </c>
      <c r="P27" s="26">
        <f>Baseline!T31</f>
        <v>60991.3933184958</v>
      </c>
      <c r="Q27" s="26">
        <f>Baseline!U31</f>
        <v>62821.0272516807</v>
      </c>
      <c r="R27" s="98"/>
    </row>
    <row r="28" s="1" customFormat="1" spans="2:18">
      <c r="B28" s="34" t="str">
        <f>DataInput!B138</f>
        <v>2. Overhead costs</v>
      </c>
      <c r="C28" s="26">
        <f>Baseline!G32</f>
        <v>11017.94651266</v>
      </c>
      <c r="D28" s="26">
        <f>Baseline!H32</f>
        <v>19737.962449</v>
      </c>
      <c r="E28" s="26">
        <f>Baseline!I32</f>
        <v>27320.68478619</v>
      </c>
      <c r="F28" s="26">
        <f>Baseline!J32</f>
        <v>25045.0828298</v>
      </c>
      <c r="G28" s="26">
        <f>Baseline!K32</f>
        <v>29826.174501</v>
      </c>
      <c r="H28" s="26">
        <f>Baseline!L32</f>
        <v>27320.4543859247</v>
      </c>
      <c r="I28" s="26">
        <f>Baseline!M32</f>
        <v>27375.0952946965</v>
      </c>
      <c r="J28" s="26">
        <f>Baseline!N32</f>
        <v>30112.8462476435</v>
      </c>
      <c r="K28" s="26">
        <f>Baseline!O32</f>
        <v>33124.3347101199</v>
      </c>
      <c r="L28" s="26">
        <f>Baseline!P32</f>
        <v>36436.5880572211</v>
      </c>
      <c r="M28" s="26">
        <f>Baseline!Q32</f>
        <v>40079.6339377933</v>
      </c>
      <c r="N28" s="26">
        <f>Baseline!R32</f>
        <v>42083.5002771713</v>
      </c>
      <c r="O28" s="26">
        <f>Baseline!S32</f>
        <v>44187.215279943</v>
      </c>
      <c r="P28" s="26">
        <f>Baseline!T32</f>
        <v>45512.8074327424</v>
      </c>
      <c r="Q28" s="26">
        <f>Baseline!U32</f>
        <v>46878.3055070698</v>
      </c>
      <c r="R28" s="98"/>
    </row>
    <row r="29" s="1" customFormat="1" spans="2:18">
      <c r="B29" s="34" t="str">
        <f>DataInput!B139</f>
        <v>3. Interest Payments (Public Debt Charges, including interests deducted from FAAC Allocation)</v>
      </c>
      <c r="C29" s="26">
        <f>Baseline!G33</f>
        <v>0</v>
      </c>
      <c r="D29" s="26">
        <f>Baseline!H33</f>
        <v>0</v>
      </c>
      <c r="E29" s="26">
        <f>Baseline!I33</f>
        <v>0</v>
      </c>
      <c r="F29" s="26">
        <f>Baseline!J33</f>
        <v>0</v>
      </c>
      <c r="G29" s="26">
        <f>Baseline!K33</f>
        <v>1995.309979</v>
      </c>
      <c r="H29" s="26">
        <f>Baseline!L33</f>
        <v>25478.04010885</v>
      </c>
      <c r="I29" s="26">
        <f ca="1">Baseline!M33</f>
        <v>54104.6377099693</v>
      </c>
      <c r="J29" s="26">
        <f ca="1">Baseline!N33</f>
        <v>90176.7903789908</v>
      </c>
      <c r="K29" s="26">
        <f ca="1">Baseline!O33</f>
        <v>129593.394369188</v>
      </c>
      <c r="L29" s="26">
        <f ca="1">Baseline!P33</f>
        <v>172320.440285806</v>
      </c>
      <c r="M29" s="26">
        <f ca="1">Baseline!Q33</f>
        <v>218164.815752646</v>
      </c>
      <c r="N29" s="26">
        <f ca="1">Baseline!R33</f>
        <v>272492.792809471</v>
      </c>
      <c r="O29" s="26">
        <f ca="1">Baseline!S33</f>
        <v>330792.010745563</v>
      </c>
      <c r="P29" s="26">
        <f ca="1">Baseline!T33</f>
        <v>389183.129471782</v>
      </c>
      <c r="Q29" s="26">
        <f ca="1">Baseline!U33</f>
        <v>445497.573572119</v>
      </c>
      <c r="R29" s="98"/>
    </row>
    <row r="30" s="1" customFormat="1" spans="2:18">
      <c r="B30" s="34" t="str">
        <f>DataInput!B142</f>
        <v>4. Other Recurrent Expenditure (Excluding Personnel Costs, Overhead Costs and Interest Payments)</v>
      </c>
      <c r="C30" s="26">
        <f>Baseline!G36</f>
        <v>0</v>
      </c>
      <c r="D30" s="26">
        <f>Baseline!H36</f>
        <v>0</v>
      </c>
      <c r="E30" s="26">
        <f>Baseline!I36</f>
        <v>0</v>
      </c>
      <c r="F30" s="26">
        <f>Baseline!J36</f>
        <v>0</v>
      </c>
      <c r="G30" s="26">
        <f>Baseline!K36</f>
        <v>0</v>
      </c>
      <c r="H30" s="26">
        <f>Baseline!L36</f>
        <v>0</v>
      </c>
      <c r="I30" s="26">
        <f>Baseline!M36</f>
        <v>0</v>
      </c>
      <c r="J30" s="26">
        <f>Baseline!N36</f>
        <v>0</v>
      </c>
      <c r="K30" s="26">
        <f>Baseline!O36</f>
        <v>0</v>
      </c>
      <c r="L30" s="26">
        <f>Baseline!P36</f>
        <v>0</v>
      </c>
      <c r="M30" s="26">
        <f>Baseline!Q36</f>
        <v>0</v>
      </c>
      <c r="N30" s="26">
        <f>Baseline!R36</f>
        <v>0</v>
      </c>
      <c r="O30" s="26">
        <f>Baseline!S36</f>
        <v>0</v>
      </c>
      <c r="P30" s="26">
        <f>Baseline!T36</f>
        <v>0</v>
      </c>
      <c r="Q30" s="26">
        <f>Baseline!U36</f>
        <v>0</v>
      </c>
      <c r="R30" s="98"/>
    </row>
    <row r="31" s="1" customFormat="1" spans="2:18">
      <c r="B31" s="34" t="str">
        <f>DataInput!B143</f>
        <v>5. Capital Expenditure</v>
      </c>
      <c r="C31" s="26">
        <f>Baseline!G37</f>
        <v>0</v>
      </c>
      <c r="D31" s="26">
        <f>Baseline!H37</f>
        <v>15828.823277</v>
      </c>
      <c r="E31" s="26">
        <f>Baseline!I37</f>
        <v>19888.11981084</v>
      </c>
      <c r="F31" s="26">
        <f>Baseline!J37</f>
        <v>16169.14040033</v>
      </c>
      <c r="G31" s="26">
        <f>Baseline!K37</f>
        <v>28589.764955</v>
      </c>
      <c r="H31" s="26">
        <f>Baseline!L37</f>
        <v>32206.5721910489</v>
      </c>
      <c r="I31" s="26">
        <f>Baseline!M37</f>
        <v>35273.5584186517</v>
      </c>
      <c r="J31" s="26">
        <f>Baseline!N37</f>
        <v>38931.2774523031</v>
      </c>
      <c r="K31" s="26">
        <f>Baseline!O37</f>
        <v>42824.4051975334</v>
      </c>
      <c r="L31" s="26">
        <f>Baseline!P37</f>
        <v>47106.8457172868</v>
      </c>
      <c r="M31" s="26">
        <f>Baseline!Q37</f>
        <v>51817.5302890154</v>
      </c>
      <c r="N31" s="26">
        <f>Baseline!R37</f>
        <v>56999.283317917</v>
      </c>
      <c r="O31" s="26">
        <f>Baseline!S37</f>
        <v>62699.2116497087</v>
      </c>
      <c r="P31" s="26">
        <f>Baseline!T37</f>
        <v>68969.1328146795</v>
      </c>
      <c r="Q31" s="26">
        <f>Baseline!U37</f>
        <v>75866.0460961475</v>
      </c>
      <c r="R31" s="98"/>
    </row>
    <row r="32" s="1" customFormat="1" spans="2:18">
      <c r="B32" s="34" t="str">
        <f>DataInput!B144</f>
        <v>6. Amortization (principal) payments</v>
      </c>
      <c r="C32" s="26">
        <f>Baseline!G38</f>
        <v>0</v>
      </c>
      <c r="D32" s="26">
        <f>Baseline!H38</f>
        <v>2493.213197</v>
      </c>
      <c r="E32" s="26">
        <f>Baseline!I38</f>
        <v>3997.66299888</v>
      </c>
      <c r="F32" s="26">
        <f>Baseline!J38</f>
        <v>520.52717417</v>
      </c>
      <c r="G32" s="26">
        <f>Baseline!K38</f>
        <v>5464.735018</v>
      </c>
      <c r="H32" s="26">
        <f>Baseline!L38</f>
        <v>16824.47547091</v>
      </c>
      <c r="I32" s="26">
        <f ca="1">Baseline!M38</f>
        <v>26777.2963243</v>
      </c>
      <c r="J32" s="26">
        <f ca="1">Baseline!N38</f>
        <v>23678.49687647</v>
      </c>
      <c r="K32" s="26">
        <f ca="1">Baseline!O38</f>
        <v>23525.90404522</v>
      </c>
      <c r="L32" s="26">
        <f ca="1">Baseline!P38</f>
        <v>25013.2058467767</v>
      </c>
      <c r="M32" s="26">
        <f ca="1">Baseline!Q38</f>
        <v>-1016425.98277783</v>
      </c>
      <c r="N32" s="26">
        <f ca="1">Baseline!R38</f>
        <v>-2567997.51845015</v>
      </c>
      <c r="O32" s="26">
        <f ca="1">Baseline!S38</f>
        <v>-1965676.37977692</v>
      </c>
      <c r="P32" s="26">
        <f ca="1">Baseline!T38</f>
        <v>-1235036.97687546</v>
      </c>
      <c r="Q32" s="26">
        <f ca="1">Baseline!U38</f>
        <v>-667644.353791616</v>
      </c>
      <c r="R32" s="98"/>
    </row>
    <row r="33" s="1" customFormat="1" spans="2:18">
      <c r="B33" s="42"/>
      <c r="C33" s="43"/>
      <c r="D33" s="43"/>
      <c r="E33" s="43"/>
      <c r="F33" s="43"/>
      <c r="G33" s="43"/>
      <c r="H33" s="76"/>
      <c r="I33" s="76"/>
      <c r="J33" s="76"/>
      <c r="K33" s="76"/>
      <c r="L33" s="76"/>
      <c r="M33" s="76"/>
      <c r="N33" s="76"/>
      <c r="O33" s="76"/>
      <c r="P33" s="76"/>
      <c r="Q33" s="76"/>
      <c r="R33" s="98"/>
    </row>
    <row r="34" s="1" customFormat="1" spans="2:18">
      <c r="B34" s="32" t="str">
        <f>DataInput!B149</f>
        <v>Budget Balance (' + ' means surplus,  ' - ' means deficit)</v>
      </c>
      <c r="C34" s="33">
        <f>Baseline!G43</f>
        <v>21422.87777144</v>
      </c>
      <c r="D34" s="33">
        <f>Baseline!H43</f>
        <v>2958.02034599999</v>
      </c>
      <c r="E34" s="33">
        <f>Baseline!I43</f>
        <v>-27790.40961544</v>
      </c>
      <c r="F34" s="33">
        <f>Baseline!J43</f>
        <v>35659.31000163</v>
      </c>
      <c r="G34" s="33">
        <f>Baseline!K43</f>
        <v>-22024.7027269</v>
      </c>
      <c r="H34" s="33">
        <f>Baseline!L43</f>
        <v>-17370.682771</v>
      </c>
      <c r="I34" s="33">
        <f ca="1">Baseline!M43</f>
        <v>1950.27999999997</v>
      </c>
      <c r="J34" s="33">
        <f ca="1">Baseline!N43</f>
        <v>-179.320000000007</v>
      </c>
      <c r="K34" s="33">
        <f ca="1">Baseline!O43</f>
        <v>3019.27000000002</v>
      </c>
      <c r="L34" s="33">
        <f ca="1">Baseline!P43</f>
        <v>188.949999999953</v>
      </c>
      <c r="M34" s="33">
        <f ca="1">Baseline!Q43</f>
        <v>-989.620000000228</v>
      </c>
      <c r="N34" s="33">
        <f ca="1">Baseline!R43</f>
        <v>-1994.78000000026</v>
      </c>
      <c r="O34" s="33">
        <f ca="1">Baseline!S43</f>
        <v>-22.2499999997672</v>
      </c>
      <c r="P34" s="33">
        <f ca="1">Baseline!T43</f>
        <v>1908.84999999998</v>
      </c>
      <c r="Q34" s="33">
        <f ca="1">Baseline!U43</f>
        <v>-954.420000000042</v>
      </c>
      <c r="R34" s="98"/>
    </row>
    <row r="35" s="1" customFormat="1" spans="2:18">
      <c r="B35" s="32" t="str">
        <f>DataInput!B150</f>
        <v>Opening Cash and Bank Balance</v>
      </c>
      <c r="C35" s="33">
        <f>Baseline!G44</f>
        <v>4635.9537166</v>
      </c>
      <c r="D35" s="33">
        <f>Baseline!H44</f>
        <v>2029.3089658</v>
      </c>
      <c r="E35" s="33">
        <f>Baseline!I44</f>
        <v>20398.489309</v>
      </c>
      <c r="F35" s="33">
        <f>Baseline!J44</f>
        <v>13673.27865207</v>
      </c>
      <c r="G35" s="33">
        <f>Baseline!K44</f>
        <v>16497.91689551</v>
      </c>
      <c r="H35" s="33">
        <f>Baseline!L44</f>
        <v>32456.282771</v>
      </c>
      <c r="I35" s="33">
        <f>Baseline!M44</f>
        <v>15085.6</v>
      </c>
      <c r="J35" s="33">
        <f>Baseline!N44</f>
        <v>17035.88</v>
      </c>
      <c r="K35" s="33">
        <f>Baseline!O44</f>
        <v>16856.56</v>
      </c>
      <c r="L35" s="33">
        <f>Baseline!P44</f>
        <v>19875.83</v>
      </c>
      <c r="M35" s="33">
        <f>Baseline!Q44</f>
        <v>20064.78</v>
      </c>
      <c r="N35" s="33">
        <f>Baseline!R44</f>
        <v>19075.16</v>
      </c>
      <c r="O35" s="33">
        <f>Baseline!S44</f>
        <v>17080.38</v>
      </c>
      <c r="P35" s="33">
        <f>Baseline!T44</f>
        <v>17058.13</v>
      </c>
      <c r="Q35" s="33">
        <f>Baseline!U44</f>
        <v>18966.98</v>
      </c>
      <c r="R35" s="98"/>
    </row>
    <row r="36" s="1" customFormat="1" spans="2:18">
      <c r="B36" s="32" t="str">
        <f>DataInput!B151</f>
        <v>Closing Cash and Bank Balance</v>
      </c>
      <c r="C36" s="33">
        <f>Baseline!G45</f>
        <v>2029.3099658</v>
      </c>
      <c r="D36" s="33">
        <f>Baseline!H45</f>
        <v>20398.489309</v>
      </c>
      <c r="E36" s="33">
        <f>Baseline!I45</f>
        <v>13673.27865207</v>
      </c>
      <c r="F36" s="33">
        <f>Baseline!J45</f>
        <v>16497.91689551</v>
      </c>
      <c r="G36" s="33">
        <f>Baseline!K45</f>
        <v>32456.282771</v>
      </c>
      <c r="H36" s="33">
        <f>Baseline!L45</f>
        <v>15085.6</v>
      </c>
      <c r="I36" s="33">
        <f>Baseline!M45</f>
        <v>17035.88</v>
      </c>
      <c r="J36" s="33">
        <f>Baseline!N45</f>
        <v>16856.56</v>
      </c>
      <c r="K36" s="33">
        <f>Baseline!O45</f>
        <v>19875.83</v>
      </c>
      <c r="L36" s="33">
        <f>Baseline!P45</f>
        <v>20064.78</v>
      </c>
      <c r="M36" s="33">
        <f>Baseline!Q45</f>
        <v>19075.16</v>
      </c>
      <c r="N36" s="33">
        <f>Baseline!R45</f>
        <v>17080.38</v>
      </c>
      <c r="O36" s="33">
        <f>Baseline!S45</f>
        <v>17058.13</v>
      </c>
      <c r="P36" s="33">
        <f>Baseline!T45</f>
        <v>18966.98</v>
      </c>
      <c r="Q36" s="33">
        <f>Baseline!U45</f>
        <v>18012.56</v>
      </c>
      <c r="R36" s="98"/>
    </row>
    <row r="37" s="1" customFormat="1" spans="2:18">
      <c r="B37" s="12"/>
      <c r="C37" s="12"/>
      <c r="D37" s="12"/>
      <c r="E37" s="12"/>
      <c r="F37" s="12"/>
      <c r="G37" s="21"/>
      <c r="H37" s="21"/>
      <c r="I37" s="21"/>
      <c r="J37" s="21"/>
      <c r="K37" s="21"/>
      <c r="L37" s="21"/>
      <c r="M37" s="21"/>
      <c r="N37" s="21"/>
      <c r="O37" s="21"/>
      <c r="P37" s="21"/>
      <c r="Q37" s="21"/>
      <c r="R37" s="97"/>
    </row>
    <row r="38" s="1" customFormat="1" spans="2:18">
      <c r="B38" s="12"/>
      <c r="C38" s="12"/>
      <c r="D38" s="12"/>
      <c r="E38" s="12"/>
      <c r="F38" s="12"/>
      <c r="G38" s="21"/>
      <c r="H38" s="21"/>
      <c r="I38" s="21"/>
      <c r="J38" s="21"/>
      <c r="K38" s="21"/>
      <c r="L38" s="21"/>
      <c r="M38" s="21"/>
      <c r="N38" s="21"/>
      <c r="O38" s="21"/>
      <c r="P38" s="21"/>
      <c r="Q38" s="21"/>
      <c r="R38" s="97"/>
    </row>
    <row r="39" spans="3:17">
      <c r="C39" s="351" t="s">
        <v>224</v>
      </c>
      <c r="D39" s="351"/>
      <c r="E39" s="351"/>
      <c r="F39" s="351"/>
      <c r="G39" s="351"/>
      <c r="H39" s="352" t="s">
        <v>225</v>
      </c>
      <c r="I39" s="352"/>
      <c r="J39" s="352"/>
      <c r="K39" s="352"/>
      <c r="L39" s="352"/>
      <c r="M39" s="352"/>
      <c r="N39" s="352"/>
      <c r="O39" s="352"/>
      <c r="P39" s="352"/>
      <c r="Q39" s="352"/>
    </row>
    <row r="40" s="1" customFormat="1" spans="2:18">
      <c r="B40" s="12"/>
      <c r="C40" s="353">
        <f>C3</f>
        <v>2015</v>
      </c>
      <c r="D40" s="353">
        <f t="shared" ref="D40:Q40" si="0">D3</f>
        <v>2016</v>
      </c>
      <c r="E40" s="353">
        <f t="shared" si="0"/>
        <v>2017</v>
      </c>
      <c r="F40" s="353">
        <f t="shared" si="0"/>
        <v>2018</v>
      </c>
      <c r="G40" s="353">
        <f t="shared" si="0"/>
        <v>2019</v>
      </c>
      <c r="H40" s="354">
        <f t="shared" si="0"/>
        <v>2020</v>
      </c>
      <c r="I40" s="354">
        <f t="shared" si="0"/>
        <v>2021</v>
      </c>
      <c r="J40" s="354">
        <f t="shared" si="0"/>
        <v>2022</v>
      </c>
      <c r="K40" s="354">
        <f t="shared" si="0"/>
        <v>2023</v>
      </c>
      <c r="L40" s="354">
        <f t="shared" si="0"/>
        <v>2024</v>
      </c>
      <c r="M40" s="354">
        <f t="shared" si="0"/>
        <v>2025</v>
      </c>
      <c r="N40" s="354">
        <f t="shared" si="0"/>
        <v>2026</v>
      </c>
      <c r="O40" s="354">
        <f t="shared" si="0"/>
        <v>2027</v>
      </c>
      <c r="P40" s="354">
        <f t="shared" si="0"/>
        <v>2028</v>
      </c>
      <c r="Q40" s="354">
        <f t="shared" si="0"/>
        <v>2029</v>
      </c>
      <c r="R40" s="97"/>
    </row>
    <row r="41" s="1" customFormat="1" spans="2:18">
      <c r="B41" s="12"/>
      <c r="C41" s="12"/>
      <c r="D41" s="12"/>
      <c r="E41" s="12"/>
      <c r="F41" s="12"/>
      <c r="G41" s="12"/>
      <c r="H41" s="14"/>
      <c r="I41" s="14"/>
      <c r="J41" s="14"/>
      <c r="K41" s="14"/>
      <c r="L41" s="14"/>
      <c r="M41" s="14"/>
      <c r="N41" s="14"/>
      <c r="O41" s="14"/>
      <c r="P41" s="14"/>
      <c r="Q41" s="14"/>
      <c r="R41" s="97"/>
    </row>
    <row r="42" s="3" customFormat="1" spans="2:18">
      <c r="B42" s="28" t="s">
        <v>229</v>
      </c>
      <c r="C42" s="28"/>
      <c r="D42" s="28"/>
      <c r="E42" s="28"/>
      <c r="F42" s="28"/>
      <c r="G42" s="28"/>
      <c r="H42" s="77"/>
      <c r="I42" s="77"/>
      <c r="J42" s="77"/>
      <c r="K42" s="77"/>
      <c r="L42" s="77"/>
      <c r="M42" s="77"/>
      <c r="N42" s="77"/>
      <c r="O42" s="77"/>
      <c r="P42" s="77"/>
      <c r="Q42" s="77"/>
      <c r="R42" s="78"/>
    </row>
    <row r="43" s="1" customFormat="1" spans="2:18">
      <c r="B43" s="12"/>
      <c r="C43" s="12"/>
      <c r="D43" s="12"/>
      <c r="E43" s="12"/>
      <c r="F43" s="12"/>
      <c r="G43" s="12"/>
      <c r="H43" s="14"/>
      <c r="I43" s="14"/>
      <c r="J43" s="14"/>
      <c r="K43" s="14"/>
      <c r="L43" s="14"/>
      <c r="M43" s="14"/>
      <c r="N43" s="14"/>
      <c r="O43" s="14"/>
      <c r="P43" s="14"/>
      <c r="Q43" s="14"/>
      <c r="R43" s="97"/>
    </row>
    <row r="44" ht="15" spans="1:17">
      <c r="A44" s="45"/>
      <c r="B44" s="46" t="s">
        <v>230</v>
      </c>
      <c r="C44" s="49"/>
      <c r="D44" s="49"/>
      <c r="E44" s="49"/>
      <c r="F44" s="49"/>
      <c r="G44" s="85"/>
      <c r="H44" s="86">
        <f>Baseline!L49</f>
        <v>59826.7319997419</v>
      </c>
      <c r="I44" s="86">
        <f ca="1">Baseline!M49</f>
        <v>112200.947150644</v>
      </c>
      <c r="J44" s="86">
        <f ca="1">Baseline!N49</f>
        <v>143293.347727959</v>
      </c>
      <c r="K44" s="86">
        <f ca="1">Baseline!O49</f>
        <v>191633.552690477</v>
      </c>
      <c r="L44" s="86">
        <f ca="1">Baseline!P49</f>
        <v>228872.040540258</v>
      </c>
      <c r="M44" s="86">
        <f ca="1">Baseline!Q49</f>
        <v>-767655.429443071</v>
      </c>
      <c r="N44" s="86">
        <f ca="1">Baseline!R49</f>
        <v>-2267434.44386246</v>
      </c>
      <c r="O44" s="86">
        <f ca="1">Baseline!S49</f>
        <v>-1617212.54981843</v>
      </c>
      <c r="P44" s="86">
        <f ca="1">Baseline!T49</f>
        <v>-848719.604445181</v>
      </c>
      <c r="Q44" s="86">
        <f ca="1">Baseline!U49</f>
        <v>-235807.253934593</v>
      </c>
    </row>
    <row r="45" ht="15" spans="1:17">
      <c r="A45" s="45"/>
      <c r="B45" s="50" t="s">
        <v>231</v>
      </c>
      <c r="C45" s="52"/>
      <c r="D45" s="52"/>
      <c r="E45" s="52"/>
      <c r="F45" s="52"/>
      <c r="G45" s="87"/>
      <c r="H45" s="90">
        <f>Baseline!L50</f>
        <v>-34894.8991909819</v>
      </c>
      <c r="I45" s="90">
        <f>Baseline!M50</f>
        <v>-29368.7331163743</v>
      </c>
      <c r="J45" s="90">
        <f>Baseline!N50</f>
        <v>-29617.3804724986</v>
      </c>
      <c r="K45" s="90">
        <f>Baseline!O50</f>
        <v>-35494.9842760694</v>
      </c>
      <c r="L45" s="90">
        <f>Baseline!P50</f>
        <v>-31349.4444076753</v>
      </c>
      <c r="M45" s="90">
        <f>Baseline!Q50</f>
        <v>-31595.3575821145</v>
      </c>
      <c r="N45" s="90">
        <f>Baseline!R50</f>
        <v>-30065.0617782159</v>
      </c>
      <c r="O45" s="90">
        <f>Baseline!S50</f>
        <v>-17694.0692129274</v>
      </c>
      <c r="P45" s="90">
        <f>Baseline!T50</f>
        <v>4774.60704150377</v>
      </c>
      <c r="Q45" s="90">
        <f>Baseline!U50</f>
        <v>12706.0537150969</v>
      </c>
    </row>
    <row r="46" ht="15" spans="1:17">
      <c r="A46" s="53"/>
      <c r="B46" s="50" t="s">
        <v>232</v>
      </c>
      <c r="C46" s="52"/>
      <c r="D46" s="52"/>
      <c r="E46" s="52"/>
      <c r="F46" s="52"/>
      <c r="G46" s="87"/>
      <c r="H46" s="87">
        <f>Baseline!L51</f>
        <v>42302.51557976</v>
      </c>
      <c r="I46" s="87">
        <f ca="1">Baseline!M51</f>
        <v>80881.9340342693</v>
      </c>
      <c r="J46" s="87">
        <f ca="1">Baseline!N51</f>
        <v>113855.287255461</v>
      </c>
      <c r="K46" s="87">
        <f ca="1">Baseline!O51</f>
        <v>153119.298414408</v>
      </c>
      <c r="L46" s="87">
        <f ca="1">Baseline!P51</f>
        <v>197333.646132582</v>
      </c>
      <c r="M46" s="87">
        <f ca="1">Baseline!Q51</f>
        <v>-798261.167025185</v>
      </c>
      <c r="N46" s="87">
        <f ca="1">Baseline!R51</f>
        <v>-2295504.72564068</v>
      </c>
      <c r="O46" s="87">
        <f ca="1">Baseline!S51</f>
        <v>-1634884.36903136</v>
      </c>
      <c r="P46" s="87">
        <f ca="1">Baseline!T51</f>
        <v>-845853.847403677</v>
      </c>
      <c r="Q46" s="87">
        <f ca="1">Baseline!U51</f>
        <v>-222146.780219496</v>
      </c>
    </row>
    <row r="47" ht="15" spans="1:17">
      <c r="A47" s="53"/>
      <c r="B47" s="55" t="s">
        <v>233</v>
      </c>
      <c r="C47" s="48"/>
      <c r="D47" s="48"/>
      <c r="E47" s="48"/>
      <c r="F47" s="48"/>
      <c r="G47" s="89"/>
      <c r="H47" s="90">
        <f>Baseline!L52</f>
        <v>16824.47547091</v>
      </c>
      <c r="I47" s="90">
        <f ca="1">Baseline!M52</f>
        <v>26777.2963243</v>
      </c>
      <c r="J47" s="90">
        <f ca="1">Baseline!N52</f>
        <v>23678.49687647</v>
      </c>
      <c r="K47" s="90">
        <f ca="1">Baseline!O52</f>
        <v>23525.90404522</v>
      </c>
      <c r="L47" s="90">
        <f ca="1">Baseline!P52</f>
        <v>25013.2058467767</v>
      </c>
      <c r="M47" s="90">
        <f ca="1">Baseline!Q52</f>
        <v>-1016425.98277783</v>
      </c>
      <c r="N47" s="90">
        <f ca="1">Baseline!R52</f>
        <v>-2567997.51845015</v>
      </c>
      <c r="O47" s="90">
        <f ca="1">Baseline!S52</f>
        <v>-1965676.37977692</v>
      </c>
      <c r="P47" s="90">
        <f ca="1">Baseline!T52</f>
        <v>-1235036.97687546</v>
      </c>
      <c r="Q47" s="90">
        <f ca="1">Baseline!U52</f>
        <v>-667644.353791616</v>
      </c>
    </row>
    <row r="48" ht="15" spans="1:17">
      <c r="A48" s="53"/>
      <c r="B48" s="55" t="s">
        <v>234</v>
      </c>
      <c r="C48" s="56"/>
      <c r="D48" s="56"/>
      <c r="E48" s="56"/>
      <c r="F48" s="56"/>
      <c r="G48" s="91"/>
      <c r="H48" s="90">
        <f>Baseline!L53</f>
        <v>25478.04010885</v>
      </c>
      <c r="I48" s="90">
        <f ca="1">Baseline!M53</f>
        <v>54104.6377099693</v>
      </c>
      <c r="J48" s="90">
        <f ca="1">Baseline!N53</f>
        <v>90176.7903789908</v>
      </c>
      <c r="K48" s="90">
        <f ca="1">Baseline!O53</f>
        <v>129593.394369188</v>
      </c>
      <c r="L48" s="90">
        <f ca="1">Baseline!P53</f>
        <v>172320.440285806</v>
      </c>
      <c r="M48" s="90">
        <f ca="1">Baseline!Q53</f>
        <v>218164.815752646</v>
      </c>
      <c r="N48" s="90">
        <f ca="1">Baseline!R53</f>
        <v>272492.792809471</v>
      </c>
      <c r="O48" s="90">
        <f ca="1">Baseline!S53</f>
        <v>330792.010745563</v>
      </c>
      <c r="P48" s="90">
        <f ca="1">Baseline!T53</f>
        <v>389183.129471782</v>
      </c>
      <c r="Q48" s="90">
        <f ca="1">Baseline!U53</f>
        <v>445497.573572119</v>
      </c>
    </row>
    <row r="49" ht="15" spans="1:17">
      <c r="A49" s="53"/>
      <c r="B49" s="50" t="s">
        <v>235</v>
      </c>
      <c r="C49" s="56"/>
      <c r="D49" s="56"/>
      <c r="E49" s="56"/>
      <c r="F49" s="56"/>
      <c r="G49" s="91"/>
      <c r="H49" s="90">
        <f>Baseline!L54</f>
        <v>-17370.682771</v>
      </c>
      <c r="I49" s="90">
        <f>Baseline!M54</f>
        <v>1950.28</v>
      </c>
      <c r="J49" s="90">
        <f>Baseline!N54</f>
        <v>-179.32</v>
      </c>
      <c r="K49" s="90">
        <f>Baseline!O54</f>
        <v>3019.27</v>
      </c>
      <c r="L49" s="90">
        <f>Baseline!P54</f>
        <v>188.949999999997</v>
      </c>
      <c r="M49" s="90">
        <f>Baseline!Q54</f>
        <v>-989.619999999999</v>
      </c>
      <c r="N49" s="90">
        <f>Baseline!R54</f>
        <v>-1994.78</v>
      </c>
      <c r="O49" s="90">
        <f>Baseline!S54</f>
        <v>-22.25</v>
      </c>
      <c r="P49" s="90">
        <f>Baseline!T54</f>
        <v>1908.85</v>
      </c>
      <c r="Q49" s="90">
        <f>Baseline!U54</f>
        <v>-954.419999999998</v>
      </c>
    </row>
    <row r="50" ht="15" spans="1:17">
      <c r="A50" s="45"/>
      <c r="B50" s="46" t="s">
        <v>236</v>
      </c>
      <c r="C50" s="49"/>
      <c r="D50" s="49"/>
      <c r="E50" s="49"/>
      <c r="F50" s="49"/>
      <c r="G50" s="85"/>
      <c r="H50" s="86">
        <f>Baseline!L55</f>
        <v>59826.7319997419</v>
      </c>
      <c r="I50" s="86">
        <f ca="1">Baseline!M55</f>
        <v>112200.947150644</v>
      </c>
      <c r="J50" s="86">
        <f ca="1">Baseline!N55</f>
        <v>143293.347727959</v>
      </c>
      <c r="K50" s="86">
        <f ca="1">Baseline!O55</f>
        <v>191633.552690477</v>
      </c>
      <c r="L50" s="86">
        <f ca="1">Baseline!P55</f>
        <v>228872.040540258</v>
      </c>
      <c r="M50" s="86">
        <f ca="1">Baseline!Q55</f>
        <v>-767655.429443071</v>
      </c>
      <c r="N50" s="86">
        <f ca="1">Baseline!R55</f>
        <v>-2267434.44386246</v>
      </c>
      <c r="O50" s="86">
        <f ca="1">Baseline!S55</f>
        <v>-1617212.54981843</v>
      </c>
      <c r="P50" s="86">
        <f ca="1">Baseline!T55</f>
        <v>-848719.604445181</v>
      </c>
      <c r="Q50" s="86">
        <f ca="1">Baseline!U55</f>
        <v>-235807.253934593</v>
      </c>
    </row>
    <row r="51" ht="15" spans="1:17">
      <c r="A51" s="53"/>
      <c r="B51" s="50" t="s">
        <v>237</v>
      </c>
      <c r="C51" s="48"/>
      <c r="D51" s="48"/>
      <c r="E51" s="48"/>
      <c r="F51" s="48"/>
      <c r="G51" s="89"/>
      <c r="H51" s="90">
        <f>Baseline!L56</f>
        <v>0</v>
      </c>
      <c r="I51" s="90">
        <f>Baseline!M56</f>
        <v>0</v>
      </c>
      <c r="J51" s="90">
        <f>Baseline!N56</f>
        <v>0</v>
      </c>
      <c r="K51" s="90">
        <f>Baseline!O56</f>
        <v>0</v>
      </c>
      <c r="L51" s="90">
        <f>Baseline!P56</f>
        <v>0</v>
      </c>
      <c r="M51" s="90">
        <f>Baseline!Q56</f>
        <v>0</v>
      </c>
      <c r="N51" s="90">
        <f>Baseline!R56</f>
        <v>0</v>
      </c>
      <c r="O51" s="90">
        <f>Baseline!S56</f>
        <v>0</v>
      </c>
      <c r="P51" s="90">
        <f>Baseline!T56</f>
        <v>0</v>
      </c>
      <c r="Q51" s="90">
        <f>Baseline!U56</f>
        <v>0</v>
      </c>
    </row>
    <row r="52" ht="15" spans="1:17">
      <c r="A52" s="53"/>
      <c r="B52" s="50" t="s">
        <v>238</v>
      </c>
      <c r="C52" s="48"/>
      <c r="D52" s="48"/>
      <c r="E52" s="48"/>
      <c r="F52" s="48"/>
      <c r="G52" s="89"/>
      <c r="H52" s="87">
        <f>Baseline!L57</f>
        <v>59826.7319997419</v>
      </c>
      <c r="I52" s="87">
        <f ca="1">Baseline!M57</f>
        <v>112200.947150644</v>
      </c>
      <c r="J52" s="87">
        <f ca="1">Baseline!N57</f>
        <v>143293.347727959</v>
      </c>
      <c r="K52" s="87">
        <f ca="1">Baseline!O57</f>
        <v>191633.552690477</v>
      </c>
      <c r="L52" s="87">
        <f ca="1">Baseline!P57</f>
        <v>228872.040540258</v>
      </c>
      <c r="M52" s="87">
        <f ca="1">Baseline!Q57</f>
        <v>-767655.429443071</v>
      </c>
      <c r="N52" s="87">
        <f ca="1">Baseline!R57</f>
        <v>-2267434.44386246</v>
      </c>
      <c r="O52" s="87">
        <f ca="1">Baseline!S57</f>
        <v>-1617212.54981843</v>
      </c>
      <c r="P52" s="87">
        <f ca="1">Baseline!T57</f>
        <v>-848719.604445181</v>
      </c>
      <c r="Q52" s="87">
        <f ca="1">Baseline!U57</f>
        <v>-235807.253934593</v>
      </c>
    </row>
    <row r="53" s="4" customFormat="1" spans="1:17">
      <c r="A53" s="31"/>
      <c r="B53" s="355" t="str">
        <f>DataInput!B157</f>
        <v>Commercial Bank Loans (maturity 1 to 5 years, including Agric Loans, Infrastructure Loans, and MSMEDF)</v>
      </c>
      <c r="C53" s="338"/>
      <c r="D53" s="342"/>
      <c r="E53" s="342"/>
      <c r="H53" s="26">
        <f>Baseline!L64</f>
        <v>0</v>
      </c>
      <c r="I53" s="26">
        <f>Baseline!M64</f>
        <v>1000</v>
      </c>
      <c r="J53" s="26">
        <f>Baseline!N64</f>
        <v>1000</v>
      </c>
      <c r="K53" s="26">
        <f>Baseline!O64</f>
        <v>1000</v>
      </c>
      <c r="L53" s="26">
        <f>Baseline!P64</f>
        <v>1200</v>
      </c>
      <c r="M53" s="26">
        <f>Baseline!Q64</f>
        <v>1200</v>
      </c>
      <c r="N53" s="26">
        <f>Baseline!R64</f>
        <v>1300</v>
      </c>
      <c r="O53" s="26">
        <f>Baseline!S64</f>
        <v>1300</v>
      </c>
      <c r="P53" s="26">
        <f>Baseline!T64</f>
        <v>1500</v>
      </c>
      <c r="Q53" s="26">
        <f>Baseline!U64</f>
        <v>1500</v>
      </c>
    </row>
    <row r="54" s="4" customFormat="1" spans="1:17">
      <c r="A54" s="31"/>
      <c r="B54" s="355" t="str">
        <f>DataInput!B158</f>
        <v>Commercial Bank Loans (maturity 6 years or longer, including Agric Loans, Infrastructure Loans, and MSMEDF)</v>
      </c>
      <c r="C54" s="338"/>
      <c r="D54" s="342"/>
      <c r="E54" s="342"/>
      <c r="H54" s="26">
        <f>Baseline!L65</f>
        <v>2000</v>
      </c>
      <c r="I54" s="26">
        <f>Baseline!M65</f>
        <v>15000</v>
      </c>
      <c r="J54" s="26">
        <f>Baseline!N65</f>
        <v>12000</v>
      </c>
      <c r="K54" s="26">
        <f>Baseline!O65</f>
        <v>12000</v>
      </c>
      <c r="L54" s="26">
        <f>Baseline!P65</f>
        <v>13000</v>
      </c>
      <c r="M54" s="26">
        <f>Baseline!Q65</f>
        <v>13000</v>
      </c>
      <c r="N54" s="26">
        <f>Baseline!R65</f>
        <v>13200</v>
      </c>
      <c r="O54" s="26">
        <f>Baseline!S65</f>
        <v>13200</v>
      </c>
      <c r="P54" s="26">
        <f>Baseline!T65</f>
        <v>13500</v>
      </c>
      <c r="Q54" s="26">
        <f>Baseline!U65</f>
        <v>13500</v>
      </c>
    </row>
    <row r="55" s="4" customFormat="1" spans="1:17">
      <c r="A55" s="31"/>
      <c r="B55" s="355" t="str">
        <f>DataInput!B159</f>
        <v>State Bonds (maturity 1 to 5 years)</v>
      </c>
      <c r="C55" s="338"/>
      <c r="D55" s="342"/>
      <c r="E55" s="342"/>
      <c r="H55" s="26">
        <f>Baseline!L66</f>
        <v>847.128</v>
      </c>
      <c r="I55" s="26">
        <f>Baseline!M66</f>
        <v>847.128</v>
      </c>
      <c r="J55" s="26">
        <f>Baseline!N66</f>
        <v>0</v>
      </c>
      <c r="K55" s="26">
        <f>Baseline!O66</f>
        <v>0</v>
      </c>
      <c r="L55" s="26">
        <f>Baseline!P66</f>
        <v>0</v>
      </c>
      <c r="M55" s="26">
        <f>Baseline!Q66</f>
        <v>0</v>
      </c>
      <c r="N55" s="26">
        <f>Baseline!R66</f>
        <v>0</v>
      </c>
      <c r="O55" s="26">
        <f>Baseline!S66</f>
        <v>0</v>
      </c>
      <c r="P55" s="26">
        <f>Baseline!T66</f>
        <v>0</v>
      </c>
      <c r="Q55" s="26">
        <f>Baseline!U66</f>
        <v>0</v>
      </c>
    </row>
    <row r="56" s="4" customFormat="1" spans="1:17">
      <c r="A56" s="31"/>
      <c r="B56" s="355" t="str">
        <f>DataInput!B160</f>
        <v>State Bonds (maturity 6 years or longer)</v>
      </c>
      <c r="C56" s="338"/>
      <c r="D56" s="342"/>
      <c r="E56" s="342"/>
      <c r="H56" s="26">
        <f>Baseline!L67</f>
        <v>564</v>
      </c>
      <c r="I56" s="26">
        <f>Baseline!M67</f>
        <v>564</v>
      </c>
      <c r="J56" s="26">
        <f>Baseline!N67</f>
        <v>564</v>
      </c>
      <c r="K56" s="26">
        <f>Baseline!O67</f>
        <v>0</v>
      </c>
      <c r="L56" s="26">
        <f>Baseline!P67</f>
        <v>0</v>
      </c>
      <c r="M56" s="26">
        <f>Baseline!Q67</f>
        <v>0</v>
      </c>
      <c r="N56" s="26">
        <f>Baseline!R67</f>
        <v>0</v>
      </c>
      <c r="O56" s="26">
        <f>Baseline!S67</f>
        <v>0</v>
      </c>
      <c r="P56" s="26">
        <f>Baseline!T67</f>
        <v>0</v>
      </c>
      <c r="Q56" s="26">
        <f>Baseline!U67</f>
        <v>0</v>
      </c>
    </row>
    <row r="57" s="4" customFormat="1" spans="1:17">
      <c r="A57" s="31"/>
      <c r="B57" s="355" t="str">
        <f>DataInput!B161</f>
        <v>Other Domestic Financing</v>
      </c>
      <c r="C57" s="338"/>
      <c r="D57" s="342"/>
      <c r="E57" s="342"/>
      <c r="H57" s="26">
        <f>Baseline!L68</f>
        <v>1400</v>
      </c>
      <c r="I57" s="26">
        <f>Baseline!M68</f>
        <v>1400</v>
      </c>
      <c r="J57" s="26">
        <f>Baseline!N68</f>
        <v>1400</v>
      </c>
      <c r="K57" s="26">
        <f>Baseline!O68</f>
        <v>1400</v>
      </c>
      <c r="L57" s="26">
        <f>Baseline!P68</f>
        <v>1500</v>
      </c>
      <c r="M57" s="26">
        <f>Baseline!Q68</f>
        <v>1700</v>
      </c>
      <c r="N57" s="26">
        <f>Baseline!R68</f>
        <v>1700</v>
      </c>
      <c r="O57" s="26">
        <f>Baseline!S68</f>
        <v>2000</v>
      </c>
      <c r="P57" s="26">
        <f>Baseline!T68</f>
        <v>2000</v>
      </c>
      <c r="Q57" s="26">
        <f>Baseline!U68</f>
        <v>2000</v>
      </c>
    </row>
    <row r="58" s="4" customFormat="1" spans="1:17">
      <c r="A58" s="31"/>
      <c r="B58" s="355" t="str">
        <f>DataInput!B163</f>
        <v>External Financing - Concessional Loans (e.g., World Bank, African Development Bank)</v>
      </c>
      <c r="C58" s="338"/>
      <c r="D58" s="342"/>
      <c r="E58" s="342"/>
      <c r="H58" s="26">
        <f>Baseline!L70*Baseline!L$8</f>
        <v>1102890</v>
      </c>
      <c r="I58" s="26">
        <f>Baseline!M70*Baseline!M$8</f>
        <v>2918300</v>
      </c>
      <c r="J58" s="26">
        <f>Baseline!N70*Baseline!N$8</f>
        <v>2937250</v>
      </c>
      <c r="K58" s="26">
        <f>Baseline!O70*Baseline!O$8</f>
        <v>2842500</v>
      </c>
      <c r="L58" s="26">
        <f>Baseline!P70*Baseline!P$8</f>
        <v>2880400</v>
      </c>
      <c r="M58" s="26">
        <f>Baseline!Q70*Baseline!Q$8</f>
        <v>3373100</v>
      </c>
      <c r="N58" s="26">
        <f>Baseline!R70*Baseline!R$8</f>
        <v>3581550</v>
      </c>
      <c r="O58" s="26">
        <f>Baseline!S70*Baseline!S$8</f>
        <v>3790000</v>
      </c>
      <c r="P58" s="26">
        <f>Baseline!T70*Baseline!T$8</f>
        <v>3896120</v>
      </c>
      <c r="Q58" s="26">
        <f>Baseline!U70*Baseline!U$8</f>
        <v>4339550</v>
      </c>
    </row>
    <row r="59" s="4" customFormat="1" spans="1:17">
      <c r="A59" s="31"/>
      <c r="B59" s="355" t="str">
        <f>DataInput!B164</f>
        <v>External Financing - Bilateral Loans</v>
      </c>
      <c r="C59" s="338"/>
      <c r="D59" s="342"/>
      <c r="E59" s="342"/>
      <c r="H59" s="26">
        <f>Baseline!L71*Baseline!L$8</f>
        <v>0</v>
      </c>
      <c r="I59" s="26">
        <f>Baseline!M71*Baseline!M$8</f>
        <v>0</v>
      </c>
      <c r="J59" s="26">
        <f>Baseline!N71*Baseline!N$8</f>
        <v>0</v>
      </c>
      <c r="K59" s="26">
        <f>Baseline!O71*Baseline!O$8</f>
        <v>0</v>
      </c>
      <c r="L59" s="26">
        <f>Baseline!P71*Baseline!P$8</f>
        <v>0</v>
      </c>
      <c r="M59" s="26">
        <f>Baseline!Q71*Baseline!Q$8</f>
        <v>0</v>
      </c>
      <c r="N59" s="26">
        <f>Baseline!R71*Baseline!R$8</f>
        <v>0</v>
      </c>
      <c r="O59" s="26">
        <f>Baseline!S71*Baseline!S$8</f>
        <v>0</v>
      </c>
      <c r="P59" s="26">
        <f>Baseline!T71*Baseline!T$8</f>
        <v>0</v>
      </c>
      <c r="Q59" s="26">
        <f>Baseline!U71*Baseline!U$8</f>
        <v>0</v>
      </c>
    </row>
    <row r="60" s="4" customFormat="1" spans="1:17">
      <c r="A60" s="31"/>
      <c r="B60" s="355" t="str">
        <f>DataInput!B165</f>
        <v>Other External Financing</v>
      </c>
      <c r="C60" s="338"/>
      <c r="D60" s="342"/>
      <c r="E60" s="342"/>
      <c r="H60" s="26">
        <f>Baseline!L72*Baseline!L$8</f>
        <v>0</v>
      </c>
      <c r="I60" s="26">
        <f>Baseline!M72*Baseline!M$8</f>
        <v>0</v>
      </c>
      <c r="J60" s="26">
        <f>Baseline!N72*Baseline!N$8</f>
        <v>0</v>
      </c>
      <c r="K60" s="26">
        <f>Baseline!O72*Baseline!O$8</f>
        <v>0</v>
      </c>
      <c r="L60" s="26">
        <f>Baseline!P72*Baseline!P$8</f>
        <v>0</v>
      </c>
      <c r="M60" s="26">
        <f>Baseline!Q72*Baseline!Q$8</f>
        <v>0</v>
      </c>
      <c r="N60" s="26">
        <f>Baseline!R72*Baseline!R$8</f>
        <v>0</v>
      </c>
      <c r="O60" s="26">
        <f>Baseline!S72*Baseline!S$8</f>
        <v>0</v>
      </c>
      <c r="P60" s="26">
        <f>Baseline!T72*Baseline!T$8</f>
        <v>0</v>
      </c>
      <c r="Q60" s="26">
        <f>Baseline!U72*Baseline!U$8</f>
        <v>0</v>
      </c>
    </row>
    <row r="61" s="4" customFormat="1" spans="1:17">
      <c r="A61" s="10"/>
      <c r="B61" s="355" t="s">
        <v>239</v>
      </c>
      <c r="C61" s="8"/>
      <c r="D61" s="8"/>
      <c r="E61" s="8"/>
      <c r="F61" s="8"/>
      <c r="G61" s="8"/>
      <c r="H61" s="8">
        <f>H52-SUM(H53:H60)</f>
        <v>-1047874.39600026</v>
      </c>
      <c r="I61" s="8">
        <f ca="1" t="shared" ref="I61:Q61" si="1">I52-SUM(I53:I60)</f>
        <v>-2824910.18084936</v>
      </c>
      <c r="J61" s="8">
        <f ca="1" t="shared" si="1"/>
        <v>-2808920.65227204</v>
      </c>
      <c r="K61" s="8">
        <f ca="1" t="shared" si="1"/>
        <v>-2665266.44730952</v>
      </c>
      <c r="L61" s="8">
        <f ca="1" t="shared" si="1"/>
        <v>-2667227.95945974</v>
      </c>
      <c r="M61" s="8">
        <f ca="1" t="shared" si="1"/>
        <v>-4156655.42944307</v>
      </c>
      <c r="N61" s="8">
        <f ca="1" t="shared" si="1"/>
        <v>-5865184.44386246</v>
      </c>
      <c r="O61" s="8">
        <f ca="1" t="shared" si="1"/>
        <v>-5423712.54981843</v>
      </c>
      <c r="P61" s="8">
        <f ca="1" t="shared" si="1"/>
        <v>-4761839.60444518</v>
      </c>
      <c r="Q61" s="8">
        <f ca="1" t="shared" si="1"/>
        <v>-4592357.25393459</v>
      </c>
    </row>
    <row r="62" ht="15" spans="1:17">
      <c r="A62" s="61"/>
      <c r="B62" s="57"/>
      <c r="C62" s="63"/>
      <c r="D62" s="63"/>
      <c r="E62" s="63"/>
      <c r="F62" s="63"/>
      <c r="G62" s="94"/>
      <c r="H62" s="94"/>
      <c r="I62" s="94"/>
      <c r="J62" s="94"/>
      <c r="K62" s="94"/>
      <c r="L62" s="94"/>
      <c r="M62" s="94"/>
      <c r="N62" s="94"/>
      <c r="O62" s="89"/>
      <c r="P62" s="89"/>
      <c r="Q62" s="89"/>
    </row>
    <row r="63" ht="15" spans="1:17">
      <c r="A63" s="45"/>
      <c r="B63" s="28" t="s">
        <v>240</v>
      </c>
      <c r="C63" s="28"/>
      <c r="D63" s="28"/>
      <c r="E63" s="28"/>
      <c r="F63" s="28"/>
      <c r="G63" s="28"/>
      <c r="H63" s="77"/>
      <c r="I63" s="77"/>
      <c r="J63" s="77"/>
      <c r="K63" s="77"/>
      <c r="L63" s="77"/>
      <c r="M63" s="77"/>
      <c r="N63" s="77"/>
      <c r="O63" s="77"/>
      <c r="P63" s="77"/>
      <c r="Q63" s="77"/>
    </row>
    <row r="64" ht="15" spans="1:17">
      <c r="A64" s="45"/>
      <c r="B64" s="356"/>
      <c r="C64" s="356"/>
      <c r="D64" s="356"/>
      <c r="E64" s="356"/>
      <c r="F64" s="356"/>
      <c r="G64" s="356"/>
      <c r="H64" s="357"/>
      <c r="I64" s="357"/>
      <c r="J64" s="357"/>
      <c r="K64" s="357"/>
      <c r="L64" s="357"/>
      <c r="M64" s="357"/>
      <c r="N64" s="357"/>
      <c r="O64" s="357"/>
      <c r="P64" s="357"/>
      <c r="Q64" s="357"/>
    </row>
    <row r="65" ht="15" spans="1:17">
      <c r="A65" s="45"/>
      <c r="B65" s="120" t="s">
        <v>241</v>
      </c>
      <c r="C65" s="86">
        <f>Baseline!G107</f>
        <v>48644.8881503252</v>
      </c>
      <c r="D65" s="86">
        <f>Baseline!H107</f>
        <v>79470.0161754744</v>
      </c>
      <c r="E65" s="86">
        <f>Baseline!I107</f>
        <v>112459.323187438</v>
      </c>
      <c r="F65" s="86">
        <f>Baseline!J107</f>
        <v>113636.86082904</v>
      </c>
      <c r="G65" s="86">
        <f>Baseline!K107</f>
        <v>81600.28445008</v>
      </c>
      <c r="H65" s="86">
        <f>Baseline!L107</f>
        <v>124632.803967782</v>
      </c>
      <c r="I65" s="86">
        <f ca="1">Baseline!M107</f>
        <v>210056.454794125</v>
      </c>
      <c r="J65" s="86">
        <f ca="1">Baseline!N107</f>
        <v>329671.305645615</v>
      </c>
      <c r="K65" s="86">
        <f ca="1">Baseline!O107</f>
        <v>497778.954290872</v>
      </c>
      <c r="L65" s="86">
        <f ca="1">Baseline!P107</f>
        <v>701637.788984351</v>
      </c>
      <c r="M65" s="86">
        <f ca="1">Baseline!Q107</f>
        <v>950408.342319113</v>
      </c>
      <c r="N65" s="86">
        <f ca="1">Baseline!R107</f>
        <v>1250971.4169068</v>
      </c>
      <c r="O65" s="86">
        <f ca="1">Baseline!S107</f>
        <v>1599435.2468653</v>
      </c>
      <c r="P65" s="86">
        <f ca="1">Baseline!T107</f>
        <v>1985752.61929558</v>
      </c>
      <c r="Q65" s="86">
        <f ca="1">Baseline!U107</f>
        <v>2417589.7191526</v>
      </c>
    </row>
    <row r="66" ht="15" spans="1:17">
      <c r="A66" s="53"/>
      <c r="B66" s="124" t="s">
        <v>162</v>
      </c>
      <c r="C66" s="87">
        <f>Baseline!G108</f>
        <v>6608.25492328522</v>
      </c>
      <c r="D66" s="87">
        <f>Baseline!H108</f>
        <v>8088.75772608435</v>
      </c>
      <c r="E66" s="87">
        <f>Baseline!I108</f>
        <v>10100.1301177775</v>
      </c>
      <c r="F66" s="87">
        <f>Baseline!J108</f>
        <v>9680.54453734</v>
      </c>
      <c r="G66" s="87">
        <f>Baseline!K108</f>
        <v>186.14593154</v>
      </c>
      <c r="H66" s="87">
        <f>Baseline!L108</f>
        <v>1091632.99812232</v>
      </c>
      <c r="I66" s="87">
        <f ca="1">Baseline!M108</f>
        <v>3988607.75649662</v>
      </c>
      <c r="J66" s="87">
        <f ca="1">Baseline!N108</f>
        <v>6904532.51487092</v>
      </c>
      <c r="K66" s="87">
        <f ca="1">Baseline!O108</f>
        <v>9725707.27324522</v>
      </c>
      <c r="L66" s="87">
        <f ca="1">Baseline!P108</f>
        <v>12584782.0316195</v>
      </c>
      <c r="M66" s="87">
        <f ca="1">Baseline!Q108</f>
        <v>15936556.7899938</v>
      </c>
      <c r="N66" s="87">
        <f ca="1">Baseline!R108</f>
        <v>19276203.5483681</v>
      </c>
      <c r="O66" s="87">
        <f ca="1">Baseline!S108</f>
        <v>22240640.3067424</v>
      </c>
      <c r="P66" s="87">
        <f ca="1">Baseline!T108</f>
        <v>24723747.0651167</v>
      </c>
      <c r="Q66" s="87">
        <f ca="1">Baseline!U108</f>
        <v>27081783.823491</v>
      </c>
    </row>
    <row r="67" ht="15" spans="1:17">
      <c r="A67" s="53"/>
      <c r="B67" s="124" t="s">
        <v>163</v>
      </c>
      <c r="C67" s="87">
        <f>Baseline!G109</f>
        <v>42036.63322704</v>
      </c>
      <c r="D67" s="87">
        <f>Baseline!H109</f>
        <v>71381.25844939</v>
      </c>
      <c r="E67" s="87">
        <f>Baseline!I109</f>
        <v>102359.19306966</v>
      </c>
      <c r="F67" s="87">
        <f>Baseline!J109</f>
        <v>103956.3162917</v>
      </c>
      <c r="G67" s="87">
        <f>Baseline!K109</f>
        <v>81414.13851854</v>
      </c>
      <c r="H67" s="87">
        <f>Baseline!L109</f>
        <v>-967000.194154538</v>
      </c>
      <c r="I67" s="87">
        <f ca="1">Baseline!M109</f>
        <v>-3778551.30170249</v>
      </c>
      <c r="J67" s="87">
        <f ca="1">Baseline!N109</f>
        <v>-6574861.20922531</v>
      </c>
      <c r="K67" s="87">
        <f ca="1">Baseline!O109</f>
        <v>-9227928.31895435</v>
      </c>
      <c r="L67" s="87">
        <f ca="1">Baseline!P109</f>
        <v>-11883144.2426352</v>
      </c>
      <c r="M67" s="87">
        <f ca="1">Baseline!Q109</f>
        <v>-14986148.4476747</v>
      </c>
      <c r="N67" s="87">
        <f ca="1">Baseline!R109</f>
        <v>-18025232.1314613</v>
      </c>
      <c r="O67" s="87">
        <f ca="1">Baseline!S109</f>
        <v>-20641205.0598771</v>
      </c>
      <c r="P67" s="87">
        <f ca="1">Baseline!T109</f>
        <v>-22737994.4458211</v>
      </c>
      <c r="Q67" s="87">
        <f ca="1">Baseline!U109</f>
        <v>-24664194.1043384</v>
      </c>
    </row>
    <row r="68" ht="15" spans="1:17">
      <c r="A68" s="53"/>
      <c r="B68" s="120" t="s">
        <v>242</v>
      </c>
      <c r="C68" s="86"/>
      <c r="D68" s="86"/>
      <c r="E68" s="86"/>
      <c r="F68" s="86"/>
      <c r="G68" s="86"/>
      <c r="H68" s="86">
        <f>Baseline!L110</f>
        <v>59826.7319997419</v>
      </c>
      <c r="I68" s="86">
        <f ca="1">Baseline!M110</f>
        <v>112200.947150644</v>
      </c>
      <c r="J68" s="86">
        <f ca="1">Baseline!N110</f>
        <v>143293.347727959</v>
      </c>
      <c r="K68" s="86">
        <f ca="1">Baseline!O110</f>
        <v>191633.552690477</v>
      </c>
      <c r="L68" s="86">
        <f ca="1">Baseline!P110</f>
        <v>228872.040540258</v>
      </c>
      <c r="M68" s="86">
        <f ca="1">Baseline!Q110</f>
        <v>-767655.429443071</v>
      </c>
      <c r="N68" s="86">
        <f ca="1">Baseline!R110</f>
        <v>-2267434.44386246</v>
      </c>
      <c r="O68" s="86">
        <f ca="1">Baseline!S110</f>
        <v>-1617212.54981843</v>
      </c>
      <c r="P68" s="86">
        <f ca="1">Baseline!T110</f>
        <v>-848719.604445181</v>
      </c>
      <c r="Q68" s="86">
        <f ca="1">Baseline!U110</f>
        <v>-235807.253934593</v>
      </c>
    </row>
    <row r="69" ht="15" spans="1:17">
      <c r="A69" s="53"/>
      <c r="B69" s="124" t="s">
        <v>162</v>
      </c>
      <c r="C69" s="87"/>
      <c r="D69" s="87"/>
      <c r="E69" s="87"/>
      <c r="F69" s="87"/>
      <c r="G69" s="87"/>
      <c r="H69" s="87">
        <f>Baseline!L111</f>
        <v>1102890</v>
      </c>
      <c r="I69" s="87">
        <f ca="1">Baseline!M111</f>
        <v>2918300</v>
      </c>
      <c r="J69" s="87">
        <f ca="1">Baseline!N111</f>
        <v>2937250</v>
      </c>
      <c r="K69" s="87">
        <f ca="1">Baseline!O111</f>
        <v>2842500</v>
      </c>
      <c r="L69" s="87">
        <f ca="1">Baseline!P111</f>
        <v>2880400</v>
      </c>
      <c r="M69" s="87">
        <f ca="1">Baseline!Q111</f>
        <v>3373100</v>
      </c>
      <c r="N69" s="87">
        <f ca="1">Baseline!R111</f>
        <v>3581550</v>
      </c>
      <c r="O69" s="87">
        <f ca="1">Baseline!S111</f>
        <v>3790000</v>
      </c>
      <c r="P69" s="87">
        <f ca="1">Baseline!T111</f>
        <v>3896120</v>
      </c>
      <c r="Q69" s="87">
        <f ca="1">Baseline!U111</f>
        <v>4339550</v>
      </c>
    </row>
    <row r="70" ht="15" spans="1:17">
      <c r="A70" s="53"/>
      <c r="B70" s="124" t="s">
        <v>163</v>
      </c>
      <c r="C70" s="87"/>
      <c r="D70" s="87"/>
      <c r="E70" s="87"/>
      <c r="F70" s="87"/>
      <c r="G70" s="87"/>
      <c r="H70" s="87">
        <f>Baseline!L112</f>
        <v>-1043063.26800026</v>
      </c>
      <c r="I70" s="87">
        <f ca="1">Baseline!M112</f>
        <v>-2806099.05284936</v>
      </c>
      <c r="J70" s="87">
        <f ca="1">Baseline!N112</f>
        <v>-2793956.65227204</v>
      </c>
      <c r="K70" s="87">
        <f ca="1">Baseline!O112</f>
        <v>-2650866.44730952</v>
      </c>
      <c r="L70" s="87">
        <f ca="1">Baseline!P112</f>
        <v>-2651527.95945974</v>
      </c>
      <c r="M70" s="87">
        <f ca="1">Baseline!Q112</f>
        <v>-4140755.42944307</v>
      </c>
      <c r="N70" s="87">
        <f ca="1">Baseline!R112</f>
        <v>-5848984.44386246</v>
      </c>
      <c r="O70" s="87">
        <f ca="1">Baseline!S112</f>
        <v>-5407212.54981843</v>
      </c>
      <c r="P70" s="87">
        <f ca="1">Baseline!T112</f>
        <v>-4744839.60444518</v>
      </c>
      <c r="Q70" s="87">
        <f ca="1">Baseline!U112</f>
        <v>-4575357.25393459</v>
      </c>
    </row>
    <row r="71" ht="15" spans="1:17">
      <c r="A71" s="53"/>
      <c r="B71" s="120" t="s">
        <v>243</v>
      </c>
      <c r="C71" s="86">
        <f>Baseline!G113</f>
        <v>10619.7580545195</v>
      </c>
      <c r="D71" s="86">
        <f>Baseline!H113</f>
        <v>18155.3841208789</v>
      </c>
      <c r="E71" s="86">
        <f>Baseline!I113</f>
        <v>50041.982957544</v>
      </c>
      <c r="F71" s="86">
        <f>Baseline!J113</f>
        <v>57296.36455197</v>
      </c>
      <c r="G71" s="86">
        <f>Baseline!K113</f>
        <v>75681.25857344</v>
      </c>
      <c r="H71" s="86">
        <f>Baseline!L113</f>
        <v>16824.47547091</v>
      </c>
      <c r="I71" s="86">
        <f ca="1">Baseline!M113</f>
        <v>26777.2963243</v>
      </c>
      <c r="J71" s="86">
        <f ca="1">Baseline!N113</f>
        <v>23678.49687647</v>
      </c>
      <c r="K71" s="86">
        <f ca="1">Baseline!O113</f>
        <v>23525.90404522</v>
      </c>
      <c r="L71" s="86">
        <f ca="1">Baseline!P113</f>
        <v>25013.2058467767</v>
      </c>
      <c r="M71" s="86">
        <f ca="1">Baseline!Q113</f>
        <v>-1016425.98277783</v>
      </c>
      <c r="N71" s="86">
        <f ca="1">Baseline!R113</f>
        <v>-2567997.51845015</v>
      </c>
      <c r="O71" s="86">
        <f ca="1">Baseline!S113</f>
        <v>-1965676.37977692</v>
      </c>
      <c r="P71" s="86">
        <f ca="1">Baseline!T113</f>
        <v>-1235036.97687546</v>
      </c>
      <c r="Q71" s="86">
        <f ca="1">Baseline!U113</f>
        <v>-667644.353791616</v>
      </c>
    </row>
    <row r="72" ht="15" spans="1:17">
      <c r="A72" s="53"/>
      <c r="B72" s="124" t="s">
        <v>162</v>
      </c>
      <c r="C72" s="87">
        <f>Baseline!G114</f>
        <v>37.36373529945</v>
      </c>
      <c r="D72" s="87">
        <f>Baseline!H114</f>
        <v>96.292739578935</v>
      </c>
      <c r="E72" s="87">
        <f>Baseline!I114</f>
        <v>116.29616419401</v>
      </c>
      <c r="F72" s="87">
        <f>Baseline!J114</f>
        <v>141.36879722</v>
      </c>
      <c r="G72" s="87">
        <f>Baseline!K114</f>
        <v>88.3709716</v>
      </c>
      <c r="H72" s="87">
        <f>Baseline!L114</f>
        <v>11473.41079809</v>
      </c>
      <c r="I72" s="87">
        <f ca="1">Baseline!M114</f>
        <v>21325.2416257</v>
      </c>
      <c r="J72" s="87">
        <f ca="1">Baseline!N114</f>
        <v>21325.2416257</v>
      </c>
      <c r="K72" s="87">
        <f ca="1">Baseline!O114</f>
        <v>21325.2416257</v>
      </c>
      <c r="L72" s="87">
        <f ca="1">Baseline!P114</f>
        <v>21325.2416257</v>
      </c>
      <c r="M72" s="87">
        <f ca="1">Baseline!Q114</f>
        <v>21325.2416257</v>
      </c>
      <c r="N72" s="87">
        <f ca="1">Baseline!R114</f>
        <v>241903.2416257</v>
      </c>
      <c r="O72" s="87">
        <f ca="1">Baseline!S114</f>
        <v>825563.2416257</v>
      </c>
      <c r="P72" s="87">
        <f ca="1">Baseline!T114</f>
        <v>1413013.2416257</v>
      </c>
      <c r="Q72" s="87">
        <f ca="1">Baseline!U114</f>
        <v>1981513.2416257</v>
      </c>
    </row>
    <row r="73" ht="15" spans="1:17">
      <c r="A73" s="53"/>
      <c r="B73" s="124" t="s">
        <v>163</v>
      </c>
      <c r="C73" s="87">
        <f>Baseline!G115</f>
        <v>10582.39431922</v>
      </c>
      <c r="D73" s="87">
        <f>Baseline!H115</f>
        <v>18059.0913813</v>
      </c>
      <c r="E73" s="87">
        <f>Baseline!I115</f>
        <v>49925.68679335</v>
      </c>
      <c r="F73" s="87">
        <f>Baseline!J115</f>
        <v>57154.99575475</v>
      </c>
      <c r="G73" s="87">
        <f>Baseline!K115</f>
        <v>75592.88760184</v>
      </c>
      <c r="H73" s="87">
        <f>Baseline!L115</f>
        <v>5351.06467282</v>
      </c>
      <c r="I73" s="87">
        <f ca="1">Baseline!M115</f>
        <v>5452.0546986</v>
      </c>
      <c r="J73" s="87">
        <f ca="1">Baseline!N115</f>
        <v>2353.25525077</v>
      </c>
      <c r="K73" s="87">
        <f ca="1">Baseline!O115</f>
        <v>2200.66241952</v>
      </c>
      <c r="L73" s="87">
        <f ca="1">Baseline!P115</f>
        <v>3687.96422107667</v>
      </c>
      <c r="M73" s="87">
        <f ca="1">Baseline!Q115</f>
        <v>-1037751.22440353</v>
      </c>
      <c r="N73" s="87">
        <f ca="1">Baseline!R115</f>
        <v>-2809900.76007585</v>
      </c>
      <c r="O73" s="87">
        <f ca="1">Baseline!S115</f>
        <v>-2791239.62140262</v>
      </c>
      <c r="P73" s="87">
        <f ca="1">Baseline!T115</f>
        <v>-2648050.21850116</v>
      </c>
      <c r="Q73" s="87">
        <f ca="1">Baseline!U115</f>
        <v>-2649157.59541732</v>
      </c>
    </row>
    <row r="74" ht="15" spans="1:17">
      <c r="A74" s="53"/>
      <c r="B74" s="120" t="s">
        <v>244</v>
      </c>
      <c r="C74" s="86">
        <f>Baseline!G116</f>
        <v>830.52890428305</v>
      </c>
      <c r="D74" s="86">
        <f>Baseline!H116</f>
        <v>3332.21106092562</v>
      </c>
      <c r="E74" s="86">
        <f>Baseline!I116</f>
        <v>4409.99511651299</v>
      </c>
      <c r="F74" s="86">
        <f>Baseline!J116</f>
        <v>5134.897237345</v>
      </c>
      <c r="G74" s="86">
        <f>Baseline!K116</f>
        <v>7478.83792445</v>
      </c>
      <c r="H74" s="86">
        <f>Baseline!L116</f>
        <v>25478.04010885</v>
      </c>
      <c r="I74" s="86">
        <f ca="1">Baseline!M116</f>
        <v>54104.6377099693</v>
      </c>
      <c r="J74" s="86">
        <f ca="1">Baseline!N116</f>
        <v>90176.7903789908</v>
      </c>
      <c r="K74" s="86">
        <f ca="1">Baseline!O116</f>
        <v>129593.394369188</v>
      </c>
      <c r="L74" s="86">
        <f ca="1">Baseline!P116</f>
        <v>172320.440285806</v>
      </c>
      <c r="M74" s="86">
        <f ca="1">Baseline!Q116</f>
        <v>218164.815752646</v>
      </c>
      <c r="N74" s="86">
        <f ca="1">Baseline!R116</f>
        <v>272492.792809471</v>
      </c>
      <c r="O74" s="86">
        <f ca="1">Baseline!S116</f>
        <v>330792.010745563</v>
      </c>
      <c r="P74" s="86">
        <f ca="1">Baseline!T116</f>
        <v>389183.129471782</v>
      </c>
      <c r="Q74" s="86">
        <f ca="1">Baseline!U116</f>
        <v>445497.573572119</v>
      </c>
    </row>
    <row r="75" ht="15" spans="1:17">
      <c r="A75" s="53"/>
      <c r="B75" s="124" t="s">
        <v>162</v>
      </c>
      <c r="C75" s="87">
        <f>Baseline!G117</f>
        <v>18.85203478305</v>
      </c>
      <c r="D75" s="87">
        <f>Baseline!H117</f>
        <v>51.793477535624</v>
      </c>
      <c r="E75" s="87">
        <f>Baseline!I117</f>
        <v>56.807963372988</v>
      </c>
      <c r="F75" s="87">
        <f>Baseline!J117</f>
        <v>55.478158165</v>
      </c>
      <c r="G75" s="87">
        <f>Baseline!K117</f>
        <v>28.4789036</v>
      </c>
      <c r="H75" s="87">
        <f>Baseline!L117</f>
        <v>16916.77591435</v>
      </c>
      <c r="I75" s="87">
        <f ca="1">Baseline!M117</f>
        <v>129608.1096539</v>
      </c>
      <c r="J75" s="87">
        <f ca="1">Baseline!N117</f>
        <v>391695.159856</v>
      </c>
      <c r="K75" s="87">
        <f ca="1">Baseline!O117</f>
        <v>655155.5911832</v>
      </c>
      <c r="L75" s="87">
        <f ca="1">Baseline!P117</f>
        <v>910014.5696806</v>
      </c>
      <c r="M75" s="87">
        <f ca="1">Baseline!Q117</f>
        <v>1168179.4973749</v>
      </c>
      <c r="N75" s="87">
        <f ca="1">Baseline!R117</f>
        <v>1470728.0977953</v>
      </c>
      <c r="O75" s="87">
        <f ca="1">Baseline!S117</f>
        <v>1772185.1781399</v>
      </c>
      <c r="P75" s="87">
        <f ca="1">Baseline!T117</f>
        <v>2039914.5405866</v>
      </c>
      <c r="Q75" s="87">
        <f ca="1">Baseline!U117</f>
        <v>2264028.3851574</v>
      </c>
    </row>
    <row r="76" ht="15" spans="1:17">
      <c r="A76" s="53"/>
      <c r="B76" s="124" t="s">
        <v>163</v>
      </c>
      <c r="C76" s="87">
        <f>Baseline!G118</f>
        <v>811.6768695</v>
      </c>
      <c r="D76" s="87">
        <f>Baseline!H118</f>
        <v>3280.41758339</v>
      </c>
      <c r="E76" s="87">
        <f>Baseline!I118</f>
        <v>4353.18715314</v>
      </c>
      <c r="F76" s="87">
        <f>Baseline!J118</f>
        <v>5079.41907918</v>
      </c>
      <c r="G76" s="87">
        <f>Baseline!K118</f>
        <v>7450.35902085</v>
      </c>
      <c r="H76" s="87">
        <f>Baseline!L118</f>
        <v>8561.2641945</v>
      </c>
      <c r="I76" s="87">
        <f ca="1">Baseline!M118</f>
        <v>-75503.4719439306</v>
      </c>
      <c r="J76" s="87">
        <f ca="1">Baseline!N118</f>
        <v>-301518.369477009</v>
      </c>
      <c r="K76" s="87">
        <f ca="1">Baseline!O118</f>
        <v>-525562.196814012</v>
      </c>
      <c r="L76" s="87">
        <f ca="1">Baseline!P118</f>
        <v>-737694.129394794</v>
      </c>
      <c r="M76" s="87">
        <f ca="1">Baseline!Q118</f>
        <v>-950014.681622254</v>
      </c>
      <c r="N76" s="87">
        <f ca="1">Baseline!R118</f>
        <v>-1198235.30498583</v>
      </c>
      <c r="O76" s="87">
        <f ca="1">Baseline!S118</f>
        <v>-1441393.16739434</v>
      </c>
      <c r="P76" s="87">
        <f ca="1">Baseline!T118</f>
        <v>-1650731.41111482</v>
      </c>
      <c r="Q76" s="87">
        <f ca="1">Baseline!U118</f>
        <v>-1818530.81158528</v>
      </c>
    </row>
    <row r="77" ht="15" spans="1:17">
      <c r="A77" s="53"/>
      <c r="B77" s="120" t="s">
        <v>245</v>
      </c>
      <c r="C77" s="121"/>
      <c r="D77" s="86"/>
      <c r="E77" s="86"/>
      <c r="F77" s="86"/>
      <c r="G77" s="86"/>
      <c r="H77" s="86">
        <f>Baseline!L119</f>
        <v>43002.2565288319</v>
      </c>
      <c r="I77" s="86">
        <f ca="1">Baseline!M119</f>
        <v>85423.6508263437</v>
      </c>
      <c r="J77" s="86">
        <f ca="1">Baseline!N119</f>
        <v>119614.850851489</v>
      </c>
      <c r="K77" s="86">
        <f ca="1">Baseline!O119</f>
        <v>168107.648645257</v>
      </c>
      <c r="L77" s="86">
        <f ca="1">Baseline!P119</f>
        <v>203858.834693481</v>
      </c>
      <c r="M77" s="86">
        <f ca="1">Baseline!Q119</f>
        <v>248770.553334761</v>
      </c>
      <c r="N77" s="86">
        <f ca="1">Baseline!R119</f>
        <v>300563.074587687</v>
      </c>
      <c r="O77" s="86">
        <f ca="1">Baseline!S119</f>
        <v>348463.829958491</v>
      </c>
      <c r="P77" s="86">
        <f ca="1">Baseline!T119</f>
        <v>386317.372430278</v>
      </c>
      <c r="Q77" s="86">
        <f ca="1">Baseline!U119</f>
        <v>431837.099857022</v>
      </c>
    </row>
    <row r="78" ht="15" spans="1:17">
      <c r="A78" s="53"/>
      <c r="B78" s="124" t="s">
        <v>162</v>
      </c>
      <c r="C78" s="52"/>
      <c r="D78" s="87"/>
      <c r="E78" s="87"/>
      <c r="F78" s="87"/>
      <c r="G78" s="87"/>
      <c r="H78" s="87">
        <f>Baseline!L120</f>
        <v>1091416.58920191</v>
      </c>
      <c r="I78" s="87">
        <f ca="1">Baseline!M120</f>
        <v>2896974.7583743</v>
      </c>
      <c r="J78" s="87">
        <f ca="1">Baseline!N120</f>
        <v>2915924.7583743</v>
      </c>
      <c r="K78" s="87">
        <f ca="1">Baseline!O120</f>
        <v>2821174.7583743</v>
      </c>
      <c r="L78" s="87">
        <f ca="1">Baseline!P120</f>
        <v>2859074.7583743</v>
      </c>
      <c r="M78" s="87">
        <f ca="1">Baseline!Q120</f>
        <v>3351774.7583743</v>
      </c>
      <c r="N78" s="87">
        <f ca="1">Baseline!R120</f>
        <v>3339646.7583743</v>
      </c>
      <c r="O78" s="87">
        <f ca="1">Baseline!S120</f>
        <v>2964436.7583743</v>
      </c>
      <c r="P78" s="87">
        <f ca="1">Baseline!T120</f>
        <v>2483106.7583743</v>
      </c>
      <c r="Q78" s="87">
        <f ca="1">Baseline!U120</f>
        <v>2358036.7583743</v>
      </c>
    </row>
    <row r="79" ht="15" spans="1:17">
      <c r="A79" s="53"/>
      <c r="B79" s="124" t="s">
        <v>163</v>
      </c>
      <c r="C79" s="52"/>
      <c r="D79" s="87"/>
      <c r="E79" s="87"/>
      <c r="F79" s="87"/>
      <c r="G79" s="87"/>
      <c r="H79" s="87">
        <f>Baseline!L121</f>
        <v>-1048414.33267308</v>
      </c>
      <c r="I79" s="87">
        <f ca="1">Baseline!M121</f>
        <v>-2811551.10754796</v>
      </c>
      <c r="J79" s="87">
        <f ca="1">Baseline!N121</f>
        <v>-2796309.90752281</v>
      </c>
      <c r="K79" s="87">
        <f ca="1">Baseline!O121</f>
        <v>-2653067.10972904</v>
      </c>
      <c r="L79" s="87">
        <f ca="1">Baseline!P121</f>
        <v>-2655215.92368082</v>
      </c>
      <c r="M79" s="87">
        <f ca="1">Baseline!Q121</f>
        <v>-3103004.20503954</v>
      </c>
      <c r="N79" s="87">
        <f ca="1">Baseline!R121</f>
        <v>-3039083.68378661</v>
      </c>
      <c r="O79" s="87">
        <f ca="1">Baseline!S121</f>
        <v>-2615972.92841581</v>
      </c>
      <c r="P79" s="87">
        <f ca="1">Baseline!T121</f>
        <v>-2096789.38594402</v>
      </c>
      <c r="Q79" s="87">
        <f ca="1">Baseline!U121</f>
        <v>-1926199.65851728</v>
      </c>
    </row>
    <row r="80" spans="1:18">
      <c r="A80" s="358"/>
      <c r="B80" s="225"/>
      <c r="C80" s="239"/>
      <c r="D80" s="239"/>
      <c r="E80" s="239"/>
      <c r="F80" s="239"/>
      <c r="G80" s="239"/>
      <c r="H80" s="239"/>
      <c r="I80" s="239"/>
      <c r="J80" s="239"/>
      <c r="K80" s="239"/>
      <c r="L80" s="239"/>
      <c r="M80" s="239"/>
      <c r="N80" s="239"/>
      <c r="O80" s="239"/>
      <c r="P80" s="239"/>
      <c r="Q80" s="239"/>
      <c r="R80" s="239"/>
    </row>
    <row r="81" ht="15" spans="1:17">
      <c r="A81" s="45"/>
      <c r="B81" s="28" t="s">
        <v>246</v>
      </c>
      <c r="C81" s="28"/>
      <c r="D81" s="28"/>
      <c r="E81" s="28"/>
      <c r="F81" s="28"/>
      <c r="G81" s="28"/>
      <c r="H81" s="77"/>
      <c r="I81" s="77"/>
      <c r="J81" s="77"/>
      <c r="K81" s="77"/>
      <c r="L81" s="77"/>
      <c r="M81" s="77"/>
      <c r="N81" s="77"/>
      <c r="O81" s="77"/>
      <c r="P81" s="77"/>
      <c r="Q81" s="77"/>
    </row>
    <row r="82" ht="15" spans="1:17">
      <c r="A82" s="45"/>
      <c r="B82" s="356"/>
      <c r="C82" s="356"/>
      <c r="D82" s="356"/>
      <c r="E82" s="356"/>
      <c r="F82" s="356"/>
      <c r="G82" s="356"/>
      <c r="H82" s="357"/>
      <c r="I82" s="357"/>
      <c r="J82" s="357"/>
      <c r="K82" s="357"/>
      <c r="L82" s="357"/>
      <c r="M82" s="357"/>
      <c r="N82" s="357"/>
      <c r="O82" s="357"/>
      <c r="P82" s="357"/>
      <c r="Q82" s="357"/>
    </row>
    <row r="83" spans="1:18">
      <c r="A83" s="359" t="s">
        <v>168</v>
      </c>
      <c r="B83" s="360" t="s">
        <v>169</v>
      </c>
      <c r="C83" s="361">
        <f>Baseline!G631</f>
        <v>3063781.73695474</v>
      </c>
      <c r="D83" s="361">
        <f>Baseline!H631</f>
        <v>4858236.7285235</v>
      </c>
      <c r="E83" s="361">
        <f>Baseline!I631</f>
        <v>6186640.23075644</v>
      </c>
      <c r="F83" s="361">
        <f>Baseline!J631</f>
        <v>5579372.28997433</v>
      </c>
      <c r="G83" s="361">
        <f>Baseline!K631</f>
        <v>3548764.21893016</v>
      </c>
      <c r="H83" s="361">
        <f>Baseline!L631</f>
        <v>5171054.36300881</v>
      </c>
      <c r="I83" s="361">
        <f ca="1">Baseline!M631</f>
        <v>7930528.17069331</v>
      </c>
      <c r="J83" s="361">
        <f ca="1">Baseline!N631</f>
        <v>11258216.2129561</v>
      </c>
      <c r="K83" s="361">
        <f ca="1">Baseline!O631</f>
        <v>15355221.0819895</v>
      </c>
      <c r="L83" s="361">
        <f ca="1">Baseline!P631</f>
        <v>20205144.5754687</v>
      </c>
      <c r="M83" s="361">
        <f ca="1">Baseline!Q631</f>
        <v>25549868.2413439</v>
      </c>
      <c r="N83" s="361">
        <f ca="1">Baseline!R631</f>
        <v>31394628.8838391</v>
      </c>
      <c r="O83" s="361">
        <f ca="1">Baseline!S631</f>
        <v>37471751.4779695</v>
      </c>
      <c r="P83" s="361">
        <f ca="1">Baseline!T631</f>
        <v>43430211.6687322</v>
      </c>
      <c r="Q83" s="361">
        <f ca="1">Baseline!U631</f>
        <v>49360415.2358993</v>
      </c>
      <c r="R83" s="256"/>
    </row>
    <row r="84" spans="1:18">
      <c r="A84" s="359" t="s">
        <v>173</v>
      </c>
      <c r="B84" s="360" t="s">
        <v>174</v>
      </c>
      <c r="C84" s="361">
        <f>Baseline!G635</f>
        <v>92.6625189224126</v>
      </c>
      <c r="D84" s="361">
        <f>Baseline!H635</f>
        <v>129.659050890621</v>
      </c>
      <c r="E84" s="361">
        <f>Baseline!I635</f>
        <v>160.622413716242</v>
      </c>
      <c r="F84" s="361">
        <f>Baseline!J635</f>
        <v>132.471737171547</v>
      </c>
      <c r="G84" s="361">
        <f>Baseline!K635</f>
        <v>100.735500727756</v>
      </c>
      <c r="H84" s="361">
        <f>Baseline!L635</f>
        <v>198.363454263185</v>
      </c>
      <c r="I84" s="361">
        <f ca="1">Baseline!M635</f>
        <v>292.312225361167</v>
      </c>
      <c r="J84" s="361">
        <f ca="1">Baseline!N635</f>
        <v>402.701501552877</v>
      </c>
      <c r="K84" s="361">
        <f ca="1">Baseline!O635</f>
        <v>572.576941249099</v>
      </c>
      <c r="L84" s="361">
        <f ca="1">Baseline!P635</f>
        <v>678.92504855745</v>
      </c>
      <c r="M84" s="361">
        <f ca="1">Baseline!Q635</f>
        <v>833.613222201178</v>
      </c>
      <c r="N84" s="361">
        <f ca="1">Baseline!R635</f>
        <v>997.488669719542</v>
      </c>
      <c r="O84" s="361">
        <f ca="1">Baseline!S635</f>
        <v>1077.73417481302</v>
      </c>
      <c r="P84" s="361">
        <f ca="1">Baseline!T635</f>
        <v>1101.67839510606</v>
      </c>
      <c r="Q84" s="361">
        <f ca="1">Baseline!U635</f>
        <v>1219.33335923173</v>
      </c>
      <c r="R84" s="256"/>
    </row>
    <row r="85" spans="1:18">
      <c r="A85" s="359" t="s">
        <v>176</v>
      </c>
      <c r="B85" s="360" t="s">
        <v>177</v>
      </c>
      <c r="C85" s="361">
        <f>Baseline!G639</f>
        <v>21.8113859920551</v>
      </c>
      <c r="D85" s="361">
        <f>Baseline!H639</f>
        <v>35.0580172406519</v>
      </c>
      <c r="E85" s="361">
        <f>Baseline!I639</f>
        <v>77.7721926647335</v>
      </c>
      <c r="F85" s="361">
        <f>Baseline!J639</f>
        <v>72.7790053571128</v>
      </c>
      <c r="G85" s="361">
        <f>Baseline!K639</f>
        <v>102.661087736873</v>
      </c>
      <c r="H85" s="361">
        <f>Baseline!L639</f>
        <v>67.3279654094325</v>
      </c>
      <c r="I85" s="361">
        <f ca="1">Baseline!M639</f>
        <v>112.554399493434</v>
      </c>
      <c r="J85" s="361">
        <f ca="1">Baseline!N639</f>
        <v>139.076996852116</v>
      </c>
      <c r="K85" s="361">
        <f ca="1">Baseline!O639</f>
        <v>176.127533670497</v>
      </c>
      <c r="L85" s="361">
        <f ca="1">Baseline!P639</f>
        <v>190.945752047528</v>
      </c>
      <c r="M85" s="361">
        <f ca="1">Baseline!Q639</f>
        <v>-700.163323459661</v>
      </c>
      <c r="N85" s="361">
        <f ca="1">Baseline!R639</f>
        <v>-1830.36952257145</v>
      </c>
      <c r="O85" s="361">
        <f ca="1">Baseline!S639</f>
        <v>-1101.62056252416</v>
      </c>
      <c r="P85" s="361">
        <f ca="1">Baseline!T639</f>
        <v>-469.27240586118</v>
      </c>
      <c r="Q85" s="361">
        <f ca="1">Baseline!U639</f>
        <v>-112.041748697747</v>
      </c>
      <c r="R85" s="256"/>
    </row>
    <row r="86" spans="1:18">
      <c r="A86" s="359" t="s">
        <v>179</v>
      </c>
      <c r="B86" s="360" t="s">
        <v>180</v>
      </c>
      <c r="C86" s="361">
        <f>Baseline!G643</f>
        <v>51.8595802060407</v>
      </c>
      <c r="D86" s="361">
        <f>Baseline!H643</f>
        <v>65.7054489890361</v>
      </c>
      <c r="E86" s="361">
        <f>Baseline!I643</f>
        <v>75.7206863209764</v>
      </c>
      <c r="F86" s="361">
        <f>Baseline!J643</f>
        <v>35.5247800858247</v>
      </c>
      <c r="G86" s="361">
        <f>Baseline!K643</f>
        <v>73.2646236400571</v>
      </c>
      <c r="H86" s="361">
        <f>Baseline!L643</f>
        <v>60.7959243587331</v>
      </c>
      <c r="I86" s="361">
        <f>Baseline!M643</f>
        <v>53.6880327763369</v>
      </c>
      <c r="J86" s="361">
        <f>Baseline!N643</f>
        <v>51.8392761907509</v>
      </c>
      <c r="K86" s="361">
        <f>Baseline!O643</f>
        <v>53.4675231608205</v>
      </c>
      <c r="L86" s="361">
        <f>Baseline!P643</f>
        <v>49.4955840155381</v>
      </c>
      <c r="M86" s="361">
        <f>Baseline!Q643</f>
        <v>47.1086467749483</v>
      </c>
      <c r="N86" s="361">
        <f>Baseline!R643</f>
        <v>44.9672513762046</v>
      </c>
      <c r="O86" s="361">
        <f>Baseline!S643</f>
        <v>39.9002540228768</v>
      </c>
      <c r="P86" s="361">
        <f>Baseline!T643</f>
        <v>33.8374980113279</v>
      </c>
      <c r="Q86" s="361">
        <f>Baseline!U643</f>
        <v>31.6843563580463</v>
      </c>
      <c r="R86" s="256"/>
    </row>
    <row r="87" spans="1:18">
      <c r="A87" s="359">
        <v>29</v>
      </c>
      <c r="B87" s="360" t="s">
        <v>182</v>
      </c>
      <c r="C87" s="361">
        <f>Baseline!G647</f>
        <v>25.2793217128939</v>
      </c>
      <c r="D87" s="361">
        <f>Baseline!H647</f>
        <v>42.0678618117626</v>
      </c>
      <c r="E87" s="361">
        <f>Baseline!I647</f>
        <v>91.6367791708433</v>
      </c>
      <c r="F87" s="361">
        <f>Baseline!J647</f>
        <v>84.0461879994013</v>
      </c>
      <c r="G87" s="361">
        <f>Baseline!K647</f>
        <v>136.713739587856</v>
      </c>
      <c r="H87" s="361">
        <f>Baseline!L647</f>
        <v>98.9266954405508</v>
      </c>
      <c r="I87" s="361">
        <f ca="1">Baseline!M647</f>
        <v>164.475416613577</v>
      </c>
      <c r="J87" s="361">
        <f ca="1">Baseline!N647</f>
        <v>201.328301969528</v>
      </c>
      <c r="K87" s="361">
        <f ca="1">Baseline!O647</f>
        <v>261.599916852587</v>
      </c>
      <c r="L87" s="361">
        <f ca="1">Baseline!P647</f>
        <v>275.840309525552</v>
      </c>
      <c r="M87" s="361">
        <f ca="1">Baseline!Q647</f>
        <v>-1014.40432315929</v>
      </c>
      <c r="N87" s="361">
        <f ca="1">Baseline!R647</f>
        <v>-2651.83456050437</v>
      </c>
      <c r="O87" s="361">
        <f ca="1">Baseline!S647</f>
        <v>-1590.00833175763</v>
      </c>
      <c r="P87" s="361">
        <f ca="1">Baseline!T647</f>
        <v>-676.026876937051</v>
      </c>
      <c r="Q87" s="361">
        <f ca="1">Baseline!U647</f>
        <v>-161.406832201764</v>
      </c>
      <c r="R87" s="256"/>
    </row>
    <row r="88" spans="1:18">
      <c r="A88" s="359">
        <v>30</v>
      </c>
      <c r="B88" s="360" t="s">
        <v>183</v>
      </c>
      <c r="C88" s="361">
        <f>Baseline!G651</f>
        <v>1.58205524228807</v>
      </c>
      <c r="D88" s="361">
        <f>Baseline!H651</f>
        <v>5.43665830610695</v>
      </c>
      <c r="E88" s="361">
        <f>Baseline!I651</f>
        <v>6.29866906553002</v>
      </c>
      <c r="F88" s="361">
        <f>Baseline!J651</f>
        <v>5.9859868731488</v>
      </c>
      <c r="G88" s="361">
        <f>Baseline!K651</f>
        <v>9.23262079609655</v>
      </c>
      <c r="H88" s="361">
        <f>Baseline!L651</f>
        <v>40.5504159655585</v>
      </c>
      <c r="I88" s="361">
        <f ca="1">Baseline!M651</f>
        <v>75.2914118581192</v>
      </c>
      <c r="J88" s="361">
        <f ca="1">Baseline!N651</f>
        <v>110.153138198431</v>
      </c>
      <c r="K88" s="361">
        <f ca="1">Baseline!O651</f>
        <v>149.066545932432</v>
      </c>
      <c r="L88" s="361">
        <f ca="1">Baseline!P651</f>
        <v>166.742249527115</v>
      </c>
      <c r="M88" s="361">
        <f ca="1">Baseline!Q651</f>
        <v>191.354670337507</v>
      </c>
      <c r="N88" s="361">
        <f ca="1">Baseline!R651</f>
        <v>217.277924766471</v>
      </c>
      <c r="O88" s="361">
        <f ca="1">Baseline!S651</f>
        <v>222.894834557585</v>
      </c>
      <c r="P88" s="361">
        <f ca="1">Baseline!T651</f>
        <v>215.915437458129</v>
      </c>
      <c r="Q88" s="361">
        <f ca="1">Baseline!U651</f>
        <v>224.690752367892</v>
      </c>
      <c r="R88" s="256"/>
    </row>
    <row r="89" spans="1:18">
      <c r="A89" s="359">
        <v>31</v>
      </c>
      <c r="B89" s="360" t="s">
        <v>184</v>
      </c>
      <c r="C89" s="361">
        <f>Baseline!G655</f>
        <v>0.107084116277752</v>
      </c>
      <c r="D89" s="361">
        <f>Baseline!H655</f>
        <v>0.241609594223057</v>
      </c>
      <c r="E89" s="361">
        <f>Baseline!I655</f>
        <v>0.247239641907799</v>
      </c>
      <c r="F89" s="361">
        <f>Baseline!J655</f>
        <v>0.229473587588905</v>
      </c>
      <c r="G89" s="361">
        <f>Baseline!K655</f>
        <v>0.144251098725628</v>
      </c>
      <c r="H89" s="361">
        <f>Baseline!L655</f>
        <v>45.1853390453461</v>
      </c>
      <c r="I89" s="361">
        <f ca="1">Baseline!M655</f>
        <v>210.037172325887</v>
      </c>
      <c r="J89" s="361">
        <f ca="1">Baseline!N655</f>
        <v>504.514445146903</v>
      </c>
      <c r="K89" s="361">
        <f ca="1">Baseline!O655</f>
        <v>778.131181972448</v>
      </c>
      <c r="L89" s="361">
        <f ca="1">Baseline!P655</f>
        <v>901.191379001848</v>
      </c>
      <c r="M89" s="361">
        <f ca="1">Baseline!Q655</f>
        <v>1043.32720384405</v>
      </c>
      <c r="N89" s="361">
        <f ca="1">Baseline!R655</f>
        <v>1365.60302928673</v>
      </c>
      <c r="O89" s="361">
        <f ca="1">Baseline!S655</f>
        <v>1750.41925269245</v>
      </c>
      <c r="P89" s="361">
        <f ca="1">Baseline!T655</f>
        <v>1915.65449822961</v>
      </c>
      <c r="Q89" s="361">
        <f ca="1">Baseline!U655</f>
        <v>2141.27752634476</v>
      </c>
      <c r="R89" s="256"/>
    </row>
    <row r="93" s="5" customFormat="1"/>
    <row r="94" s="6" customFormat="1" spans="2:18">
      <c r="B94" s="225"/>
      <c r="C94" s="237"/>
      <c r="D94" s="237"/>
      <c r="E94" s="237"/>
      <c r="F94" s="237"/>
      <c r="G94" s="237"/>
      <c r="H94" s="254"/>
      <c r="I94" s="237"/>
      <c r="J94" s="237"/>
      <c r="K94" s="237"/>
      <c r="L94" s="237"/>
      <c r="M94" s="237"/>
      <c r="N94" s="237"/>
      <c r="O94" s="237"/>
      <c r="P94" s="237"/>
      <c r="Q94" s="237"/>
      <c r="R94" s="237"/>
    </row>
    <row r="95" s="6" customFormat="1" spans="2:18">
      <c r="B95" s="225"/>
      <c r="C95" s="237"/>
      <c r="D95" s="237"/>
      <c r="E95" s="237"/>
      <c r="F95" s="237"/>
      <c r="G95" s="237"/>
      <c r="H95" s="254"/>
      <c r="I95" s="237"/>
      <c r="J95" s="237"/>
      <c r="K95" s="237"/>
      <c r="L95" s="237"/>
      <c r="M95" s="237"/>
      <c r="N95" s="237"/>
      <c r="O95" s="237"/>
      <c r="P95" s="237"/>
      <c r="Q95" s="237"/>
      <c r="R95" s="237"/>
    </row>
    <row r="96" s="6" customFormat="1" spans="2:18">
      <c r="B96" s="225"/>
      <c r="C96" s="237"/>
      <c r="D96" s="237"/>
      <c r="E96" s="237"/>
      <c r="F96" s="237"/>
      <c r="G96" s="237"/>
      <c r="H96" s="254"/>
      <c r="I96" s="237"/>
      <c r="J96" s="237"/>
      <c r="K96" s="237"/>
      <c r="L96" s="237"/>
      <c r="M96" s="237"/>
      <c r="N96" s="237"/>
      <c r="O96" s="237"/>
      <c r="P96" s="237"/>
      <c r="Q96" s="237"/>
      <c r="R96" s="237"/>
    </row>
    <row r="97" s="6" customFormat="1" spans="2:18">
      <c r="B97" s="225"/>
      <c r="C97" s="232"/>
      <c r="D97" s="232"/>
      <c r="E97" s="232"/>
      <c r="F97" s="232"/>
      <c r="G97" s="232"/>
      <c r="H97" s="248"/>
      <c r="I97" s="232"/>
      <c r="J97" s="232"/>
      <c r="K97" s="232"/>
      <c r="L97" s="232"/>
      <c r="M97" s="232"/>
      <c r="N97" s="232"/>
      <c r="O97" s="232"/>
      <c r="P97" s="232"/>
      <c r="Q97" s="232"/>
      <c r="R97" s="232"/>
    </row>
    <row r="98" s="6" customFormat="1" spans="2:18">
      <c r="B98" s="228"/>
      <c r="C98" s="237"/>
      <c r="D98" s="237"/>
      <c r="E98" s="237"/>
      <c r="F98" s="237"/>
      <c r="G98" s="237"/>
      <c r="H98" s="254"/>
      <c r="I98" s="237"/>
      <c r="J98" s="237"/>
      <c r="K98" s="237"/>
      <c r="L98" s="237"/>
      <c r="M98" s="237"/>
      <c r="N98" s="237"/>
      <c r="O98" s="237"/>
      <c r="P98" s="237"/>
      <c r="Q98" s="237"/>
      <c r="R98" s="237"/>
    </row>
    <row r="99" s="6" customFormat="1" spans="2:18">
      <c r="B99" s="228"/>
      <c r="C99" s="237"/>
      <c r="D99" s="237"/>
      <c r="E99" s="237"/>
      <c r="F99" s="237"/>
      <c r="G99" s="237"/>
      <c r="H99" s="254"/>
      <c r="I99" s="237"/>
      <c r="J99" s="237"/>
      <c r="K99" s="237"/>
      <c r="L99" s="237"/>
      <c r="M99" s="237"/>
      <c r="N99" s="237"/>
      <c r="O99" s="237"/>
      <c r="P99" s="237"/>
      <c r="Q99" s="237"/>
      <c r="R99" s="237"/>
    </row>
    <row r="100" s="6" customFormat="1" spans="2:18">
      <c r="B100" s="228"/>
      <c r="C100" s="237"/>
      <c r="D100" s="237"/>
      <c r="E100" s="237"/>
      <c r="F100" s="237"/>
      <c r="G100" s="237"/>
      <c r="H100" s="254"/>
      <c r="I100" s="237"/>
      <c r="J100" s="237"/>
      <c r="K100" s="237"/>
      <c r="L100" s="237"/>
      <c r="M100" s="237"/>
      <c r="N100" s="237"/>
      <c r="O100" s="237"/>
      <c r="P100" s="237"/>
      <c r="Q100" s="237"/>
      <c r="R100" s="237"/>
    </row>
    <row r="101" s="6" customFormat="1" spans="2:18">
      <c r="B101" s="231"/>
      <c r="C101" s="232"/>
      <c r="D101" s="232"/>
      <c r="E101" s="232"/>
      <c r="F101" s="232"/>
      <c r="G101" s="232"/>
      <c r="H101" s="248"/>
      <c r="I101" s="232"/>
      <c r="J101" s="232"/>
      <c r="K101" s="232"/>
      <c r="L101" s="232"/>
      <c r="M101" s="232"/>
      <c r="N101" s="232"/>
      <c r="O101" s="232"/>
      <c r="P101" s="232"/>
      <c r="Q101" s="232"/>
      <c r="R101" s="232"/>
    </row>
    <row r="102" s="6" customFormat="1" spans="2:18">
      <c r="B102" s="228"/>
      <c r="C102" s="237"/>
      <c r="D102" s="237"/>
      <c r="E102" s="237"/>
      <c r="F102" s="237"/>
      <c r="G102" s="237"/>
      <c r="H102" s="254"/>
      <c r="I102" s="237"/>
      <c r="J102" s="237"/>
      <c r="K102" s="237"/>
      <c r="L102" s="237"/>
      <c r="M102" s="237"/>
      <c r="N102" s="237"/>
      <c r="O102" s="237"/>
      <c r="P102" s="237"/>
      <c r="Q102" s="237"/>
      <c r="R102" s="237"/>
    </row>
    <row r="103" s="6" customFormat="1" spans="2:18">
      <c r="B103" s="228"/>
      <c r="C103" s="237"/>
      <c r="D103" s="237"/>
      <c r="E103" s="237"/>
      <c r="F103" s="237"/>
      <c r="G103" s="237"/>
      <c r="H103" s="254"/>
      <c r="I103" s="237"/>
      <c r="J103" s="237"/>
      <c r="K103" s="237"/>
      <c r="L103" s="237"/>
      <c r="M103" s="237"/>
      <c r="N103" s="237"/>
      <c r="O103" s="237"/>
      <c r="P103" s="237"/>
      <c r="Q103" s="237"/>
      <c r="R103" s="237"/>
    </row>
    <row r="104" s="6" customFormat="1" spans="2:18">
      <c r="B104" s="228"/>
      <c r="C104" s="237"/>
      <c r="D104" s="237"/>
      <c r="E104" s="237"/>
      <c r="F104" s="237"/>
      <c r="G104" s="237"/>
      <c r="H104" s="254"/>
      <c r="I104" s="237"/>
      <c r="J104" s="237"/>
      <c r="K104" s="237"/>
      <c r="L104" s="237"/>
      <c r="M104" s="237"/>
      <c r="N104" s="237"/>
      <c r="O104" s="237"/>
      <c r="P104" s="237"/>
      <c r="Q104" s="237"/>
      <c r="R104" s="237"/>
    </row>
    <row r="105" s="6" customFormat="1" spans="2:18">
      <c r="B105" s="231"/>
      <c r="C105" s="232"/>
      <c r="D105" s="232"/>
      <c r="E105" s="232"/>
      <c r="F105" s="232"/>
      <c r="G105" s="232"/>
      <c r="H105" s="248"/>
      <c r="I105" s="232"/>
      <c r="J105" s="232"/>
      <c r="K105" s="232"/>
      <c r="L105" s="232"/>
      <c r="M105" s="232"/>
      <c r="N105" s="232"/>
      <c r="O105" s="232"/>
      <c r="P105" s="232"/>
      <c r="Q105" s="232"/>
      <c r="R105" s="232"/>
    </row>
    <row r="106" s="6" customFormat="1" spans="2:18">
      <c r="B106" s="228"/>
      <c r="C106" s="250"/>
      <c r="D106" s="250"/>
      <c r="E106" s="250"/>
      <c r="F106" s="250"/>
      <c r="G106" s="250"/>
      <c r="H106" s="260"/>
      <c r="I106" s="250"/>
      <c r="J106" s="250"/>
      <c r="K106" s="250"/>
      <c r="L106" s="250"/>
      <c r="M106" s="250"/>
      <c r="N106" s="250"/>
      <c r="O106" s="250"/>
      <c r="P106" s="250"/>
      <c r="Q106" s="250"/>
      <c r="R106" s="250"/>
    </row>
    <row r="107" s="6" customFormat="1" spans="2:18">
      <c r="B107" s="228"/>
      <c r="C107" s="258"/>
      <c r="D107" s="258"/>
      <c r="E107" s="258"/>
      <c r="F107" s="258"/>
      <c r="G107" s="258"/>
      <c r="H107" s="261"/>
      <c r="I107" s="258"/>
      <c r="J107" s="258"/>
      <c r="K107" s="258"/>
      <c r="L107" s="258"/>
      <c r="M107" s="258"/>
      <c r="N107" s="258"/>
      <c r="O107" s="258"/>
      <c r="P107" s="258"/>
      <c r="Q107" s="258"/>
      <c r="R107" s="258"/>
    </row>
    <row r="108" s="6" customFormat="1" spans="2:18">
      <c r="B108" s="228"/>
      <c r="C108" s="258"/>
      <c r="D108" s="258"/>
      <c r="E108" s="258"/>
      <c r="F108" s="258"/>
      <c r="G108" s="258"/>
      <c r="H108" s="261"/>
      <c r="I108" s="258"/>
      <c r="J108" s="258"/>
      <c r="K108" s="258"/>
      <c r="L108" s="258"/>
      <c r="M108" s="258"/>
      <c r="N108" s="258"/>
      <c r="O108" s="258"/>
      <c r="P108" s="258"/>
      <c r="Q108" s="258"/>
      <c r="R108" s="258"/>
    </row>
    <row r="109" s="5" customFormat="1"/>
    <row r="110" s="5" customFormat="1"/>
    <row r="111" s="5" customFormat="1"/>
    <row r="112" s="5" customFormat="1"/>
    <row r="113" s="5" customFormat="1"/>
    <row r="114" s="5" customFormat="1"/>
    <row r="115" s="4" customFormat="1"/>
    <row r="116" s="4" customFormat="1"/>
    <row r="117" s="4" customFormat="1"/>
    <row r="118" s="4" customFormat="1"/>
    <row r="119" s="4" customFormat="1"/>
    <row r="120" s="3" customFormat="1"/>
    <row r="121" s="3" customFormat="1"/>
    <row r="122" s="5" customFormat="1"/>
    <row r="123" s="5" customFormat="1"/>
    <row r="124" s="5" customFormat="1"/>
    <row r="125" s="5" customFormat="1"/>
    <row r="126" s="5" customFormat="1"/>
    <row r="127" s="5" customFormat="1"/>
    <row r="128" s="5" customFormat="1"/>
    <row r="129" s="5" customFormat="1"/>
    <row r="130" s="5" customFormat="1"/>
    <row r="131" s="6" customFormat="1"/>
    <row r="137" s="7" customFormat="1"/>
  </sheetData>
  <mergeCells count="4">
    <mergeCell ref="C2:G2"/>
    <mergeCell ref="H2:Q2"/>
    <mergeCell ref="C39:G39"/>
    <mergeCell ref="H39:Q39"/>
  </mergeCells>
  <pageMargins left="0.7" right="0.7" top="0.75" bottom="0.75" header="0.3" footer="0.3"/>
  <pageSetup paperSize="1" orientation="landscape" horizontalDpi="300" verticalDpi="3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theme="1"/>
  </sheetPr>
  <dimension ref="A1:Y204"/>
  <sheetViews>
    <sheetView zoomScale="90" zoomScaleNormal="90" zoomScaleSheetLayoutView="75" workbookViewId="0">
      <pane xSplit="6" ySplit="10" topLeftCell="G193" activePane="bottomRight" state="frozen"/>
      <selection/>
      <selection pane="topRight"/>
      <selection pane="bottomLeft"/>
      <selection pane="bottomRight" activeCell="L168" sqref="L168"/>
    </sheetView>
  </sheetViews>
  <sheetFormatPr defaultColWidth="9.14285714285714" defaultRowHeight="12.75"/>
  <cols>
    <col min="1" max="1" width="3.71428571428571" style="64" customWidth="1"/>
    <col min="2" max="2" width="78.2857142857143" style="64" customWidth="1"/>
    <col min="3" max="4" width="12.4285714285714" style="64" customWidth="1"/>
    <col min="5" max="5" width="11.2857142857143" style="64" customWidth="1"/>
    <col min="6" max="10" width="10.7142857142857" style="64" customWidth="1"/>
    <col min="11" max="11" width="10.7142857142857" style="296" customWidth="1"/>
    <col min="12" max="21" width="10.7142857142857" style="64" customWidth="1"/>
    <col min="22" max="22" width="10.7142857142857" style="22" customWidth="1"/>
    <col min="23" max="23" width="10.1428571428571" style="296" customWidth="1"/>
    <col min="24" max="24" width="9.14285714285714" style="64"/>
    <col min="25" max="25" width="10.4285714285714" style="64" hidden="1" customWidth="1"/>
    <col min="26" max="16384" width="9.14285714285714" style="64"/>
  </cols>
  <sheetData>
    <row r="1" s="296" customFormat="1" ht="4.15" customHeight="1" spans="2:22">
      <c r="B1" s="302"/>
      <c r="C1" s="303"/>
      <c r="I1" s="313"/>
      <c r="J1" s="313"/>
      <c r="K1" s="313"/>
      <c r="L1" s="313"/>
      <c r="M1" s="313"/>
      <c r="N1" s="313"/>
      <c r="O1" s="313"/>
      <c r="P1" s="313"/>
      <c r="Q1" s="313"/>
      <c r="R1" s="313"/>
      <c r="S1" s="313"/>
      <c r="T1" s="313"/>
      <c r="U1" s="313"/>
      <c r="V1" s="317"/>
    </row>
    <row r="2" ht="4.15" customHeight="1"/>
    <row r="3" ht="4.15" customHeight="1"/>
    <row r="4" ht="4.15" customHeight="1"/>
    <row r="5" ht="4.15" customHeight="1"/>
    <row r="6" ht="4.15" customHeight="1"/>
    <row r="7" ht="4.15" customHeight="1"/>
    <row r="8" ht="4.15" customHeight="1"/>
    <row r="9" ht="4.15" customHeight="1"/>
    <row r="10" ht="28.15" customHeight="1" spans="2:22">
      <c r="B10" s="304" t="s">
        <v>42</v>
      </c>
      <c r="C10" s="304" t="s">
        <v>43</v>
      </c>
      <c r="D10" s="304" t="s">
        <v>39</v>
      </c>
      <c r="E10" s="305" t="s">
        <v>44</v>
      </c>
      <c r="F10" s="304"/>
      <c r="G10" s="304">
        <f>H10-1</f>
        <v>2015</v>
      </c>
      <c r="H10" s="304">
        <f>I10-1</f>
        <v>2016</v>
      </c>
      <c r="I10" s="304">
        <f>J10-1</f>
        <v>2017</v>
      </c>
      <c r="J10" s="304">
        <f>K10-1</f>
        <v>2018</v>
      </c>
      <c r="K10" s="304">
        <f>L10-1</f>
        <v>2019</v>
      </c>
      <c r="L10" s="314">
        <f>'Data Request'!C8</f>
        <v>2020</v>
      </c>
      <c r="M10" s="304">
        <f>L10+1</f>
        <v>2021</v>
      </c>
      <c r="N10" s="304">
        <f t="shared" ref="N10:U10" si="0">M10+1</f>
        <v>2022</v>
      </c>
      <c r="O10" s="304">
        <f t="shared" si="0"/>
        <v>2023</v>
      </c>
      <c r="P10" s="304">
        <f t="shared" si="0"/>
        <v>2024</v>
      </c>
      <c r="Q10" s="304">
        <f t="shared" si="0"/>
        <v>2025</v>
      </c>
      <c r="R10" s="304">
        <f t="shared" si="0"/>
        <v>2026</v>
      </c>
      <c r="S10" s="304">
        <f t="shared" si="0"/>
        <v>2027</v>
      </c>
      <c r="T10" s="304">
        <f t="shared" si="0"/>
        <v>2028</v>
      </c>
      <c r="U10" s="304">
        <f t="shared" si="0"/>
        <v>2029</v>
      </c>
      <c r="V10" s="306"/>
    </row>
    <row r="11" s="296" customFormat="1" spans="2:22">
      <c r="B11" s="306"/>
      <c r="C11" s="306"/>
      <c r="D11" s="306"/>
      <c r="E11" s="306"/>
      <c r="F11" s="306"/>
      <c r="G11" s="306"/>
      <c r="H11" s="306"/>
      <c r="I11" s="306"/>
      <c r="J11" s="306"/>
      <c r="K11" s="306"/>
      <c r="L11" s="315"/>
      <c r="M11" s="306"/>
      <c r="N11" s="306"/>
      <c r="O11" s="306"/>
      <c r="P11" s="306"/>
      <c r="Q11" s="306"/>
      <c r="R11" s="306"/>
      <c r="S11" s="306"/>
      <c r="T11" s="306"/>
      <c r="U11" s="306"/>
      <c r="V11" s="306"/>
    </row>
    <row r="12" s="2" customFormat="1" ht="15" spans="1:21">
      <c r="A12" s="15"/>
      <c r="B12" s="16" t="str">
        <f>'Data Request'!B12</f>
        <v>1. Information on State's Gross Dometic Product (See Note 1 in Guidance for Completing Data Request for State DSA)</v>
      </c>
      <c r="C12" s="16"/>
      <c r="D12" s="17"/>
      <c r="E12" s="18"/>
      <c r="F12" s="19"/>
      <c r="G12" s="19"/>
      <c r="H12" s="19"/>
      <c r="I12" s="19"/>
      <c r="J12" s="19"/>
      <c r="K12" s="19"/>
      <c r="L12" s="19"/>
      <c r="M12" s="19"/>
      <c r="N12" s="19"/>
      <c r="O12" s="19"/>
      <c r="P12" s="19"/>
      <c r="Q12" s="19"/>
      <c r="R12" s="19"/>
      <c r="S12" s="19"/>
      <c r="T12" s="19"/>
      <c r="U12" s="19"/>
    </row>
    <row r="13" s="2" customFormat="1" ht="15" spans="1:21">
      <c r="A13" s="15"/>
      <c r="B13" s="15"/>
      <c r="C13" s="20"/>
      <c r="D13" s="20"/>
      <c r="E13" s="15"/>
      <c r="F13" s="21"/>
      <c r="G13" s="21"/>
      <c r="H13" s="21"/>
      <c r="I13" s="21"/>
      <c r="J13" s="21"/>
      <c r="K13" s="21"/>
      <c r="L13" s="21"/>
      <c r="M13" s="21"/>
      <c r="N13" s="21"/>
      <c r="O13" s="21"/>
      <c r="P13" s="21"/>
      <c r="Q13" s="21"/>
      <c r="R13" s="21"/>
      <c r="S13" s="21"/>
      <c r="T13" s="21"/>
      <c r="U13" s="21"/>
    </row>
    <row r="14" s="2" customFormat="1" ht="15" spans="1:22">
      <c r="A14" s="15"/>
      <c r="B14" s="22" t="str">
        <f>'Data Request'!B14</f>
        <v>State GDP (at current prices)</v>
      </c>
      <c r="C14" s="20" t="str">
        <f>'Data Request'!C14</f>
        <v>Naira</v>
      </c>
      <c r="D14" s="20" t="str">
        <f>'Data Request'!D14</f>
        <v>Million</v>
      </c>
      <c r="E14" s="20"/>
      <c r="F14" s="20"/>
      <c r="G14" s="26">
        <f>'Data Request'!G14</f>
        <v>1.58774</v>
      </c>
      <c r="H14" s="26">
        <f>'Data Request'!H14</f>
        <v>1.635779</v>
      </c>
      <c r="I14" s="26">
        <f>'Data Request'!I14</f>
        <v>1.817777</v>
      </c>
      <c r="J14" s="26">
        <f>'Data Request'!J14</f>
        <v>2.036732</v>
      </c>
      <c r="K14" s="26">
        <f>'Data Request'!K14</f>
        <v>2.2994</v>
      </c>
      <c r="L14" s="26">
        <f>'Data Request'!L14</f>
        <v>2.410201</v>
      </c>
      <c r="M14" s="26">
        <f>'Data Request'!M14</f>
        <v>2.648707</v>
      </c>
      <c r="N14" s="26">
        <f>'Data Request'!N14</f>
        <v>2.928273</v>
      </c>
      <c r="O14" s="26">
        <f>'Data Request'!O14</f>
        <v>3.241757</v>
      </c>
      <c r="P14" s="26">
        <f>'Data Request'!P14</f>
        <v>3.47257</v>
      </c>
      <c r="Q14" s="26">
        <f>'Data Request'!Q14</f>
        <v>3.719817</v>
      </c>
      <c r="R14" s="26">
        <f>'Data Request'!R14</f>
        <v>3.984667</v>
      </c>
      <c r="S14" s="26">
        <f>'Data Request'!S14</f>
        <v>4.268376</v>
      </c>
      <c r="T14" s="26">
        <f>'Data Request'!T14</f>
        <v>4.572284</v>
      </c>
      <c r="U14" s="26">
        <f>'Data Request'!U14</f>
        <v>4.897831</v>
      </c>
      <c r="V14" s="26"/>
    </row>
    <row r="15" s="2" customFormat="1" ht="15" spans="1:22">
      <c r="A15" s="15"/>
      <c r="B15" s="22" t="str">
        <f>'Data Request'!B15</f>
        <v>Nation GDP (at current prices)</v>
      </c>
      <c r="C15" s="20" t="str">
        <f>'Data Request'!C15</f>
        <v>Naira</v>
      </c>
      <c r="D15" s="20" t="str">
        <f>'Data Request'!D15</f>
        <v>Million</v>
      </c>
      <c r="E15" s="70" t="str">
        <f>'Data Request'!E15</f>
        <v>Data provided by DMO</v>
      </c>
      <c r="F15" s="20"/>
      <c r="G15" s="26">
        <f>'Data Request'!G15</f>
        <v>93497948.264582</v>
      </c>
      <c r="H15" s="26">
        <f>'Data Request'!H15</f>
        <v>101253015.601811</v>
      </c>
      <c r="I15" s="26">
        <f>'Data Request'!I15</f>
        <v>114004749.647597</v>
      </c>
      <c r="J15" s="26">
        <f>'Data Request'!J15</f>
        <v>127736827.809308</v>
      </c>
      <c r="K15" s="26">
        <f>'Data Request'!K15</f>
        <v>144210492.067008</v>
      </c>
      <c r="L15" s="26">
        <f>'Data Request'!L15</f>
        <v>139517515.936044</v>
      </c>
      <c r="M15" s="26">
        <f>'Data Request'!M15</f>
        <v>142694417.135112</v>
      </c>
      <c r="N15" s="26">
        <f>'Data Request'!N15</f>
        <v>146794565.467177</v>
      </c>
      <c r="O15" s="26">
        <f>'Data Request'!O15</f>
        <v>151464431.638719</v>
      </c>
      <c r="P15" s="26">
        <f>'Data Request'!P15</f>
        <v>151464431.638719</v>
      </c>
      <c r="Q15" s="26">
        <f>'Data Request'!Q15</f>
        <v>151464431.638719</v>
      </c>
      <c r="R15" s="26">
        <f>'Data Request'!R15</f>
        <v>151464431.638719</v>
      </c>
      <c r="S15" s="26">
        <f>'Data Request'!S15</f>
        <v>151464431.638719</v>
      </c>
      <c r="T15" s="26">
        <f>'Data Request'!T15</f>
        <v>151464431.638719</v>
      </c>
      <c r="U15" s="26">
        <f>'Data Request'!U15</f>
        <v>151464431.638719</v>
      </c>
      <c r="V15" s="318"/>
    </row>
    <row r="16" s="2" customFormat="1" ht="15" spans="1:22">
      <c r="A16" s="15"/>
      <c r="B16" s="22" t="str">
        <f>'Data Request'!B16</f>
        <v>Exchange Rate NGN/US$ (end-Period)</v>
      </c>
      <c r="C16" s="20" t="str">
        <f>'Data Request'!C16</f>
        <v>NGN/US$</v>
      </c>
      <c r="D16" s="20"/>
      <c r="E16" s="70" t="str">
        <f>'Data Request'!E16</f>
        <v>Data provided by DMO</v>
      </c>
      <c r="F16" s="20"/>
      <c r="G16" s="26">
        <f>'Data Request'!G16</f>
        <v>196.4865</v>
      </c>
      <c r="H16" s="26">
        <f>'Data Request'!H16</f>
        <v>253.1897</v>
      </c>
      <c r="I16" s="26">
        <f>'Data Request'!I16</f>
        <v>305.7862</v>
      </c>
      <c r="J16" s="26">
        <f>'Data Request'!J16</f>
        <v>306.5</v>
      </c>
      <c r="K16" s="26">
        <f>'Data Request'!K16</f>
        <v>326</v>
      </c>
      <c r="L16" s="26">
        <f>'Data Request'!L16</f>
        <v>379</v>
      </c>
      <c r="M16" s="26">
        <f>'Data Request'!M16</f>
        <v>379</v>
      </c>
      <c r="N16" s="26">
        <f>'Data Request'!N16</f>
        <v>379</v>
      </c>
      <c r="O16" s="26">
        <f>'Data Request'!O16</f>
        <v>379</v>
      </c>
      <c r="P16" s="26">
        <f>'Data Request'!P16</f>
        <v>379</v>
      </c>
      <c r="Q16" s="26">
        <f>'Data Request'!Q16</f>
        <v>379</v>
      </c>
      <c r="R16" s="26">
        <f>'Data Request'!R16</f>
        <v>379</v>
      </c>
      <c r="S16" s="26">
        <f>'Data Request'!S16</f>
        <v>379</v>
      </c>
      <c r="T16" s="26">
        <f>'Data Request'!T16</f>
        <v>379</v>
      </c>
      <c r="U16" s="26">
        <f>'Data Request'!U16</f>
        <v>379</v>
      </c>
      <c r="V16" s="318"/>
    </row>
    <row r="17" s="2" customFormat="1" ht="15" spans="1:22">
      <c r="A17" s="15"/>
      <c r="B17" s="22" t="str">
        <f>'Data Request'!B17</f>
        <v>Present Value Factor (PVF)</v>
      </c>
      <c r="C17" s="20" t="str">
        <f>'Data Request'!C17</f>
        <v>Number</v>
      </c>
      <c r="D17" s="20"/>
      <c r="E17" s="70" t="str">
        <f>'Data Request'!E17</f>
        <v>Data to be provided by DMO</v>
      </c>
      <c r="F17" s="20"/>
      <c r="G17" s="26">
        <f>'Data Request'!G17</f>
        <v>0</v>
      </c>
      <c r="H17" s="26">
        <f>'Data Request'!H17</f>
        <v>0</v>
      </c>
      <c r="I17" s="26">
        <f>'Data Request'!I17</f>
        <v>0</v>
      </c>
      <c r="J17" s="26">
        <f>'Data Request'!J17</f>
        <v>0</v>
      </c>
      <c r="K17" s="26">
        <f>'Data Request'!K17</f>
        <v>0</v>
      </c>
      <c r="L17" s="26">
        <f>'Data Request'!L17</f>
        <v>1</v>
      </c>
      <c r="M17" s="26">
        <f>'Data Request'!M17</f>
        <v>1</v>
      </c>
      <c r="N17" s="26">
        <f>'Data Request'!N17</f>
        <v>1</v>
      </c>
      <c r="O17" s="26">
        <f>'Data Request'!O17</f>
        <v>1</v>
      </c>
      <c r="P17" s="26">
        <f>'Data Request'!P17</f>
        <v>1</v>
      </c>
      <c r="Q17" s="26">
        <f>'Data Request'!Q17</f>
        <v>1</v>
      </c>
      <c r="R17" s="26">
        <f>'Data Request'!R17</f>
        <v>1</v>
      </c>
      <c r="S17" s="26">
        <f>'Data Request'!S17</f>
        <v>1</v>
      </c>
      <c r="T17" s="26">
        <f>'Data Request'!T17</f>
        <v>1</v>
      </c>
      <c r="U17" s="26">
        <f>'Data Request'!U17</f>
        <v>1</v>
      </c>
      <c r="V17" s="318"/>
    </row>
    <row r="18" s="2" customFormat="1" ht="15" spans="2:22">
      <c r="B18" s="22"/>
      <c r="C18" s="20"/>
      <c r="D18" s="20"/>
      <c r="E18" s="20"/>
      <c r="F18" s="20"/>
      <c r="G18" s="40"/>
      <c r="H18" s="40"/>
      <c r="I18" s="40"/>
      <c r="J18" s="40"/>
      <c r="K18" s="27"/>
      <c r="L18" s="76"/>
      <c r="M18" s="76"/>
      <c r="N18" s="76"/>
      <c r="O18" s="76"/>
      <c r="P18" s="76"/>
      <c r="Q18" s="76"/>
      <c r="R18" s="76"/>
      <c r="S18" s="76"/>
      <c r="T18" s="76"/>
      <c r="U18" s="76"/>
      <c r="V18" s="76"/>
    </row>
    <row r="19" s="2" customFormat="1" ht="15" spans="1:21">
      <c r="A19" s="15"/>
      <c r="B19" s="16" t="str">
        <f>'Data Request'!B19</f>
        <v>2. Information on Outstanding Debt Stocks, Amortizations (Principal) Payments, and Interest Payments (See Note 2 in Guidance for Completing Data Request for State DSA)</v>
      </c>
      <c r="C19" s="16"/>
      <c r="D19" s="17"/>
      <c r="E19" s="18"/>
      <c r="F19" s="19"/>
      <c r="G19" s="19"/>
      <c r="H19" s="19"/>
      <c r="I19" s="19"/>
      <c r="J19" s="19"/>
      <c r="K19" s="19"/>
      <c r="L19" s="19"/>
      <c r="M19" s="19"/>
      <c r="N19" s="19"/>
      <c r="O19" s="19"/>
      <c r="P19" s="19"/>
      <c r="Q19" s="19"/>
      <c r="R19" s="19"/>
      <c r="S19" s="19"/>
      <c r="T19" s="19"/>
      <c r="U19" s="19"/>
    </row>
    <row r="20" s="297" customFormat="1" spans="2:25">
      <c r="B20" s="307"/>
      <c r="C20" s="308"/>
      <c r="D20" s="308"/>
      <c r="E20" s="308"/>
      <c r="F20" s="308"/>
      <c r="G20" s="309"/>
      <c r="H20" s="309"/>
      <c r="I20" s="309"/>
      <c r="J20" s="309"/>
      <c r="K20" s="309"/>
      <c r="L20" s="309"/>
      <c r="M20" s="309"/>
      <c r="N20" s="309"/>
      <c r="O20" s="309"/>
      <c r="P20" s="309"/>
      <c r="Q20" s="309"/>
      <c r="R20" s="309"/>
      <c r="S20" s="309"/>
      <c r="T20" s="309"/>
      <c r="U20" s="309"/>
      <c r="V20" s="309"/>
      <c r="X20" s="319"/>
      <c r="Y20" s="320" t="s">
        <v>30</v>
      </c>
    </row>
    <row r="21" s="296" customFormat="1" spans="2:25">
      <c r="B21" s="68" t="str">
        <f>'Data Request'!B21</f>
        <v>Outstanding external debt stock by categories</v>
      </c>
      <c r="C21" s="20"/>
      <c r="D21" s="20"/>
      <c r="E21" s="20"/>
      <c r="F21" s="20"/>
      <c r="G21" s="21"/>
      <c r="H21" s="21"/>
      <c r="I21" s="21"/>
      <c r="J21" s="21"/>
      <c r="K21" s="21"/>
      <c r="L21" s="21"/>
      <c r="M21" s="21"/>
      <c r="N21" s="21"/>
      <c r="O21" s="21"/>
      <c r="P21" s="21"/>
      <c r="Q21" s="21"/>
      <c r="R21" s="21"/>
      <c r="S21" s="21"/>
      <c r="T21" s="21"/>
      <c r="U21" s="21"/>
      <c r="V21" s="21"/>
      <c r="X21" s="64"/>
      <c r="Y21" s="321"/>
    </row>
    <row r="22" s="296" customFormat="1" spans="2:25">
      <c r="B22" s="68" t="str">
        <f>B23</f>
        <v>Total External Debt - Stocks</v>
      </c>
      <c r="C22" s="20" t="str">
        <f>'Data Request'!$C$6</f>
        <v>Naira</v>
      </c>
      <c r="D22" s="20" t="str">
        <f>'Data Request'!$C$7</f>
        <v>Million</v>
      </c>
      <c r="E22" s="20"/>
      <c r="F22" s="20"/>
      <c r="G22" s="310">
        <f>G23*G$16</f>
        <v>6608.25492328522</v>
      </c>
      <c r="H22" s="310">
        <f t="shared" ref="H22:U22" si="1">H23*H$16</f>
        <v>8088.75772608435</v>
      </c>
      <c r="I22" s="310">
        <f t="shared" si="1"/>
        <v>10100.1301177775</v>
      </c>
      <c r="J22" s="310">
        <f t="shared" si="1"/>
        <v>9680.54453734</v>
      </c>
      <c r="K22" s="310">
        <f t="shared" si="1"/>
        <v>186.14593154</v>
      </c>
      <c r="L22" s="310">
        <f t="shared" si="1"/>
        <v>-11257.00187768</v>
      </c>
      <c r="M22" s="310">
        <f t="shared" si="1"/>
        <v>-32582.24350338</v>
      </c>
      <c r="N22" s="310">
        <f t="shared" si="1"/>
        <v>-53907.48512908</v>
      </c>
      <c r="O22" s="310">
        <f t="shared" si="1"/>
        <v>-75232.72675478</v>
      </c>
      <c r="P22" s="310">
        <f t="shared" si="1"/>
        <v>-96557.96838048</v>
      </c>
      <c r="Q22" s="310">
        <f t="shared" si="1"/>
        <v>-117883.21000618</v>
      </c>
      <c r="R22" s="310">
        <f t="shared" si="1"/>
        <v>-139208.45163188</v>
      </c>
      <c r="S22" s="310">
        <f t="shared" si="1"/>
        <v>-160533.69325758</v>
      </c>
      <c r="T22" s="310">
        <f t="shared" si="1"/>
        <v>-181858.93488328</v>
      </c>
      <c r="U22" s="310">
        <f t="shared" si="1"/>
        <v>-203184.17650898</v>
      </c>
      <c r="V22" s="21"/>
      <c r="X22" s="64"/>
      <c r="Y22" s="321"/>
    </row>
    <row r="23" s="296" customFormat="1" spans="2:25">
      <c r="B23" s="68" t="str">
        <f>'Data Request'!B23</f>
        <v>Total External Debt - Stocks</v>
      </c>
      <c r="C23" s="20" t="str">
        <f>'Data Request'!C23</f>
        <v>US Dollars</v>
      </c>
      <c r="D23" s="20" t="str">
        <f>'Data Request'!D23</f>
        <v>Million</v>
      </c>
      <c r="E23" s="20"/>
      <c r="F23" s="20"/>
      <c r="G23" s="310">
        <f>'Data Request'!G23</f>
        <v>33.63210665</v>
      </c>
      <c r="H23" s="310">
        <f>'Data Request'!H23</f>
        <v>31.94742016</v>
      </c>
      <c r="I23" s="310">
        <f>'Data Request'!I23</f>
        <v>33.03003902</v>
      </c>
      <c r="J23" s="310">
        <f>'Data Request'!J23</f>
        <v>31.58415836</v>
      </c>
      <c r="K23" s="310">
        <f>'Data Request'!K23</f>
        <v>0.57099979</v>
      </c>
      <c r="L23" s="316">
        <f>K23-L55</f>
        <v>-29.70185192</v>
      </c>
      <c r="M23" s="316">
        <f t="shared" ref="M23:U23" si="2">L23-M55</f>
        <v>-85.96898022</v>
      </c>
      <c r="N23" s="316">
        <f t="shared" si="2"/>
        <v>-142.23610852</v>
      </c>
      <c r="O23" s="316">
        <f t="shared" si="2"/>
        <v>-198.50323682</v>
      </c>
      <c r="P23" s="316">
        <f t="shared" si="2"/>
        <v>-254.77036512</v>
      </c>
      <c r="Q23" s="316">
        <f t="shared" si="2"/>
        <v>-311.03749342</v>
      </c>
      <c r="R23" s="316">
        <f t="shared" si="2"/>
        <v>-367.30462172</v>
      </c>
      <c r="S23" s="316">
        <f t="shared" si="2"/>
        <v>-423.57175002</v>
      </c>
      <c r="T23" s="316">
        <f t="shared" si="2"/>
        <v>-479.83887832</v>
      </c>
      <c r="U23" s="316">
        <f t="shared" si="2"/>
        <v>-536.10600662</v>
      </c>
      <c r="V23" s="310"/>
      <c r="X23" s="64"/>
      <c r="Y23" s="322" t="s">
        <v>247</v>
      </c>
    </row>
    <row r="24" spans="2:25">
      <c r="B24" s="35" t="str">
        <f>'Data Request'!B24</f>
        <v>World Bank (WB) (including International Development Association (IDA) and IBRD)</v>
      </c>
      <c r="C24" s="20" t="str">
        <f>'Data Request'!C24</f>
        <v>US Dollars</v>
      </c>
      <c r="D24" s="20" t="str">
        <f>'Data Request'!D24</f>
        <v>Million</v>
      </c>
      <c r="E24" s="20"/>
      <c r="F24" s="20"/>
      <c r="G24" s="26">
        <f>'Data Request'!G24</f>
        <v>29.59989961</v>
      </c>
      <c r="H24" s="26">
        <f>'Data Request'!H24</f>
        <v>28.0913722</v>
      </c>
      <c r="I24" s="26">
        <f>'Data Request'!I24</f>
        <v>29.24282506</v>
      </c>
      <c r="J24" s="26">
        <f>'Data Request'!J24</f>
        <v>27.9858948</v>
      </c>
      <c r="K24" s="26">
        <f>'Data Request'!K24</f>
        <v>0.47978603</v>
      </c>
      <c r="L24" s="80">
        <f t="shared" ref="L24:U24" si="3">K24-L56</f>
        <v>-29.79306568</v>
      </c>
      <c r="M24" s="80">
        <f t="shared" si="3"/>
        <v>-86.06019398</v>
      </c>
      <c r="N24" s="80">
        <f t="shared" si="3"/>
        <v>-142.32732228</v>
      </c>
      <c r="O24" s="80">
        <f t="shared" si="3"/>
        <v>-198.59445058</v>
      </c>
      <c r="P24" s="80">
        <f t="shared" si="3"/>
        <v>-254.86157888</v>
      </c>
      <c r="Q24" s="80">
        <f t="shared" si="3"/>
        <v>-311.12870718</v>
      </c>
      <c r="R24" s="80">
        <f t="shared" si="3"/>
        <v>-367.39583548</v>
      </c>
      <c r="S24" s="80">
        <f t="shared" si="3"/>
        <v>-423.66296378</v>
      </c>
      <c r="T24" s="80">
        <f t="shared" si="3"/>
        <v>-479.93009208</v>
      </c>
      <c r="U24" s="80">
        <f t="shared" si="3"/>
        <v>-536.19722038</v>
      </c>
      <c r="V24" s="26"/>
      <c r="Y24" s="322" t="s">
        <v>248</v>
      </c>
    </row>
    <row r="25" spans="2:25">
      <c r="B25" s="35" t="str">
        <f>'Data Request'!B25</f>
        <v>African Development Bank (AfDB) [including African Development Fund (AfDFP) and Africa Growing Together FUND]</v>
      </c>
      <c r="C25" s="20" t="str">
        <f>'Data Request'!C25</f>
        <v>US Dollars</v>
      </c>
      <c r="D25" s="20" t="str">
        <f>'Data Request'!D25</f>
        <v>Million</v>
      </c>
      <c r="E25" s="20"/>
      <c r="F25" s="20"/>
      <c r="G25" s="26">
        <f>'Data Request'!G25</f>
        <v>0</v>
      </c>
      <c r="H25" s="26">
        <f>'Data Request'!H25</f>
        <v>0</v>
      </c>
      <c r="I25" s="26">
        <f>'Data Request'!I25</f>
        <v>0</v>
      </c>
      <c r="J25" s="26">
        <f>'Data Request'!J25</f>
        <v>0</v>
      </c>
      <c r="K25" s="26">
        <f>'Data Request'!K25</f>
        <v>0</v>
      </c>
      <c r="L25" s="80">
        <f t="shared" ref="L25:U25" si="4">K25-L57</f>
        <v>-208.72606275</v>
      </c>
      <c r="M25" s="80">
        <f t="shared" si="4"/>
        <v>-598.14486665</v>
      </c>
      <c r="N25" s="80">
        <f t="shared" si="4"/>
        <v>-1027.54164115</v>
      </c>
      <c r="O25" s="80">
        <f t="shared" si="4"/>
        <v>-1503.81625915</v>
      </c>
      <c r="P25" s="80">
        <f t="shared" si="4"/>
        <v>-1996.90842315</v>
      </c>
      <c r="Q25" s="80">
        <f t="shared" si="4"/>
        <v>-2490.00058715</v>
      </c>
      <c r="R25" s="80">
        <f t="shared" si="4"/>
        <v>-2983.09275115</v>
      </c>
      <c r="S25" s="80">
        <f t="shared" si="4"/>
        <v>-3476.18491515</v>
      </c>
      <c r="T25" s="80">
        <f t="shared" si="4"/>
        <v>-4009.57970875</v>
      </c>
      <c r="U25" s="80">
        <f t="shared" si="4"/>
        <v>-4588.90963065</v>
      </c>
      <c r="V25" s="26"/>
      <c r="Y25" s="322"/>
    </row>
    <row r="26" spans="2:25">
      <c r="B26" s="35" t="str">
        <f>'Data Request'!B26</f>
        <v>Multilateral Creditor (1) [Insert name]</v>
      </c>
      <c r="C26" s="20" t="str">
        <f>'Data Request'!C26</f>
        <v>US Dollars</v>
      </c>
      <c r="D26" s="20" t="str">
        <f>'Data Request'!D26</f>
        <v>Million</v>
      </c>
      <c r="E26" s="20"/>
      <c r="F26" s="20"/>
      <c r="G26" s="26">
        <f>'Data Request'!G26</f>
        <v>4.03220704</v>
      </c>
      <c r="H26" s="26">
        <f>'Data Request'!H26</f>
        <v>3.85604796</v>
      </c>
      <c r="I26" s="26">
        <f>'Data Request'!I26</f>
        <v>3.78721396</v>
      </c>
      <c r="J26" s="26">
        <f>'Data Request'!J26</f>
        <v>3.59826356</v>
      </c>
      <c r="K26" s="26">
        <f>'Data Request'!K26</f>
        <v>0.09121376</v>
      </c>
      <c r="L26" s="80">
        <f t="shared" ref="L26:U26" si="5">K26-L58</f>
        <v>0.09121376</v>
      </c>
      <c r="M26" s="80">
        <f t="shared" si="5"/>
        <v>0.09121376</v>
      </c>
      <c r="N26" s="80">
        <f t="shared" si="5"/>
        <v>0.09121376</v>
      </c>
      <c r="O26" s="80">
        <f t="shared" si="5"/>
        <v>0.09121376</v>
      </c>
      <c r="P26" s="80">
        <f t="shared" si="5"/>
        <v>0.09121376</v>
      </c>
      <c r="Q26" s="80">
        <f t="shared" si="5"/>
        <v>0.09121376</v>
      </c>
      <c r="R26" s="80">
        <f t="shared" si="5"/>
        <v>0.09121376</v>
      </c>
      <c r="S26" s="80">
        <f t="shared" si="5"/>
        <v>0.09121376</v>
      </c>
      <c r="T26" s="80">
        <f t="shared" si="5"/>
        <v>0.09121376</v>
      </c>
      <c r="U26" s="80">
        <f t="shared" si="5"/>
        <v>0.09121376</v>
      </c>
      <c r="V26" s="26"/>
      <c r="Y26" s="322"/>
    </row>
    <row r="27" spans="2:25">
      <c r="B27" s="35" t="str">
        <f>'Data Request'!B27</f>
        <v>Multilateral Creditor (2) [Insert name]</v>
      </c>
      <c r="C27" s="20" t="str">
        <f>'Data Request'!C27</f>
        <v>US Dollars</v>
      </c>
      <c r="D27" s="20" t="str">
        <f>'Data Request'!D27</f>
        <v>Million</v>
      </c>
      <c r="E27" s="20"/>
      <c r="F27" s="20"/>
      <c r="G27" s="26">
        <f>'Data Request'!G27</f>
        <v>0</v>
      </c>
      <c r="H27" s="26">
        <f>'Data Request'!H27</f>
        <v>0</v>
      </c>
      <c r="I27" s="26">
        <f>'Data Request'!I27</f>
        <v>0</v>
      </c>
      <c r="J27" s="26">
        <f>'Data Request'!J27</f>
        <v>0</v>
      </c>
      <c r="K27" s="26">
        <f>'Data Request'!K27</f>
        <v>0</v>
      </c>
      <c r="L27" s="80">
        <f t="shared" ref="L27:U27" si="6">K27-L59</f>
        <v>0</v>
      </c>
      <c r="M27" s="80">
        <f t="shared" si="6"/>
        <v>0</v>
      </c>
      <c r="N27" s="80">
        <f t="shared" si="6"/>
        <v>0</v>
      </c>
      <c r="O27" s="80">
        <f t="shared" si="6"/>
        <v>0</v>
      </c>
      <c r="P27" s="80">
        <f t="shared" si="6"/>
        <v>0</v>
      </c>
      <c r="Q27" s="80">
        <f t="shared" si="6"/>
        <v>0</v>
      </c>
      <c r="R27" s="80">
        <f t="shared" si="6"/>
        <v>0</v>
      </c>
      <c r="S27" s="80">
        <f t="shared" si="6"/>
        <v>0</v>
      </c>
      <c r="T27" s="80">
        <f t="shared" si="6"/>
        <v>0</v>
      </c>
      <c r="U27" s="80">
        <f t="shared" si="6"/>
        <v>0</v>
      </c>
      <c r="V27" s="26"/>
      <c r="Y27" s="322"/>
    </row>
    <row r="28" spans="2:25">
      <c r="B28" s="35" t="str">
        <f>'Data Request'!B28</f>
        <v>Multilateral Creditors (others) [Insert list of all]</v>
      </c>
      <c r="C28" s="20" t="str">
        <f>'Data Request'!C28</f>
        <v>US Dollars</v>
      </c>
      <c r="D28" s="20" t="str">
        <f>'Data Request'!D28</f>
        <v>Million</v>
      </c>
      <c r="E28" s="20"/>
      <c r="F28" s="20"/>
      <c r="G28" s="311">
        <f>'Data Request'!G28</f>
        <v>0</v>
      </c>
      <c r="H28" s="311">
        <f>'Data Request'!H28</f>
        <v>0</v>
      </c>
      <c r="I28" s="311">
        <f>'Data Request'!I28</f>
        <v>0</v>
      </c>
      <c r="J28" s="311">
        <f>'Data Request'!J28</f>
        <v>0</v>
      </c>
      <c r="K28" s="311">
        <f>'Data Request'!K28</f>
        <v>0</v>
      </c>
      <c r="L28" s="80">
        <f t="shared" ref="L28:U28" si="7">K28-L60</f>
        <v>0</v>
      </c>
      <c r="M28" s="80">
        <f t="shared" si="7"/>
        <v>0</v>
      </c>
      <c r="N28" s="80">
        <f t="shared" si="7"/>
        <v>0</v>
      </c>
      <c r="O28" s="80">
        <f t="shared" si="7"/>
        <v>0</v>
      </c>
      <c r="P28" s="80">
        <f t="shared" si="7"/>
        <v>0</v>
      </c>
      <c r="Q28" s="80">
        <f t="shared" si="7"/>
        <v>0</v>
      </c>
      <c r="R28" s="80">
        <f t="shared" si="7"/>
        <v>0</v>
      </c>
      <c r="S28" s="80">
        <f t="shared" si="7"/>
        <v>0</v>
      </c>
      <c r="T28" s="80">
        <f t="shared" si="7"/>
        <v>0</v>
      </c>
      <c r="U28" s="80">
        <f t="shared" si="7"/>
        <v>0</v>
      </c>
      <c r="V28" s="26"/>
      <c r="Y28" s="322"/>
    </row>
    <row r="29" spans="2:25">
      <c r="B29" s="35" t="str">
        <f>'Data Request'!B29</f>
        <v>Bilateral Creditor (1) [Insert name]</v>
      </c>
      <c r="C29" s="20" t="str">
        <f>'Data Request'!C29</f>
        <v>US Dollars</v>
      </c>
      <c r="D29" s="20" t="str">
        <f>'Data Request'!D29</f>
        <v>Million</v>
      </c>
      <c r="E29" s="20"/>
      <c r="F29" s="20"/>
      <c r="G29" s="26">
        <f>'Data Request'!G29</f>
        <v>0</v>
      </c>
      <c r="H29" s="26">
        <f>'Data Request'!H29</f>
        <v>0</v>
      </c>
      <c r="I29" s="26">
        <f>'Data Request'!I29</f>
        <v>0</v>
      </c>
      <c r="J29" s="26">
        <f>'Data Request'!J29</f>
        <v>0</v>
      </c>
      <c r="K29" s="26">
        <f>'Data Request'!K29</f>
        <v>0</v>
      </c>
      <c r="L29" s="80">
        <f t="shared" ref="L29:U29" si="8">K29-L61</f>
        <v>0</v>
      </c>
      <c r="M29" s="80">
        <f t="shared" si="8"/>
        <v>0</v>
      </c>
      <c r="N29" s="80">
        <f t="shared" si="8"/>
        <v>0</v>
      </c>
      <c r="O29" s="80">
        <f t="shared" si="8"/>
        <v>0</v>
      </c>
      <c r="P29" s="80">
        <f t="shared" si="8"/>
        <v>0</v>
      </c>
      <c r="Q29" s="80">
        <f t="shared" si="8"/>
        <v>0</v>
      </c>
      <c r="R29" s="80">
        <f t="shared" si="8"/>
        <v>0</v>
      </c>
      <c r="S29" s="80">
        <f t="shared" si="8"/>
        <v>0</v>
      </c>
      <c r="T29" s="80">
        <f t="shared" si="8"/>
        <v>0</v>
      </c>
      <c r="U29" s="80">
        <f t="shared" si="8"/>
        <v>0</v>
      </c>
      <c r="V29" s="26"/>
      <c r="Y29" s="322"/>
    </row>
    <row r="30" spans="2:25">
      <c r="B30" s="35" t="str">
        <f>'Data Request'!B30</f>
        <v>Bilateral Creditor (2) [Insert name]</v>
      </c>
      <c r="C30" s="20" t="str">
        <f>'Data Request'!C30</f>
        <v>US Dollars</v>
      </c>
      <c r="D30" s="20" t="str">
        <f>'Data Request'!D30</f>
        <v>Million</v>
      </c>
      <c r="E30" s="20"/>
      <c r="F30" s="20"/>
      <c r="G30" s="26">
        <f>'Data Request'!G30</f>
        <v>0</v>
      </c>
      <c r="H30" s="26">
        <f>'Data Request'!H30</f>
        <v>0</v>
      </c>
      <c r="I30" s="26">
        <f>'Data Request'!I30</f>
        <v>0</v>
      </c>
      <c r="J30" s="26">
        <f>'Data Request'!J30</f>
        <v>0</v>
      </c>
      <c r="K30" s="26">
        <f>'Data Request'!K30</f>
        <v>0</v>
      </c>
      <c r="L30" s="80">
        <f t="shared" ref="L30:U30" si="9">K30-L62</f>
        <v>0</v>
      </c>
      <c r="M30" s="80">
        <f t="shared" si="9"/>
        <v>0</v>
      </c>
      <c r="N30" s="80">
        <f t="shared" si="9"/>
        <v>0</v>
      </c>
      <c r="O30" s="80">
        <f t="shared" si="9"/>
        <v>0</v>
      </c>
      <c r="P30" s="80">
        <f t="shared" si="9"/>
        <v>0</v>
      </c>
      <c r="Q30" s="80">
        <f t="shared" si="9"/>
        <v>0</v>
      </c>
      <c r="R30" s="80">
        <f t="shared" si="9"/>
        <v>0</v>
      </c>
      <c r="S30" s="80">
        <f t="shared" si="9"/>
        <v>0</v>
      </c>
      <c r="T30" s="80">
        <f t="shared" si="9"/>
        <v>0</v>
      </c>
      <c r="U30" s="80">
        <f t="shared" si="9"/>
        <v>0</v>
      </c>
      <c r="V30" s="26"/>
      <c r="Y30" s="322"/>
    </row>
    <row r="31" spans="2:25">
      <c r="B31" s="35" t="str">
        <f>'Data Request'!B31</f>
        <v>Bilateral Creditors (others) [Insert name]</v>
      </c>
      <c r="C31" s="20" t="str">
        <f>'Data Request'!C31</f>
        <v>US Dollars</v>
      </c>
      <c r="D31" s="20" t="str">
        <f>'Data Request'!D31</f>
        <v>Million</v>
      </c>
      <c r="E31" s="20"/>
      <c r="F31" s="20"/>
      <c r="G31" s="26">
        <f>'Data Request'!G31</f>
        <v>0</v>
      </c>
      <c r="H31" s="26">
        <f>'Data Request'!H31</f>
        <v>0</v>
      </c>
      <c r="I31" s="26">
        <f>'Data Request'!I31</f>
        <v>0</v>
      </c>
      <c r="J31" s="26">
        <f>'Data Request'!J31</f>
        <v>0</v>
      </c>
      <c r="K31" s="26">
        <f>'Data Request'!K31</f>
        <v>0</v>
      </c>
      <c r="L31" s="80">
        <f t="shared" ref="L31:U31" si="10">K31-L63</f>
        <v>0</v>
      </c>
      <c r="M31" s="80">
        <f t="shared" si="10"/>
        <v>0</v>
      </c>
      <c r="N31" s="80">
        <f t="shared" si="10"/>
        <v>0</v>
      </c>
      <c r="O31" s="80">
        <f t="shared" si="10"/>
        <v>0</v>
      </c>
      <c r="P31" s="80">
        <f t="shared" si="10"/>
        <v>0</v>
      </c>
      <c r="Q31" s="80">
        <f t="shared" si="10"/>
        <v>0</v>
      </c>
      <c r="R31" s="80">
        <f t="shared" si="10"/>
        <v>0</v>
      </c>
      <c r="S31" s="80">
        <f t="shared" si="10"/>
        <v>0</v>
      </c>
      <c r="T31" s="80">
        <f t="shared" si="10"/>
        <v>0</v>
      </c>
      <c r="U31" s="80">
        <f t="shared" si="10"/>
        <v>0</v>
      </c>
      <c r="V31" s="26"/>
      <c r="Y31" s="322"/>
    </row>
    <row r="32" spans="2:25">
      <c r="B32" s="35" t="str">
        <f>'Data Request'!B32</f>
        <v>Other External Debt</v>
      </c>
      <c r="C32" s="20" t="str">
        <f>'Data Request'!C32</f>
        <v>US Dollars</v>
      </c>
      <c r="D32" s="20" t="str">
        <f>'Data Request'!D32</f>
        <v>Million</v>
      </c>
      <c r="E32" s="20"/>
      <c r="F32" s="20"/>
      <c r="G32" s="26">
        <f>'Data Request'!G32</f>
        <v>0</v>
      </c>
      <c r="H32" s="26">
        <f>'Data Request'!H32</f>
        <v>0</v>
      </c>
      <c r="I32" s="26">
        <f>'Data Request'!I32</f>
        <v>0</v>
      </c>
      <c r="J32" s="26">
        <f>'Data Request'!J32</f>
        <v>0</v>
      </c>
      <c r="K32" s="26">
        <f>'Data Request'!K32</f>
        <v>0</v>
      </c>
      <c r="L32" s="80">
        <f t="shared" ref="L32:U32" si="11">K32-L64</f>
        <v>0</v>
      </c>
      <c r="M32" s="80">
        <f t="shared" si="11"/>
        <v>0</v>
      </c>
      <c r="N32" s="80">
        <f t="shared" si="11"/>
        <v>0</v>
      </c>
      <c r="O32" s="80">
        <f t="shared" si="11"/>
        <v>0</v>
      </c>
      <c r="P32" s="80">
        <f t="shared" si="11"/>
        <v>0</v>
      </c>
      <c r="Q32" s="80">
        <f t="shared" si="11"/>
        <v>0</v>
      </c>
      <c r="R32" s="80">
        <f t="shared" si="11"/>
        <v>0</v>
      </c>
      <c r="S32" s="80">
        <f t="shared" si="11"/>
        <v>0</v>
      </c>
      <c r="T32" s="80">
        <f t="shared" si="11"/>
        <v>0</v>
      </c>
      <c r="U32" s="80">
        <f t="shared" si="11"/>
        <v>0</v>
      </c>
      <c r="V32" s="26"/>
      <c r="Y32" s="322"/>
    </row>
    <row r="33" s="296" customFormat="1" spans="2:25">
      <c r="B33" s="22"/>
      <c r="C33" s="20"/>
      <c r="D33" s="20"/>
      <c r="E33" s="20"/>
      <c r="F33" s="20"/>
      <c r="G33" s="21"/>
      <c r="H33" s="21"/>
      <c r="I33" s="21"/>
      <c r="J33" s="21"/>
      <c r="K33" s="21"/>
      <c r="L33" s="21"/>
      <c r="M33" s="21"/>
      <c r="N33" s="21"/>
      <c r="O33" s="21"/>
      <c r="P33" s="21"/>
      <c r="Q33" s="21"/>
      <c r="R33" s="21"/>
      <c r="S33" s="21"/>
      <c r="T33" s="21"/>
      <c r="U33" s="21"/>
      <c r="V33" s="21"/>
      <c r="Y33" s="323"/>
    </row>
    <row r="34" s="296" customFormat="1" spans="2:25">
      <c r="B34" s="68" t="str">
        <f>'Data Request'!B34</f>
        <v>Outstanding domestic debt stock by categories (matching State Quarterly Domestic Debt Report)</v>
      </c>
      <c r="C34" s="20"/>
      <c r="D34" s="20"/>
      <c r="E34" s="20"/>
      <c r="F34" s="20"/>
      <c r="G34" s="21"/>
      <c r="H34" s="21"/>
      <c r="I34" s="21"/>
      <c r="J34" s="21"/>
      <c r="K34" s="21"/>
      <c r="L34" s="21"/>
      <c r="M34" s="21"/>
      <c r="N34" s="21"/>
      <c r="O34" s="21"/>
      <c r="P34" s="21"/>
      <c r="Q34" s="21"/>
      <c r="R34" s="21"/>
      <c r="S34" s="21"/>
      <c r="T34" s="21"/>
      <c r="U34" s="21"/>
      <c r="V34" s="21"/>
      <c r="Y34" s="323"/>
    </row>
    <row r="35" s="296" customFormat="1" spans="2:25">
      <c r="B35" s="68" t="str">
        <f>B36</f>
        <v>Total Domestic Debt - Stocks</v>
      </c>
      <c r="C35" s="20" t="str">
        <f>'Data Request'!$C$6</f>
        <v>Naira</v>
      </c>
      <c r="D35" s="20" t="str">
        <f>'Data Request'!$C$7</f>
        <v>Million</v>
      </c>
      <c r="E35" s="20"/>
      <c r="F35" s="20"/>
      <c r="G35" s="310">
        <f t="shared" ref="G35:U35" si="12">G36</f>
        <v>42036.63322704</v>
      </c>
      <c r="H35" s="310">
        <f t="shared" si="12"/>
        <v>71381.25844939</v>
      </c>
      <c r="I35" s="310">
        <f t="shared" si="12"/>
        <v>102359.19306966</v>
      </c>
      <c r="J35" s="310">
        <f t="shared" si="12"/>
        <v>103956.3162917</v>
      </c>
      <c r="K35" s="310">
        <f t="shared" si="12"/>
        <v>81414.13851854</v>
      </c>
      <c r="L35" s="310">
        <f t="shared" si="12"/>
        <v>76063.07384572</v>
      </c>
      <c r="M35" s="310">
        <f t="shared" si="12"/>
        <v>70611.01914712</v>
      </c>
      <c r="N35" s="310">
        <f t="shared" si="12"/>
        <v>68257.76389635</v>
      </c>
      <c r="O35" s="310">
        <f t="shared" si="12"/>
        <v>66339.47747683</v>
      </c>
      <c r="P35" s="310">
        <f t="shared" si="12"/>
        <v>64446.93192242</v>
      </c>
      <c r="Q35" s="310">
        <f t="shared" si="12"/>
        <v>62519.17899236</v>
      </c>
      <c r="R35" s="310">
        <f t="shared" si="12"/>
        <v>60422.80088552</v>
      </c>
      <c r="S35" s="310">
        <f t="shared" si="12"/>
        <v>58141.7700161</v>
      </c>
      <c r="T35" s="310">
        <f t="shared" si="12"/>
        <v>55658.87454107</v>
      </c>
      <c r="U35" s="310">
        <f t="shared" si="12"/>
        <v>52955.17716531</v>
      </c>
      <c r="V35" s="21"/>
      <c r="Y35" s="323"/>
    </row>
    <row r="36" s="296" customFormat="1" spans="2:25">
      <c r="B36" s="68" t="str">
        <f>'Data Request'!B36</f>
        <v>Total Domestic Debt - Stocks</v>
      </c>
      <c r="C36" s="20" t="str">
        <f>'Data Request'!C36</f>
        <v>Naira</v>
      </c>
      <c r="D36" s="20" t="str">
        <f>'Data Request'!D36</f>
        <v>Million</v>
      </c>
      <c r="E36" s="20"/>
      <c r="F36" s="20"/>
      <c r="G36" s="310">
        <f>'Data Request'!G36</f>
        <v>42036.63322704</v>
      </c>
      <c r="H36" s="310">
        <f>'Data Request'!H36</f>
        <v>71381.25844939</v>
      </c>
      <c r="I36" s="310">
        <f>'Data Request'!I36</f>
        <v>102359.19306966</v>
      </c>
      <c r="J36" s="310">
        <f>'Data Request'!J36</f>
        <v>103956.3162917</v>
      </c>
      <c r="K36" s="310">
        <f>'Data Request'!K36</f>
        <v>81414.13851854</v>
      </c>
      <c r="L36" s="316">
        <f>K36-L68</f>
        <v>76063.07384572</v>
      </c>
      <c r="M36" s="316">
        <f t="shared" ref="M36:U36" si="13">L36-M68</f>
        <v>70611.01914712</v>
      </c>
      <c r="N36" s="316">
        <f t="shared" si="13"/>
        <v>68257.76389635</v>
      </c>
      <c r="O36" s="316">
        <f t="shared" si="13"/>
        <v>66339.47747683</v>
      </c>
      <c r="P36" s="316">
        <f t="shared" si="13"/>
        <v>64446.93192242</v>
      </c>
      <c r="Q36" s="316">
        <f t="shared" si="13"/>
        <v>62519.17899236</v>
      </c>
      <c r="R36" s="316">
        <f t="shared" si="13"/>
        <v>60422.80088552</v>
      </c>
      <c r="S36" s="316">
        <f t="shared" si="13"/>
        <v>58141.7700161</v>
      </c>
      <c r="T36" s="316">
        <f t="shared" si="13"/>
        <v>55658.87454107</v>
      </c>
      <c r="U36" s="316">
        <f t="shared" si="13"/>
        <v>52955.17716531</v>
      </c>
      <c r="V36" s="310"/>
      <c r="Y36" s="322" t="s">
        <v>249</v>
      </c>
    </row>
    <row r="37" spans="2:25">
      <c r="B37" s="35" t="str">
        <f>'Data Request'!B37</f>
        <v>Budget Support Facility</v>
      </c>
      <c r="C37" s="20" t="str">
        <f>'Data Request'!C37</f>
        <v>Naira</v>
      </c>
      <c r="D37" s="20" t="str">
        <f>'Data Request'!D37</f>
        <v>Million</v>
      </c>
      <c r="E37" s="20"/>
      <c r="F37" s="20"/>
      <c r="G37" s="26">
        <f>'Data Request'!G37</f>
        <v>0</v>
      </c>
      <c r="H37" s="26">
        <f>'Data Request'!H37</f>
        <v>0</v>
      </c>
      <c r="I37" s="26">
        <f>'Data Request'!I37</f>
        <v>14000</v>
      </c>
      <c r="J37" s="26">
        <f>'Data Request'!J37</f>
        <v>16869</v>
      </c>
      <c r="K37" s="26">
        <f>'Data Request'!K37</f>
        <v>17530.17939728</v>
      </c>
      <c r="L37" s="80">
        <f t="shared" ref="L37:U37" si="14">K37-L69</f>
        <v>17405.57931478</v>
      </c>
      <c r="M37" s="80">
        <f t="shared" si="14"/>
        <v>17269.29088498</v>
      </c>
      <c r="N37" s="80">
        <f t="shared" si="14"/>
        <v>17120.21766048</v>
      </c>
      <c r="O37" s="80">
        <f t="shared" si="14"/>
        <v>16957.16033918</v>
      </c>
      <c r="P37" s="80">
        <f t="shared" si="14"/>
        <v>16778.80711648</v>
      </c>
      <c r="Q37" s="80">
        <f t="shared" si="14"/>
        <v>16583.72313118</v>
      </c>
      <c r="R37" s="80">
        <f t="shared" si="14"/>
        <v>16370.43892258</v>
      </c>
      <c r="S37" s="80">
        <f t="shared" si="14"/>
        <v>16137.03780328</v>
      </c>
      <c r="T37" s="80">
        <f t="shared" si="14"/>
        <v>15881.74252798</v>
      </c>
      <c r="U37" s="80">
        <f t="shared" si="14"/>
        <v>15602.49827108</v>
      </c>
      <c r="V37" s="26"/>
      <c r="X37" s="296"/>
      <c r="Y37" s="322" t="s">
        <v>250</v>
      </c>
    </row>
    <row r="38" spans="2:25">
      <c r="B38" s="35" t="str">
        <f>'Data Request'!B38</f>
        <v>Salary Bailout Facility</v>
      </c>
      <c r="C38" s="20" t="str">
        <f>'Data Request'!C38</f>
        <v>Naira</v>
      </c>
      <c r="D38" s="20" t="str">
        <f>'Data Request'!D38</f>
        <v>Million</v>
      </c>
      <c r="E38" s="20"/>
      <c r="F38" s="20"/>
      <c r="G38" s="26">
        <f>'Data Request'!G38</f>
        <v>0</v>
      </c>
      <c r="H38" s="26">
        <f>'Data Request'!H38</f>
        <v>19785.60789546</v>
      </c>
      <c r="I38" s="26">
        <f>'Data Request'!I38</f>
        <v>19390.95437272</v>
      </c>
      <c r="J38" s="26">
        <f>'Data Request'!J38</f>
        <v>19033.93984192</v>
      </c>
      <c r="K38" s="26">
        <f>'Data Request'!K38</f>
        <v>29164.15712682</v>
      </c>
      <c r="L38" s="80">
        <f t="shared" ref="L38:U38" si="15">K38-L70</f>
        <v>28395.23180946</v>
      </c>
      <c r="M38" s="80">
        <f t="shared" si="15"/>
        <v>27554.17599222</v>
      </c>
      <c r="N38" s="80">
        <f t="shared" si="15"/>
        <v>26634.22333803</v>
      </c>
      <c r="O38" s="80">
        <f t="shared" si="15"/>
        <v>25627.87277933</v>
      </c>
      <c r="P38" s="80">
        <f t="shared" si="15"/>
        <v>24527.22897743</v>
      </c>
      <c r="Q38" s="80">
        <f t="shared" si="15"/>
        <v>23323.33719503</v>
      </c>
      <c r="R38" s="80">
        <f t="shared" si="15"/>
        <v>22006.51205939</v>
      </c>
      <c r="S38" s="80">
        <f t="shared" si="15"/>
        <v>20566.15964303</v>
      </c>
      <c r="T38" s="80">
        <f t="shared" si="15"/>
        <v>18990.6922349</v>
      </c>
      <c r="U38" s="80">
        <f t="shared" si="15"/>
        <v>17267.43511688</v>
      </c>
      <c r="V38" s="26"/>
      <c r="X38" s="296"/>
      <c r="Y38" s="322"/>
    </row>
    <row r="39" spans="2:25">
      <c r="B39" s="35" t="str">
        <f>'Data Request'!B39</f>
        <v>Restructured Commercial Bank Loans (FGN Bond)</v>
      </c>
      <c r="C39" s="20" t="str">
        <f>'Data Request'!C39</f>
        <v>Naira</v>
      </c>
      <c r="D39" s="20" t="str">
        <f>'Data Request'!D39</f>
        <v>Million</v>
      </c>
      <c r="E39" s="20"/>
      <c r="F39" s="20"/>
      <c r="G39" s="26">
        <f>'Data Request'!G39</f>
        <v>794.84313792</v>
      </c>
      <c r="H39" s="26">
        <f>'Data Request'!H39</f>
        <v>804.58378077</v>
      </c>
      <c r="I39" s="26">
        <f>'Data Request'!I39</f>
        <v>794.10064298</v>
      </c>
      <c r="J39" s="26">
        <f>'Data Request'!J39</f>
        <v>783.03481332</v>
      </c>
      <c r="K39" s="26">
        <f>'Data Request'!K39</f>
        <v>769.12954659</v>
      </c>
      <c r="L39" s="80">
        <f t="shared" ref="L39:U39" si="16">K39-L71</f>
        <v>640.02022611</v>
      </c>
      <c r="M39" s="80">
        <f t="shared" si="16"/>
        <v>510.91090563</v>
      </c>
      <c r="N39" s="80">
        <f t="shared" si="16"/>
        <v>381.80158515</v>
      </c>
      <c r="O39" s="80">
        <f t="shared" si="16"/>
        <v>252.69226467</v>
      </c>
      <c r="P39" s="80">
        <f t="shared" si="16"/>
        <v>123.58294419</v>
      </c>
      <c r="Q39" s="80">
        <f t="shared" si="16"/>
        <v>-5.52637628999997</v>
      </c>
      <c r="R39" s="80">
        <f t="shared" si="16"/>
        <v>-134.63569677</v>
      </c>
      <c r="S39" s="80">
        <f t="shared" si="16"/>
        <v>-263.74501725</v>
      </c>
      <c r="T39" s="80">
        <f t="shared" si="16"/>
        <v>-392.85433773</v>
      </c>
      <c r="U39" s="80">
        <f t="shared" si="16"/>
        <v>-521.96365821</v>
      </c>
      <c r="V39" s="26"/>
      <c r="X39" s="296"/>
      <c r="Y39" s="322"/>
    </row>
    <row r="40" spans="2:25">
      <c r="B40" s="35" t="str">
        <f>'Data Request'!B40</f>
        <v>Excess Crude Account Backed Loan</v>
      </c>
      <c r="C40" s="20" t="str">
        <f>'Data Request'!C40</f>
        <v>Naira</v>
      </c>
      <c r="D40" s="20" t="str">
        <f>'Data Request'!D40</f>
        <v>Million</v>
      </c>
      <c r="E40" s="20"/>
      <c r="F40" s="20"/>
      <c r="G40" s="26">
        <f>'Data Request'!G40</f>
        <v>0</v>
      </c>
      <c r="H40" s="26">
        <f>'Data Request'!H40</f>
        <v>9892.80394773</v>
      </c>
      <c r="I40" s="26">
        <f>'Data Request'!I40</f>
        <v>9695.47718636</v>
      </c>
      <c r="J40" s="26">
        <f>'Data Request'!J40</f>
        <v>9516.96992096</v>
      </c>
      <c r="K40" s="26">
        <f>'Data Request'!K40</f>
        <v>9243.55540669</v>
      </c>
      <c r="L40" s="80">
        <f t="shared" ref="L40:U40" si="17">K40-L72</f>
        <v>8988.28767661</v>
      </c>
      <c r="M40" s="80">
        <f t="shared" si="17"/>
        <v>8709.07407265</v>
      </c>
      <c r="N40" s="80">
        <f t="shared" si="17"/>
        <v>8403.66830677</v>
      </c>
      <c r="O40" s="80">
        <f t="shared" si="17"/>
        <v>8069.61337345</v>
      </c>
      <c r="P40" s="80">
        <f t="shared" si="17"/>
        <v>7704.22178317</v>
      </c>
      <c r="Q40" s="80">
        <f t="shared" si="17"/>
        <v>7304.55394129</v>
      </c>
      <c r="R40" s="80">
        <f t="shared" si="17"/>
        <v>6867.39449917</v>
      </c>
      <c r="S40" s="80">
        <f t="shared" si="17"/>
        <v>6389.22648589</v>
      </c>
      <c r="T40" s="80">
        <f t="shared" si="17"/>
        <v>5866.20301477</v>
      </c>
      <c r="U40" s="80">
        <f t="shared" si="17"/>
        <v>5294.11633441</v>
      </c>
      <c r="V40" s="26"/>
      <c r="X40" s="296"/>
      <c r="Y40" s="322"/>
    </row>
    <row r="41" spans="2:25">
      <c r="B41" s="35" t="str">
        <f>'Data Request'!B41</f>
        <v>Commercial Banks Loans </v>
      </c>
      <c r="C41" s="20" t="str">
        <f>'Data Request'!C41</f>
        <v>Naira</v>
      </c>
      <c r="D41" s="20" t="str">
        <f>'Data Request'!D41</f>
        <v>Million</v>
      </c>
      <c r="E41" s="20"/>
      <c r="F41" s="20"/>
      <c r="G41" s="26">
        <f>'Data Request'!G41</f>
        <v>2092.89173981</v>
      </c>
      <c r="H41" s="26">
        <f>'Data Request'!H41</f>
        <v>1080.51691526</v>
      </c>
      <c r="I41" s="26">
        <f>'Data Request'!I41</f>
        <v>0</v>
      </c>
      <c r="J41" s="26">
        <f>'Data Request'!J41</f>
        <v>3430.59372356</v>
      </c>
      <c r="K41" s="26">
        <f>'Data Request'!K41</f>
        <v>14238.93861557</v>
      </c>
      <c r="L41" s="80">
        <f t="shared" ref="L41:U41" si="18">K41-L73</f>
        <v>11862.61867889</v>
      </c>
      <c r="M41" s="80">
        <f t="shared" si="18"/>
        <v>9493.07343749</v>
      </c>
      <c r="N41" s="80">
        <f t="shared" si="18"/>
        <v>9493.07343749</v>
      </c>
      <c r="O41" s="80">
        <f t="shared" si="18"/>
        <v>9493.07343749</v>
      </c>
      <c r="P41" s="80">
        <f t="shared" si="18"/>
        <v>9493.07343749</v>
      </c>
      <c r="Q41" s="80">
        <f t="shared" si="18"/>
        <v>9493.07343749</v>
      </c>
      <c r="R41" s="80">
        <f t="shared" si="18"/>
        <v>9493.07343749</v>
      </c>
      <c r="S41" s="80">
        <f t="shared" si="18"/>
        <v>9493.07343749</v>
      </c>
      <c r="T41" s="80">
        <f t="shared" si="18"/>
        <v>9493.07343749</v>
      </c>
      <c r="U41" s="80">
        <f t="shared" si="18"/>
        <v>9493.07343749</v>
      </c>
      <c r="V41" s="26"/>
      <c r="X41" s="296"/>
      <c r="Y41" s="322"/>
    </row>
    <row r="42" spans="2:25">
      <c r="B42" s="35" t="str">
        <f>'Data Request'!B42</f>
        <v>State Bonds</v>
      </c>
      <c r="C42" s="20" t="str">
        <f>'Data Request'!C42</f>
        <v>Naira</v>
      </c>
      <c r="D42" s="20" t="str">
        <f>'Data Request'!D42</f>
        <v>Million</v>
      </c>
      <c r="E42" s="20"/>
      <c r="F42" s="20"/>
      <c r="G42" s="26">
        <f>'Data Request'!G42</f>
        <v>4785.698</v>
      </c>
      <c r="H42" s="26">
        <f>'Data Request'!H42</f>
        <v>1832.112</v>
      </c>
      <c r="I42" s="26">
        <f>'Data Request'!I42</f>
        <v>10325.04</v>
      </c>
      <c r="J42" s="26">
        <f>'Data Request'!J42</f>
        <v>7371.4539928</v>
      </c>
      <c r="K42" s="26">
        <f>'Data Request'!K42</f>
        <v>6188.93950476</v>
      </c>
      <c r="L42" s="80">
        <f t="shared" ref="L42:U42" si="19">K42-L74</f>
        <v>4777.81150476</v>
      </c>
      <c r="M42" s="80">
        <f t="shared" si="19"/>
        <v>3366.68350476</v>
      </c>
      <c r="N42" s="80">
        <f t="shared" si="19"/>
        <v>2802.68350476</v>
      </c>
      <c r="O42" s="80">
        <f t="shared" si="19"/>
        <v>2802.68350476</v>
      </c>
      <c r="P42" s="80">
        <f t="shared" si="19"/>
        <v>2802.68350476</v>
      </c>
      <c r="Q42" s="80">
        <f t="shared" si="19"/>
        <v>2802.68350476</v>
      </c>
      <c r="R42" s="80">
        <f t="shared" si="19"/>
        <v>2802.68350476</v>
      </c>
      <c r="S42" s="80">
        <f t="shared" si="19"/>
        <v>2802.68350476</v>
      </c>
      <c r="T42" s="80">
        <f t="shared" si="19"/>
        <v>2802.68350476</v>
      </c>
      <c r="U42" s="80">
        <f t="shared" si="19"/>
        <v>2802.68350476</v>
      </c>
      <c r="V42" s="26"/>
      <c r="X42" s="296"/>
      <c r="Y42" s="322"/>
    </row>
    <row r="43" spans="2:25">
      <c r="B43" s="35" t="str">
        <f>'Data Request'!B43</f>
        <v>Commercial Agriculture Loan (CBN Development Financing Facility)</v>
      </c>
      <c r="C43" s="20" t="str">
        <f>'Data Request'!C43</f>
        <v>Naira</v>
      </c>
      <c r="D43" s="20" t="str">
        <f>'Data Request'!D43</f>
        <v>Million</v>
      </c>
      <c r="E43" s="20"/>
      <c r="F43" s="20"/>
      <c r="G43" s="26">
        <f>'Data Request'!G43</f>
        <v>0</v>
      </c>
      <c r="H43" s="26">
        <f>'Data Request'!H43</f>
        <v>0</v>
      </c>
      <c r="I43" s="26">
        <f>'Data Request'!I43</f>
        <v>0</v>
      </c>
      <c r="J43" s="26">
        <f>'Data Request'!J43</f>
        <v>792.31746816</v>
      </c>
      <c r="K43" s="26">
        <f>'Data Request'!K43</f>
        <v>706.89036461</v>
      </c>
      <c r="L43" s="80">
        <f t="shared" ref="L43:U43" si="20">K43-L75</f>
        <v>706.89036461</v>
      </c>
      <c r="M43" s="80">
        <f t="shared" si="20"/>
        <v>706.89036461</v>
      </c>
      <c r="N43" s="80">
        <f t="shared" si="20"/>
        <v>706.89036461</v>
      </c>
      <c r="O43" s="80">
        <f t="shared" si="20"/>
        <v>706.89036461</v>
      </c>
      <c r="P43" s="80">
        <f t="shared" si="20"/>
        <v>706.89036461</v>
      </c>
      <c r="Q43" s="80">
        <f t="shared" si="20"/>
        <v>706.89036461</v>
      </c>
      <c r="R43" s="80">
        <f t="shared" si="20"/>
        <v>706.89036461</v>
      </c>
      <c r="S43" s="80">
        <f t="shared" si="20"/>
        <v>706.89036461</v>
      </c>
      <c r="T43" s="80">
        <f t="shared" si="20"/>
        <v>706.89036461</v>
      </c>
      <c r="U43" s="80">
        <f t="shared" si="20"/>
        <v>706.89036461</v>
      </c>
      <c r="V43" s="26"/>
      <c r="X43" s="296"/>
      <c r="Y43" s="322"/>
    </row>
    <row r="44" spans="2:25">
      <c r="B44" s="35" t="str">
        <f>'Data Request'!B44</f>
        <v>Infrastructure Loan (CBN Development Financing Facilities)</v>
      </c>
      <c r="C44" s="20" t="str">
        <f>'Data Request'!C44</f>
        <v>Naira</v>
      </c>
      <c r="D44" s="20" t="str">
        <f>'Data Request'!D44</f>
        <v>Million</v>
      </c>
      <c r="E44" s="20"/>
      <c r="F44" s="20"/>
      <c r="G44" s="26">
        <f>'Data Request'!G44</f>
        <v>0</v>
      </c>
      <c r="H44" s="26">
        <f>'Data Request'!H44</f>
        <v>0</v>
      </c>
      <c r="I44" s="26">
        <f>'Data Request'!I44</f>
        <v>0</v>
      </c>
      <c r="J44" s="26">
        <f>'Data Request'!J44</f>
        <v>0</v>
      </c>
      <c r="K44" s="26">
        <f>'Data Request'!K44</f>
        <v>0</v>
      </c>
      <c r="L44" s="80">
        <f t="shared" ref="L44:U44" si="21">K44-L76</f>
        <v>0</v>
      </c>
      <c r="M44" s="80">
        <f t="shared" si="21"/>
        <v>0</v>
      </c>
      <c r="N44" s="80">
        <f t="shared" si="21"/>
        <v>0</v>
      </c>
      <c r="O44" s="80">
        <f t="shared" si="21"/>
        <v>0</v>
      </c>
      <c r="P44" s="80">
        <f t="shared" si="21"/>
        <v>0</v>
      </c>
      <c r="Q44" s="80">
        <f t="shared" si="21"/>
        <v>0</v>
      </c>
      <c r="R44" s="80">
        <f t="shared" si="21"/>
        <v>0</v>
      </c>
      <c r="S44" s="80">
        <f t="shared" si="21"/>
        <v>0</v>
      </c>
      <c r="T44" s="80">
        <f t="shared" si="21"/>
        <v>0</v>
      </c>
      <c r="U44" s="80">
        <f t="shared" si="21"/>
        <v>0</v>
      </c>
      <c r="V44" s="26"/>
      <c r="X44" s="296"/>
      <c r="Y44" s="322"/>
    </row>
    <row r="45" spans="2:25">
      <c r="B45" s="35" t="str">
        <f>'Data Request'!B45</f>
        <v>Micro Small and Medium Enterprise Development Fund (CBN Development Financing Facility)</v>
      </c>
      <c r="C45" s="20" t="str">
        <f>'Data Request'!C45</f>
        <v>Naira</v>
      </c>
      <c r="D45" s="20" t="str">
        <f>'Data Request'!D45</f>
        <v>Million</v>
      </c>
      <c r="E45" s="20"/>
      <c r="F45" s="20"/>
      <c r="G45" s="26">
        <f>'Data Request'!G45</f>
        <v>0</v>
      </c>
      <c r="H45" s="26">
        <f>'Data Request'!H45</f>
        <v>0</v>
      </c>
      <c r="I45" s="26">
        <f>'Data Request'!I45</f>
        <v>1833.33333333</v>
      </c>
      <c r="J45" s="26">
        <f>'Data Request'!J45</f>
        <v>1547.61904761</v>
      </c>
      <c r="K45" s="26">
        <f>'Data Request'!K45</f>
        <v>1285.7142857</v>
      </c>
      <c r="L45" s="80">
        <f t="shared" ref="L45:U45" si="22">K45-L77</f>
        <v>999.99999998</v>
      </c>
      <c r="M45" s="80">
        <f t="shared" si="22"/>
        <v>714.28571426</v>
      </c>
      <c r="N45" s="80">
        <f t="shared" si="22"/>
        <v>428.57142854</v>
      </c>
      <c r="O45" s="80">
        <f t="shared" si="22"/>
        <v>142.85714282</v>
      </c>
      <c r="P45" s="80">
        <f t="shared" si="22"/>
        <v>23.80952377</v>
      </c>
      <c r="Q45" s="80">
        <f t="shared" si="22"/>
        <v>23.80952377</v>
      </c>
      <c r="R45" s="80">
        <f t="shared" si="22"/>
        <v>23.80952377</v>
      </c>
      <c r="S45" s="80">
        <f t="shared" si="22"/>
        <v>23.80952377</v>
      </c>
      <c r="T45" s="80">
        <f t="shared" si="22"/>
        <v>23.80952377</v>
      </c>
      <c r="U45" s="80">
        <f t="shared" si="22"/>
        <v>23.80952377</v>
      </c>
      <c r="V45" s="26"/>
      <c r="X45" s="296"/>
      <c r="Y45" s="322"/>
    </row>
    <row r="46" spans="2:25">
      <c r="B46" s="35" t="str">
        <f>'Data Request'!B46</f>
        <v>Judgement Debts</v>
      </c>
      <c r="C46" s="20" t="str">
        <f>'Data Request'!C46</f>
        <v>Naira</v>
      </c>
      <c r="D46" s="20" t="str">
        <f>'Data Request'!D46</f>
        <v>Million</v>
      </c>
      <c r="E46" s="20"/>
      <c r="F46" s="20"/>
      <c r="G46" s="26">
        <f>'Data Request'!G46</f>
        <v>0</v>
      </c>
      <c r="H46" s="26">
        <f>'Data Request'!H46</f>
        <v>0</v>
      </c>
      <c r="I46" s="26">
        <f>'Data Request'!I46</f>
        <v>0</v>
      </c>
      <c r="J46" s="26">
        <f>'Data Request'!J46</f>
        <v>0</v>
      </c>
      <c r="K46" s="26">
        <f>'Data Request'!K46</f>
        <v>0</v>
      </c>
      <c r="L46" s="80">
        <f t="shared" ref="L46:U46" si="23">K46-L78</f>
        <v>0</v>
      </c>
      <c r="M46" s="80">
        <f t="shared" si="23"/>
        <v>0</v>
      </c>
      <c r="N46" s="80">
        <f t="shared" si="23"/>
        <v>0</v>
      </c>
      <c r="O46" s="80">
        <f t="shared" si="23"/>
        <v>0</v>
      </c>
      <c r="P46" s="80">
        <f t="shared" si="23"/>
        <v>0</v>
      </c>
      <c r="Q46" s="80">
        <f t="shared" si="23"/>
        <v>0</v>
      </c>
      <c r="R46" s="80">
        <f t="shared" si="23"/>
        <v>0</v>
      </c>
      <c r="S46" s="80">
        <f t="shared" si="23"/>
        <v>0</v>
      </c>
      <c r="T46" s="80">
        <f t="shared" si="23"/>
        <v>0</v>
      </c>
      <c r="U46" s="80">
        <f t="shared" si="23"/>
        <v>0</v>
      </c>
      <c r="V46" s="26"/>
      <c r="X46" s="296"/>
      <c r="Y46" s="322"/>
    </row>
    <row r="47" spans="2:25">
      <c r="B47" s="35" t="str">
        <f>'Data Request'!B47</f>
        <v>Government-to-Government Debts</v>
      </c>
      <c r="C47" s="20" t="str">
        <f>'Data Request'!C47</f>
        <v>Naira</v>
      </c>
      <c r="D47" s="20" t="str">
        <f>'Data Request'!D47</f>
        <v>Million</v>
      </c>
      <c r="E47" s="20"/>
      <c r="F47" s="20"/>
      <c r="G47" s="26">
        <f>'Data Request'!G47</f>
        <v>0</v>
      </c>
      <c r="H47" s="26">
        <f>'Data Request'!H47</f>
        <v>0</v>
      </c>
      <c r="I47" s="26">
        <f>'Data Request'!I47</f>
        <v>0</v>
      </c>
      <c r="J47" s="26">
        <f>'Data Request'!J47</f>
        <v>0</v>
      </c>
      <c r="K47" s="26">
        <f>'Data Request'!K47</f>
        <v>0</v>
      </c>
      <c r="L47" s="80">
        <f t="shared" ref="L47:U47" si="24">K47-L79</f>
        <v>0</v>
      </c>
      <c r="M47" s="80">
        <f t="shared" si="24"/>
        <v>0</v>
      </c>
      <c r="N47" s="80">
        <f t="shared" si="24"/>
        <v>0</v>
      </c>
      <c r="O47" s="80">
        <f t="shared" si="24"/>
        <v>0</v>
      </c>
      <c r="P47" s="80">
        <f t="shared" si="24"/>
        <v>0</v>
      </c>
      <c r="Q47" s="80">
        <f t="shared" si="24"/>
        <v>0</v>
      </c>
      <c r="R47" s="80">
        <f t="shared" si="24"/>
        <v>0</v>
      </c>
      <c r="S47" s="80">
        <f t="shared" si="24"/>
        <v>0</v>
      </c>
      <c r="T47" s="80">
        <f t="shared" si="24"/>
        <v>0</v>
      </c>
      <c r="U47" s="80">
        <f t="shared" si="24"/>
        <v>0</v>
      </c>
      <c r="V47" s="26"/>
      <c r="X47" s="296"/>
      <c r="Y47" s="322"/>
    </row>
    <row r="48" spans="2:25">
      <c r="B48" s="35" t="str">
        <f>'Data Request'!B48</f>
        <v>Contractors' Arrears</v>
      </c>
      <c r="C48" s="20" t="str">
        <f>'Data Request'!C48</f>
        <v>Naira</v>
      </c>
      <c r="D48" s="20" t="str">
        <f>'Data Request'!D48</f>
        <v>Million</v>
      </c>
      <c r="E48" s="20"/>
      <c r="F48" s="20"/>
      <c r="G48" s="26">
        <f>'Data Request'!G48</f>
        <v>2854.52805322</v>
      </c>
      <c r="H48" s="26">
        <f>'Data Request'!H48</f>
        <v>4968.24596944</v>
      </c>
      <c r="I48" s="26">
        <f>'Data Request'!I48</f>
        <v>21002.66252889</v>
      </c>
      <c r="J48" s="26">
        <f>'Data Request'!J48</f>
        <v>13000</v>
      </c>
      <c r="K48" s="26">
        <f>'Data Request'!K48</f>
        <v>111.680614</v>
      </c>
      <c r="L48" s="80">
        <f t="shared" ref="L48:U48" si="25">K48-L80</f>
        <v>111.680614</v>
      </c>
      <c r="M48" s="80">
        <f t="shared" si="25"/>
        <v>111.680614</v>
      </c>
      <c r="N48" s="80">
        <f t="shared" si="25"/>
        <v>111.680614</v>
      </c>
      <c r="O48" s="80">
        <f t="shared" si="25"/>
        <v>111.680614</v>
      </c>
      <c r="P48" s="80">
        <f t="shared" si="25"/>
        <v>111.680614</v>
      </c>
      <c r="Q48" s="80">
        <f t="shared" si="25"/>
        <v>111.680614</v>
      </c>
      <c r="R48" s="80">
        <f t="shared" si="25"/>
        <v>111.680614</v>
      </c>
      <c r="S48" s="80">
        <f t="shared" si="25"/>
        <v>111.680614</v>
      </c>
      <c r="T48" s="80">
        <f t="shared" si="25"/>
        <v>111.680614</v>
      </c>
      <c r="U48" s="80">
        <f t="shared" si="25"/>
        <v>111.680614</v>
      </c>
      <c r="V48" s="26"/>
      <c r="X48" s="296"/>
      <c r="Y48" s="322"/>
    </row>
    <row r="49" spans="2:25">
      <c r="B49" s="35" t="str">
        <f>'Data Request'!B49</f>
        <v>Pension and Gratuity Arrears</v>
      </c>
      <c r="C49" s="20" t="str">
        <f>'Data Request'!C49</f>
        <v>Naira</v>
      </c>
      <c r="D49" s="20" t="str">
        <f>'Data Request'!D49</f>
        <v>Million</v>
      </c>
      <c r="E49" s="20"/>
      <c r="F49" s="20"/>
      <c r="G49" s="26">
        <f>'Data Request'!G49</f>
        <v>18730.28417364</v>
      </c>
      <c r="H49" s="26">
        <f>'Data Request'!H49</f>
        <v>18091.11364818</v>
      </c>
      <c r="I49" s="26">
        <f>'Data Request'!I49</f>
        <v>14504.3532995</v>
      </c>
      <c r="J49" s="26">
        <f>'Data Request'!J49</f>
        <v>12216.70789</v>
      </c>
      <c r="K49" s="26">
        <f>'Data Request'!K49</f>
        <v>592.47455999</v>
      </c>
      <c r="L49" s="80">
        <f t="shared" ref="L49:U49" si="26">K49-L81</f>
        <v>592.47455999</v>
      </c>
      <c r="M49" s="80">
        <f t="shared" si="26"/>
        <v>592.47455999</v>
      </c>
      <c r="N49" s="80">
        <f t="shared" si="26"/>
        <v>592.47455999</v>
      </c>
      <c r="O49" s="80">
        <f t="shared" si="26"/>
        <v>592.47455999</v>
      </c>
      <c r="P49" s="80">
        <f t="shared" si="26"/>
        <v>592.47455999</v>
      </c>
      <c r="Q49" s="80">
        <f t="shared" si="26"/>
        <v>592.47455999</v>
      </c>
      <c r="R49" s="80">
        <f t="shared" si="26"/>
        <v>592.47455999</v>
      </c>
      <c r="S49" s="80">
        <f t="shared" si="26"/>
        <v>592.47455999</v>
      </c>
      <c r="T49" s="80">
        <f t="shared" si="26"/>
        <v>592.47455999</v>
      </c>
      <c r="U49" s="80">
        <f t="shared" si="26"/>
        <v>592.47455999</v>
      </c>
      <c r="V49" s="26"/>
      <c r="X49" s="296"/>
      <c r="Y49" s="322"/>
    </row>
    <row r="50" spans="2:25">
      <c r="B50" s="35" t="str">
        <f>'Data Request'!B50</f>
        <v>Salary Arrears and Other Staff Claims</v>
      </c>
      <c r="C50" s="20" t="str">
        <f>'Data Request'!C50</f>
        <v>Naira</v>
      </c>
      <c r="D50" s="20" t="str">
        <f>'Data Request'!D50</f>
        <v>Million</v>
      </c>
      <c r="E50" s="20"/>
      <c r="F50" s="20"/>
      <c r="G50" s="26">
        <f>'Data Request'!G50</f>
        <v>12778.38812245</v>
      </c>
      <c r="H50" s="26">
        <f>'Data Request'!H50</f>
        <v>14926.27429255</v>
      </c>
      <c r="I50" s="26">
        <f>'Data Request'!I50</f>
        <v>10813.27170588</v>
      </c>
      <c r="J50" s="26">
        <f>'Data Request'!J50</f>
        <v>16340.83822551</v>
      </c>
      <c r="K50" s="26">
        <f>'Data Request'!K50</f>
        <v>131.874099</v>
      </c>
      <c r="L50" s="80">
        <f t="shared" ref="L50:U50" si="27">K50-L82</f>
        <v>131.874099</v>
      </c>
      <c r="M50" s="80">
        <f t="shared" si="27"/>
        <v>131.874099</v>
      </c>
      <c r="N50" s="80">
        <f t="shared" si="27"/>
        <v>131.874099</v>
      </c>
      <c r="O50" s="80">
        <f t="shared" si="27"/>
        <v>131.874099</v>
      </c>
      <c r="P50" s="80">
        <f t="shared" si="27"/>
        <v>131.874099</v>
      </c>
      <c r="Q50" s="80">
        <f t="shared" si="27"/>
        <v>131.874099</v>
      </c>
      <c r="R50" s="80">
        <f t="shared" si="27"/>
        <v>131.874099</v>
      </c>
      <c r="S50" s="80">
        <f t="shared" si="27"/>
        <v>131.874099</v>
      </c>
      <c r="T50" s="80">
        <f t="shared" si="27"/>
        <v>131.874099</v>
      </c>
      <c r="U50" s="80">
        <f t="shared" si="27"/>
        <v>131.874099</v>
      </c>
      <c r="V50" s="26"/>
      <c r="X50" s="296"/>
      <c r="Y50" s="322"/>
    </row>
    <row r="51" spans="2:25">
      <c r="B51" s="35" t="str">
        <f>'Data Request'!B51</f>
        <v>Other Debts</v>
      </c>
      <c r="C51" s="20" t="str">
        <f>'Data Request'!C51</f>
        <v>Naira</v>
      </c>
      <c r="D51" s="20" t="str">
        <f>'Data Request'!D51</f>
        <v>Million</v>
      </c>
      <c r="E51" s="20"/>
      <c r="F51" s="20"/>
      <c r="G51" s="26">
        <f>'Data Request'!G51</f>
        <v>0</v>
      </c>
      <c r="H51" s="26">
        <f>'Data Request'!H51</f>
        <v>0</v>
      </c>
      <c r="I51" s="26">
        <f>'Data Request'!I51</f>
        <v>0</v>
      </c>
      <c r="J51" s="26">
        <f>'Data Request'!J51</f>
        <v>3053.84136786</v>
      </c>
      <c r="K51" s="26">
        <f>'Data Request'!K51</f>
        <v>1450.60499753</v>
      </c>
      <c r="L51" s="80">
        <f t="shared" ref="L51:U51" si="28">K51-L83</f>
        <v>1450.60499753</v>
      </c>
      <c r="M51" s="80">
        <f t="shared" si="28"/>
        <v>1450.60499753</v>
      </c>
      <c r="N51" s="80">
        <f t="shared" si="28"/>
        <v>1450.60499753</v>
      </c>
      <c r="O51" s="80">
        <f t="shared" si="28"/>
        <v>1450.60499753</v>
      </c>
      <c r="P51" s="80">
        <f t="shared" si="28"/>
        <v>1450.60499753</v>
      </c>
      <c r="Q51" s="80">
        <f t="shared" si="28"/>
        <v>1450.60499753</v>
      </c>
      <c r="R51" s="80">
        <f t="shared" si="28"/>
        <v>1450.60499753</v>
      </c>
      <c r="S51" s="80">
        <f t="shared" si="28"/>
        <v>1450.60499753</v>
      </c>
      <c r="T51" s="80">
        <f t="shared" si="28"/>
        <v>1450.60499753</v>
      </c>
      <c r="U51" s="80">
        <f t="shared" si="28"/>
        <v>1450.60499753</v>
      </c>
      <c r="V51" s="26"/>
      <c r="X51" s="296"/>
      <c r="Y51" s="322"/>
    </row>
    <row r="52" s="296" customFormat="1" spans="2:25">
      <c r="B52" s="68"/>
      <c r="C52" s="20"/>
      <c r="D52" s="20"/>
      <c r="E52" s="20"/>
      <c r="F52" s="20"/>
      <c r="G52" s="312"/>
      <c r="H52" s="312"/>
      <c r="I52" s="312"/>
      <c r="J52" s="312"/>
      <c r="K52" s="312"/>
      <c r="L52" s="312"/>
      <c r="M52" s="312"/>
      <c r="N52" s="312"/>
      <c r="O52" s="312"/>
      <c r="P52" s="312"/>
      <c r="Q52" s="312"/>
      <c r="R52" s="312"/>
      <c r="S52" s="312"/>
      <c r="T52" s="312"/>
      <c r="U52" s="312"/>
      <c r="V52" s="312"/>
      <c r="W52" s="22"/>
      <c r="Y52" s="322"/>
    </row>
    <row r="53" s="296" customFormat="1" spans="2:25">
      <c r="B53" s="68" t="str">
        <f>'Data Request'!B53</f>
        <v>Amortization (principal) Payments corresponding to Outstanding external debt by categories</v>
      </c>
      <c r="C53" s="20"/>
      <c r="D53" s="20"/>
      <c r="E53" s="20"/>
      <c r="F53" s="20"/>
      <c r="G53" s="21"/>
      <c r="H53" s="21"/>
      <c r="I53" s="21"/>
      <c r="J53" s="21"/>
      <c r="K53" s="21"/>
      <c r="L53" s="21"/>
      <c r="M53" s="21"/>
      <c r="N53" s="21"/>
      <c r="O53" s="21"/>
      <c r="P53" s="21"/>
      <c r="Q53" s="21"/>
      <c r="R53" s="21"/>
      <c r="S53" s="21"/>
      <c r="T53" s="21"/>
      <c r="U53" s="21"/>
      <c r="V53" s="21"/>
      <c r="W53" s="22"/>
      <c r="Y53" s="322"/>
    </row>
    <row r="54" s="296" customFormat="1" spans="2:25">
      <c r="B54" s="68" t="str">
        <f>B55</f>
        <v>Total External Debt - Amortizations (principal) Payments</v>
      </c>
      <c r="C54" s="20" t="str">
        <f>'Data Request'!$C$6</f>
        <v>Naira</v>
      </c>
      <c r="D54" s="20" t="str">
        <f>'Data Request'!$C$7</f>
        <v>Million</v>
      </c>
      <c r="E54" s="20"/>
      <c r="F54" s="20"/>
      <c r="G54" s="310">
        <f t="shared" ref="G54:U54" si="29">G55*G$16</f>
        <v>37.36373529945</v>
      </c>
      <c r="H54" s="310">
        <f t="shared" si="29"/>
        <v>96.292739578935</v>
      </c>
      <c r="I54" s="310">
        <f t="shared" si="29"/>
        <v>116.29616419401</v>
      </c>
      <c r="J54" s="310">
        <f t="shared" si="29"/>
        <v>141.36879722</v>
      </c>
      <c r="K54" s="310">
        <f t="shared" si="29"/>
        <v>88.3709716</v>
      </c>
      <c r="L54" s="310">
        <f t="shared" si="29"/>
        <v>11473.41079809</v>
      </c>
      <c r="M54" s="310">
        <f t="shared" si="29"/>
        <v>21325.2416257</v>
      </c>
      <c r="N54" s="310">
        <f t="shared" si="29"/>
        <v>21325.2416257</v>
      </c>
      <c r="O54" s="310">
        <f t="shared" si="29"/>
        <v>21325.2416257</v>
      </c>
      <c r="P54" s="310">
        <f t="shared" si="29"/>
        <v>21325.2416257</v>
      </c>
      <c r="Q54" s="310">
        <f t="shared" si="29"/>
        <v>21325.2416257</v>
      </c>
      <c r="R54" s="310">
        <f t="shared" si="29"/>
        <v>21325.2416257</v>
      </c>
      <c r="S54" s="310">
        <f t="shared" si="29"/>
        <v>21325.2416257</v>
      </c>
      <c r="T54" s="310">
        <f t="shared" si="29"/>
        <v>21325.2416257</v>
      </c>
      <c r="U54" s="310">
        <f t="shared" si="29"/>
        <v>21325.2416257</v>
      </c>
      <c r="V54" s="21"/>
      <c r="W54" s="22"/>
      <c r="Y54" s="322"/>
    </row>
    <row r="55" s="296" customFormat="1" spans="2:25">
      <c r="B55" s="68" t="str">
        <f>'Data Request'!B55</f>
        <v>Total External Debt - Amortizations (principal) Payments</v>
      </c>
      <c r="C55" s="20" t="str">
        <f>'Data Request'!C55</f>
        <v>US Dollars</v>
      </c>
      <c r="D55" s="20" t="str">
        <f>'Data Request'!D55</f>
        <v>Million</v>
      </c>
      <c r="E55" s="20"/>
      <c r="F55" s="20"/>
      <c r="G55" s="310">
        <f>'Data Request'!G55</f>
        <v>0.1901593</v>
      </c>
      <c r="H55" s="310">
        <f>'Data Request'!H55</f>
        <v>0.38031855</v>
      </c>
      <c r="I55" s="310">
        <f>'Data Request'!I55</f>
        <v>0.38031855</v>
      </c>
      <c r="J55" s="310">
        <f>'Data Request'!J55</f>
        <v>0.46123588</v>
      </c>
      <c r="K55" s="310">
        <f>'Data Request'!K55</f>
        <v>0.2710766</v>
      </c>
      <c r="L55" s="310">
        <f>'Data Request'!L55</f>
        <v>30.27285171</v>
      </c>
      <c r="M55" s="310">
        <f>'Data Request'!M55</f>
        <v>56.2671283</v>
      </c>
      <c r="N55" s="310">
        <f>'Data Request'!N55</f>
        <v>56.2671283</v>
      </c>
      <c r="O55" s="310">
        <f>'Data Request'!O55</f>
        <v>56.2671283</v>
      </c>
      <c r="P55" s="310">
        <f>'Data Request'!P55</f>
        <v>56.2671283</v>
      </c>
      <c r="Q55" s="310">
        <f>'Data Request'!Q55</f>
        <v>56.2671283</v>
      </c>
      <c r="R55" s="310">
        <f>'Data Request'!R55</f>
        <v>56.2671283</v>
      </c>
      <c r="S55" s="310">
        <f>'Data Request'!S55</f>
        <v>56.2671283</v>
      </c>
      <c r="T55" s="310">
        <f>'Data Request'!T55</f>
        <v>56.2671283</v>
      </c>
      <c r="U55" s="310">
        <f>'Data Request'!U55</f>
        <v>56.2671283</v>
      </c>
      <c r="V55" s="310"/>
      <c r="W55" s="22"/>
      <c r="Y55" s="323" t="s">
        <v>251</v>
      </c>
    </row>
    <row r="56" spans="2:25">
      <c r="B56" s="35" t="str">
        <f>'Data Request'!B56</f>
        <v>World Bank (WB) (including International Development Association (IDA) and IBRD)</v>
      </c>
      <c r="C56" s="20" t="str">
        <f>'Data Request'!C56</f>
        <v>US Dollars</v>
      </c>
      <c r="D56" s="20" t="str">
        <f>'Data Request'!D56</f>
        <v>Million</v>
      </c>
      <c r="E56" s="20"/>
      <c r="F56" s="20"/>
      <c r="G56" s="26">
        <f>'Data Request'!G56</f>
        <v>0.1901593</v>
      </c>
      <c r="H56" s="26">
        <f>'Data Request'!H56</f>
        <v>0.38031855</v>
      </c>
      <c r="I56" s="26">
        <f>'Data Request'!I56</f>
        <v>0.38031855</v>
      </c>
      <c r="J56" s="26">
        <f>'Data Request'!J56</f>
        <v>0.46123588</v>
      </c>
      <c r="K56" s="26">
        <f>'Data Request'!K56</f>
        <v>0.2710766</v>
      </c>
      <c r="L56" s="26">
        <f>'Data Request'!L56</f>
        <v>30.27285171</v>
      </c>
      <c r="M56" s="26">
        <f>'Data Request'!M56</f>
        <v>56.2671283</v>
      </c>
      <c r="N56" s="26">
        <f>'Data Request'!N56</f>
        <v>56.2671283</v>
      </c>
      <c r="O56" s="26">
        <f>'Data Request'!O56</f>
        <v>56.2671283</v>
      </c>
      <c r="P56" s="26">
        <f>'Data Request'!P56</f>
        <v>56.2671283</v>
      </c>
      <c r="Q56" s="26">
        <f>'Data Request'!Q56</f>
        <v>56.2671283</v>
      </c>
      <c r="R56" s="26">
        <f>'Data Request'!R56</f>
        <v>56.2671283</v>
      </c>
      <c r="S56" s="26">
        <f>'Data Request'!S56</f>
        <v>56.2671283</v>
      </c>
      <c r="T56" s="26">
        <f>'Data Request'!T56</f>
        <v>56.2671283</v>
      </c>
      <c r="U56" s="26">
        <f>'Data Request'!U56</f>
        <v>56.2671283</v>
      </c>
      <c r="V56" s="26"/>
      <c r="W56" s="22"/>
      <c r="Y56" s="322"/>
    </row>
    <row r="57" spans="2:25">
      <c r="B57" s="35" t="str">
        <f>'Data Request'!B57</f>
        <v>African Development Bank (AfDB) [including African Development Fund (AfDFP) and Africa Growing Together FUND]</v>
      </c>
      <c r="C57" s="20" t="str">
        <f>'Data Request'!C57</f>
        <v>US Dollars</v>
      </c>
      <c r="D57" s="20" t="str">
        <f>'Data Request'!D57</f>
        <v>Million</v>
      </c>
      <c r="E57" s="20"/>
      <c r="F57" s="20"/>
      <c r="G57" s="26">
        <f>'Data Request'!G57</f>
        <v>0.076432</v>
      </c>
      <c r="H57" s="26">
        <f>'Data Request'!H57</f>
        <v>0.15286421</v>
      </c>
      <c r="I57" s="26">
        <f>'Data Request'!I57</f>
        <v>0.15286421</v>
      </c>
      <c r="J57" s="26">
        <f>'Data Request'!J57</f>
        <v>0.15286421</v>
      </c>
      <c r="K57" s="26">
        <f>'Data Request'!K57</f>
        <v>0.076432</v>
      </c>
      <c r="L57" s="26">
        <f>'Data Request'!L57</f>
        <v>208.72606275</v>
      </c>
      <c r="M57" s="26">
        <f>'Data Request'!M57</f>
        <v>389.4188039</v>
      </c>
      <c r="N57" s="26">
        <f>'Data Request'!N57</f>
        <v>429.3967745</v>
      </c>
      <c r="O57" s="26">
        <f>'Data Request'!O57</f>
        <v>476.274618</v>
      </c>
      <c r="P57" s="26">
        <f>'Data Request'!P57</f>
        <v>493.092164</v>
      </c>
      <c r="Q57" s="26">
        <f>'Data Request'!Q57</f>
        <v>493.092164</v>
      </c>
      <c r="R57" s="26">
        <f>'Data Request'!R57</f>
        <v>493.092164</v>
      </c>
      <c r="S57" s="26">
        <f>'Data Request'!S57</f>
        <v>493.092164</v>
      </c>
      <c r="T57" s="26">
        <f>'Data Request'!T57</f>
        <v>533.3947936</v>
      </c>
      <c r="U57" s="26">
        <f>'Data Request'!U57</f>
        <v>579.3299219</v>
      </c>
      <c r="V57" s="26"/>
      <c r="W57" s="22"/>
      <c r="Y57" s="322"/>
    </row>
    <row r="58" spans="2:25">
      <c r="B58" s="35" t="str">
        <f>'Data Request'!B58</f>
        <v>Multilateral Creditor (1) [Insert name]</v>
      </c>
      <c r="C58" s="20" t="str">
        <f>'Data Request'!C58</f>
        <v>US Dollars</v>
      </c>
      <c r="D58" s="20" t="str">
        <f>'Data Request'!D58</f>
        <v>Million</v>
      </c>
      <c r="E58" s="20"/>
      <c r="F58" s="20"/>
      <c r="G58" s="26">
        <f>'Data Request'!G58</f>
        <v>0</v>
      </c>
      <c r="H58" s="26">
        <f>'Data Request'!H58</f>
        <v>0</v>
      </c>
      <c r="I58" s="26">
        <f>'Data Request'!I58</f>
        <v>0</v>
      </c>
      <c r="J58" s="26">
        <f>'Data Request'!J58</f>
        <v>0</v>
      </c>
      <c r="K58" s="26">
        <f>'Data Request'!K58</f>
        <v>0</v>
      </c>
      <c r="L58" s="26">
        <f>'Data Request'!L58</f>
        <v>0</v>
      </c>
      <c r="M58" s="26">
        <f>'Data Request'!M58</f>
        <v>0</v>
      </c>
      <c r="N58" s="26">
        <f>'Data Request'!N58</f>
        <v>0</v>
      </c>
      <c r="O58" s="26">
        <f>'Data Request'!O58</f>
        <v>0</v>
      </c>
      <c r="P58" s="26">
        <f>'Data Request'!P58</f>
        <v>0</v>
      </c>
      <c r="Q58" s="26">
        <f>'Data Request'!Q58</f>
        <v>0</v>
      </c>
      <c r="R58" s="26">
        <f>'Data Request'!R58</f>
        <v>0</v>
      </c>
      <c r="S58" s="26">
        <f>'Data Request'!S58</f>
        <v>0</v>
      </c>
      <c r="T58" s="26">
        <f>'Data Request'!T58</f>
        <v>0</v>
      </c>
      <c r="U58" s="26">
        <f>'Data Request'!U58</f>
        <v>0</v>
      </c>
      <c r="V58" s="26"/>
      <c r="W58" s="22"/>
      <c r="Y58" s="322"/>
    </row>
    <row r="59" spans="2:25">
      <c r="B59" s="35" t="str">
        <f>'Data Request'!B59</f>
        <v>Multilateral Creditor (2) [Insert name]</v>
      </c>
      <c r="C59" s="20" t="str">
        <f>'Data Request'!C59</f>
        <v>US Dollars</v>
      </c>
      <c r="D59" s="20" t="str">
        <f>'Data Request'!D59</f>
        <v>Million</v>
      </c>
      <c r="E59" s="20"/>
      <c r="F59" s="20"/>
      <c r="G59" s="26">
        <f>'Data Request'!G59</f>
        <v>0</v>
      </c>
      <c r="H59" s="26">
        <f>'Data Request'!H59</f>
        <v>0</v>
      </c>
      <c r="I59" s="26">
        <f>'Data Request'!I59</f>
        <v>0</v>
      </c>
      <c r="J59" s="26">
        <f>'Data Request'!J59</f>
        <v>0</v>
      </c>
      <c r="K59" s="26">
        <f>'Data Request'!K59</f>
        <v>0</v>
      </c>
      <c r="L59" s="26">
        <f>'Data Request'!L59</f>
        <v>0</v>
      </c>
      <c r="M59" s="26">
        <f>'Data Request'!M59</f>
        <v>0</v>
      </c>
      <c r="N59" s="26">
        <f>'Data Request'!N59</f>
        <v>0</v>
      </c>
      <c r="O59" s="26">
        <f>'Data Request'!O59</f>
        <v>0</v>
      </c>
      <c r="P59" s="26">
        <f>'Data Request'!P59</f>
        <v>0</v>
      </c>
      <c r="Q59" s="26">
        <f>'Data Request'!Q59</f>
        <v>0</v>
      </c>
      <c r="R59" s="26">
        <f>'Data Request'!R59</f>
        <v>0</v>
      </c>
      <c r="S59" s="26">
        <f>'Data Request'!S59</f>
        <v>0</v>
      </c>
      <c r="T59" s="26">
        <f>'Data Request'!T59</f>
        <v>0</v>
      </c>
      <c r="U59" s="26">
        <f>'Data Request'!U59</f>
        <v>0</v>
      </c>
      <c r="V59" s="26"/>
      <c r="W59" s="22"/>
      <c r="Y59" s="322"/>
    </row>
    <row r="60" spans="2:25">
      <c r="B60" s="35" t="str">
        <f>'Data Request'!B60</f>
        <v>Multilateral Creditors (others) [Insert list of all]</v>
      </c>
      <c r="C60" s="20" t="str">
        <f>'Data Request'!C60</f>
        <v>US Dollars</v>
      </c>
      <c r="D60" s="20" t="str">
        <f>'Data Request'!D60</f>
        <v>Million</v>
      </c>
      <c r="E60" s="20"/>
      <c r="F60" s="20"/>
      <c r="G60" s="26">
        <f>'Data Request'!G60</f>
        <v>0</v>
      </c>
      <c r="H60" s="26">
        <f>'Data Request'!H60</f>
        <v>0</v>
      </c>
      <c r="I60" s="26">
        <f>'Data Request'!I60</f>
        <v>0</v>
      </c>
      <c r="J60" s="26">
        <f>'Data Request'!J60</f>
        <v>0</v>
      </c>
      <c r="K60" s="26">
        <f>'Data Request'!K60</f>
        <v>0</v>
      </c>
      <c r="L60" s="26">
        <f>'Data Request'!L60</f>
        <v>0</v>
      </c>
      <c r="M60" s="26">
        <f>'Data Request'!M60</f>
        <v>0</v>
      </c>
      <c r="N60" s="26">
        <f>'Data Request'!N60</f>
        <v>0</v>
      </c>
      <c r="O60" s="26">
        <f>'Data Request'!O60</f>
        <v>0</v>
      </c>
      <c r="P60" s="26">
        <f>'Data Request'!P60</f>
        <v>0</v>
      </c>
      <c r="Q60" s="26">
        <f>'Data Request'!Q60</f>
        <v>0</v>
      </c>
      <c r="R60" s="26">
        <f>'Data Request'!R60</f>
        <v>0</v>
      </c>
      <c r="S60" s="26">
        <f>'Data Request'!S60</f>
        <v>0</v>
      </c>
      <c r="T60" s="26">
        <f>'Data Request'!T60</f>
        <v>0</v>
      </c>
      <c r="U60" s="26">
        <f>'Data Request'!U60</f>
        <v>0</v>
      </c>
      <c r="V60" s="26"/>
      <c r="W60" s="22"/>
      <c r="Y60" s="322"/>
    </row>
    <row r="61" spans="2:25">
      <c r="B61" s="35" t="str">
        <f>'Data Request'!B61</f>
        <v>Bilateral Creditor (1) [Insert name]</v>
      </c>
      <c r="C61" s="20" t="str">
        <f>'Data Request'!C61</f>
        <v>US Dollars</v>
      </c>
      <c r="D61" s="20" t="str">
        <f>'Data Request'!D61</f>
        <v>Million</v>
      </c>
      <c r="E61" s="20"/>
      <c r="F61" s="20"/>
      <c r="G61" s="26">
        <f>'Data Request'!G61</f>
        <v>0</v>
      </c>
      <c r="H61" s="26">
        <f>'Data Request'!H61</f>
        <v>0</v>
      </c>
      <c r="I61" s="26">
        <f>'Data Request'!I61</f>
        <v>0</v>
      </c>
      <c r="J61" s="26">
        <f>'Data Request'!J61</f>
        <v>0</v>
      </c>
      <c r="K61" s="26">
        <f>'Data Request'!K61</f>
        <v>0</v>
      </c>
      <c r="L61" s="26">
        <f>'Data Request'!L61</f>
        <v>0</v>
      </c>
      <c r="M61" s="26">
        <f>'Data Request'!M61</f>
        <v>0</v>
      </c>
      <c r="N61" s="26">
        <f>'Data Request'!N61</f>
        <v>0</v>
      </c>
      <c r="O61" s="26">
        <f>'Data Request'!O61</f>
        <v>0</v>
      </c>
      <c r="P61" s="26">
        <f>'Data Request'!P61</f>
        <v>0</v>
      </c>
      <c r="Q61" s="26">
        <f>'Data Request'!Q61</f>
        <v>0</v>
      </c>
      <c r="R61" s="26">
        <f>'Data Request'!R61</f>
        <v>0</v>
      </c>
      <c r="S61" s="26">
        <f>'Data Request'!S61</f>
        <v>0</v>
      </c>
      <c r="T61" s="26">
        <f>'Data Request'!T61</f>
        <v>0</v>
      </c>
      <c r="U61" s="26">
        <f>'Data Request'!U61</f>
        <v>0</v>
      </c>
      <c r="V61" s="26"/>
      <c r="W61" s="22"/>
      <c r="Y61" s="322"/>
    </row>
    <row r="62" spans="2:25">
      <c r="B62" s="35" t="str">
        <f>'Data Request'!B62</f>
        <v>Bilateral Creditor (2) [Insert name]</v>
      </c>
      <c r="C62" s="20" t="str">
        <f>'Data Request'!C62</f>
        <v>US Dollars</v>
      </c>
      <c r="D62" s="20" t="str">
        <f>'Data Request'!D62</f>
        <v>Million</v>
      </c>
      <c r="E62" s="20"/>
      <c r="F62" s="20"/>
      <c r="G62" s="26">
        <f>'Data Request'!G62</f>
        <v>0</v>
      </c>
      <c r="H62" s="26">
        <f>'Data Request'!H62</f>
        <v>0</v>
      </c>
      <c r="I62" s="26">
        <f>'Data Request'!I62</f>
        <v>0</v>
      </c>
      <c r="J62" s="26">
        <f>'Data Request'!J62</f>
        <v>0</v>
      </c>
      <c r="K62" s="26">
        <f>'Data Request'!K62</f>
        <v>0</v>
      </c>
      <c r="L62" s="26">
        <f>'Data Request'!L62</f>
        <v>0</v>
      </c>
      <c r="M62" s="26">
        <f>'Data Request'!M62</f>
        <v>0</v>
      </c>
      <c r="N62" s="26">
        <f>'Data Request'!N62</f>
        <v>0</v>
      </c>
      <c r="O62" s="26">
        <f>'Data Request'!O62</f>
        <v>0</v>
      </c>
      <c r="P62" s="26">
        <f>'Data Request'!P62</f>
        <v>0</v>
      </c>
      <c r="Q62" s="26">
        <f>'Data Request'!Q62</f>
        <v>0</v>
      </c>
      <c r="R62" s="26">
        <f>'Data Request'!R62</f>
        <v>0</v>
      </c>
      <c r="S62" s="26">
        <f>'Data Request'!S62</f>
        <v>0</v>
      </c>
      <c r="T62" s="26">
        <f>'Data Request'!T62</f>
        <v>0</v>
      </c>
      <c r="U62" s="26">
        <f>'Data Request'!U62</f>
        <v>0</v>
      </c>
      <c r="V62" s="26"/>
      <c r="W62" s="22"/>
      <c r="Y62" s="322"/>
    </row>
    <row r="63" spans="2:25">
      <c r="B63" s="35" t="str">
        <f>'Data Request'!B63</f>
        <v>Bilateral Creditors (others) [Insert name]</v>
      </c>
      <c r="C63" s="20" t="str">
        <f>'Data Request'!C63</f>
        <v>US Dollars</v>
      </c>
      <c r="D63" s="20" t="str">
        <f>'Data Request'!D63</f>
        <v>Million</v>
      </c>
      <c r="E63" s="20"/>
      <c r="F63" s="20"/>
      <c r="G63" s="26">
        <f>'Data Request'!G63</f>
        <v>0</v>
      </c>
      <c r="H63" s="26">
        <f>'Data Request'!H63</f>
        <v>0</v>
      </c>
      <c r="I63" s="26">
        <f>'Data Request'!I63</f>
        <v>0</v>
      </c>
      <c r="J63" s="26">
        <f>'Data Request'!J63</f>
        <v>0</v>
      </c>
      <c r="K63" s="26">
        <f>'Data Request'!K63</f>
        <v>0</v>
      </c>
      <c r="L63" s="26">
        <f>'Data Request'!L63</f>
        <v>0</v>
      </c>
      <c r="M63" s="26">
        <f>'Data Request'!M63</f>
        <v>0</v>
      </c>
      <c r="N63" s="26">
        <f>'Data Request'!N63</f>
        <v>0</v>
      </c>
      <c r="O63" s="26">
        <f>'Data Request'!O63</f>
        <v>0</v>
      </c>
      <c r="P63" s="26">
        <f>'Data Request'!P63</f>
        <v>0</v>
      </c>
      <c r="Q63" s="26">
        <f>'Data Request'!Q63</f>
        <v>0</v>
      </c>
      <c r="R63" s="26">
        <f>'Data Request'!R63</f>
        <v>0</v>
      </c>
      <c r="S63" s="26">
        <f>'Data Request'!S63</f>
        <v>0</v>
      </c>
      <c r="T63" s="26">
        <f>'Data Request'!T63</f>
        <v>0</v>
      </c>
      <c r="U63" s="26">
        <f>'Data Request'!U63</f>
        <v>0</v>
      </c>
      <c r="V63" s="26"/>
      <c r="W63" s="22"/>
      <c r="Y63" s="322"/>
    </row>
    <row r="64" spans="2:25">
      <c r="B64" s="35" t="str">
        <f>'Data Request'!B64</f>
        <v>Other External Debt</v>
      </c>
      <c r="C64" s="20" t="str">
        <f>'Data Request'!C64</f>
        <v>US Dollars</v>
      </c>
      <c r="D64" s="20" t="str">
        <f>'Data Request'!D64</f>
        <v>Million</v>
      </c>
      <c r="E64" s="20"/>
      <c r="F64" s="20"/>
      <c r="G64" s="26">
        <f>'Data Request'!G64</f>
        <v>0</v>
      </c>
      <c r="H64" s="26">
        <f>'Data Request'!H64</f>
        <v>0</v>
      </c>
      <c r="I64" s="26">
        <f>'Data Request'!I64</f>
        <v>0</v>
      </c>
      <c r="J64" s="26">
        <f>'Data Request'!J64</f>
        <v>0</v>
      </c>
      <c r="K64" s="26">
        <f>'Data Request'!K64</f>
        <v>0</v>
      </c>
      <c r="L64" s="26">
        <f>'Data Request'!L64</f>
        <v>0</v>
      </c>
      <c r="M64" s="26">
        <f>'Data Request'!M64</f>
        <v>0</v>
      </c>
      <c r="N64" s="26">
        <f>'Data Request'!N64</f>
        <v>0</v>
      </c>
      <c r="O64" s="26">
        <f>'Data Request'!O64</f>
        <v>0</v>
      </c>
      <c r="P64" s="26">
        <f>'Data Request'!P64</f>
        <v>0</v>
      </c>
      <c r="Q64" s="26">
        <f>'Data Request'!Q64</f>
        <v>0</v>
      </c>
      <c r="R64" s="26">
        <f>'Data Request'!R64</f>
        <v>0</v>
      </c>
      <c r="S64" s="26">
        <f>'Data Request'!S64</f>
        <v>0</v>
      </c>
      <c r="T64" s="26">
        <f>'Data Request'!T64</f>
        <v>0</v>
      </c>
      <c r="U64" s="26">
        <f>'Data Request'!U64</f>
        <v>0</v>
      </c>
      <c r="V64" s="26"/>
      <c r="W64" s="22"/>
      <c r="Y64" s="322"/>
    </row>
    <row r="65" s="296" customFormat="1" spans="2:25">
      <c r="B65" s="22"/>
      <c r="C65" s="20"/>
      <c r="D65" s="20"/>
      <c r="E65" s="20"/>
      <c r="F65" s="20"/>
      <c r="G65" s="21"/>
      <c r="H65" s="21"/>
      <c r="I65" s="21"/>
      <c r="J65" s="21"/>
      <c r="K65" s="21"/>
      <c r="L65" s="21"/>
      <c r="M65" s="21"/>
      <c r="N65" s="21"/>
      <c r="O65" s="21"/>
      <c r="P65" s="21"/>
      <c r="Q65" s="21"/>
      <c r="R65" s="21"/>
      <c r="S65" s="21"/>
      <c r="T65" s="21"/>
      <c r="U65" s="21"/>
      <c r="V65" s="21"/>
      <c r="W65" s="22"/>
      <c r="Y65" s="323"/>
    </row>
    <row r="66" s="296" customFormat="1" spans="2:25">
      <c r="B66" s="68" t="str">
        <f>'Data Request'!B66</f>
        <v>Amortization (principal) Payments corresponding to Outstanding domestic debt by categories</v>
      </c>
      <c r="C66" s="20"/>
      <c r="D66" s="20"/>
      <c r="E66" s="20"/>
      <c r="F66" s="20"/>
      <c r="G66" s="21"/>
      <c r="H66" s="21"/>
      <c r="I66" s="21"/>
      <c r="J66" s="21"/>
      <c r="K66" s="21"/>
      <c r="L66" s="21"/>
      <c r="M66" s="21"/>
      <c r="N66" s="21"/>
      <c r="O66" s="21"/>
      <c r="P66" s="21"/>
      <c r="Q66" s="21"/>
      <c r="R66" s="21"/>
      <c r="S66" s="21"/>
      <c r="T66" s="21"/>
      <c r="U66" s="21"/>
      <c r="V66" s="21"/>
      <c r="W66" s="22"/>
      <c r="Y66" s="323"/>
    </row>
    <row r="67" s="296" customFormat="1" spans="2:25">
      <c r="B67" s="68" t="str">
        <f>B68</f>
        <v>Total Domestic Debt - Amortizations (principal) Payments</v>
      </c>
      <c r="C67" s="20" t="str">
        <f>'Data Request'!$C$6</f>
        <v>Naira</v>
      </c>
      <c r="D67" s="20" t="str">
        <f>'Data Request'!$C$7</f>
        <v>Million</v>
      </c>
      <c r="E67" s="20"/>
      <c r="F67" s="20"/>
      <c r="G67" s="310">
        <f t="shared" ref="G67:U67" si="30">G68</f>
        <v>10582.39431922</v>
      </c>
      <c r="H67" s="310">
        <f t="shared" si="30"/>
        <v>18059.0913813</v>
      </c>
      <c r="I67" s="310">
        <f t="shared" si="30"/>
        <v>49925.68679335</v>
      </c>
      <c r="J67" s="310">
        <f t="shared" si="30"/>
        <v>57154.99575475</v>
      </c>
      <c r="K67" s="310">
        <f t="shared" si="30"/>
        <v>75592.88760184</v>
      </c>
      <c r="L67" s="310">
        <f t="shared" si="30"/>
        <v>5351.06467282</v>
      </c>
      <c r="M67" s="310">
        <f t="shared" si="30"/>
        <v>5452.0546986</v>
      </c>
      <c r="N67" s="310">
        <f t="shared" si="30"/>
        <v>2353.25525077</v>
      </c>
      <c r="O67" s="310">
        <f t="shared" si="30"/>
        <v>1918.28641952</v>
      </c>
      <c r="P67" s="310">
        <f t="shared" si="30"/>
        <v>1892.54555441</v>
      </c>
      <c r="Q67" s="310">
        <f t="shared" si="30"/>
        <v>1927.75293006</v>
      </c>
      <c r="R67" s="310">
        <f t="shared" si="30"/>
        <v>2096.37810684</v>
      </c>
      <c r="S67" s="310">
        <f t="shared" si="30"/>
        <v>2281.03086942</v>
      </c>
      <c r="T67" s="310">
        <f t="shared" si="30"/>
        <v>2482.89547503</v>
      </c>
      <c r="U67" s="310">
        <f t="shared" si="30"/>
        <v>2703.69737576</v>
      </c>
      <c r="V67" s="21"/>
      <c r="W67" s="22"/>
      <c r="Y67" s="323"/>
    </row>
    <row r="68" s="296" customFormat="1" spans="2:25">
      <c r="B68" s="68" t="str">
        <f>'Data Request'!B68</f>
        <v>Total Domestic Debt - Amortizations (principal) Payments</v>
      </c>
      <c r="C68" s="20" t="str">
        <f>'Data Request'!C68</f>
        <v>Naira</v>
      </c>
      <c r="D68" s="20" t="str">
        <f>'Data Request'!D68</f>
        <v>Million</v>
      </c>
      <c r="E68" s="20"/>
      <c r="F68" s="20"/>
      <c r="G68" s="310">
        <f>'Data Request'!G68</f>
        <v>10582.39431922</v>
      </c>
      <c r="H68" s="310">
        <f>'Data Request'!H68</f>
        <v>18059.0913813</v>
      </c>
      <c r="I68" s="310">
        <f>'Data Request'!I68</f>
        <v>49925.68679335</v>
      </c>
      <c r="J68" s="310">
        <f>'Data Request'!J68</f>
        <v>57154.99575475</v>
      </c>
      <c r="K68" s="310">
        <f>'Data Request'!K68</f>
        <v>75592.88760184</v>
      </c>
      <c r="L68" s="310">
        <f>'Data Request'!L68</f>
        <v>5351.06467282</v>
      </c>
      <c r="M68" s="310">
        <f>'Data Request'!M68</f>
        <v>5452.0546986</v>
      </c>
      <c r="N68" s="310">
        <f>'Data Request'!N68</f>
        <v>2353.25525077</v>
      </c>
      <c r="O68" s="310">
        <f>'Data Request'!O68</f>
        <v>1918.28641952</v>
      </c>
      <c r="P68" s="310">
        <f>'Data Request'!P68</f>
        <v>1892.54555441</v>
      </c>
      <c r="Q68" s="310">
        <f>'Data Request'!Q68</f>
        <v>1927.75293006</v>
      </c>
      <c r="R68" s="310">
        <f>'Data Request'!R68</f>
        <v>2096.37810684</v>
      </c>
      <c r="S68" s="310">
        <f>'Data Request'!S68</f>
        <v>2281.03086942</v>
      </c>
      <c r="T68" s="310">
        <f>'Data Request'!T68</f>
        <v>2482.89547503</v>
      </c>
      <c r="U68" s="310">
        <f>'Data Request'!U68</f>
        <v>2703.69737576</v>
      </c>
      <c r="V68" s="310"/>
      <c r="W68" s="22"/>
      <c r="Y68" s="323" t="s">
        <v>252</v>
      </c>
    </row>
    <row r="69" spans="2:25">
      <c r="B69" s="35" t="str">
        <f>'Data Request'!B69</f>
        <v>Budget Support Facility</v>
      </c>
      <c r="C69" s="20" t="str">
        <f>'Data Request'!C69</f>
        <v>Naira</v>
      </c>
      <c r="D69" s="20" t="str">
        <f>'Data Request'!D69</f>
        <v>Million</v>
      </c>
      <c r="E69" s="20"/>
      <c r="F69" s="20"/>
      <c r="G69" s="26">
        <f>'Data Request'!G69</f>
        <v>0</v>
      </c>
      <c r="H69" s="26">
        <f>'Data Request'!H69</f>
        <v>0</v>
      </c>
      <c r="I69" s="26">
        <f>'Data Request'!I69</f>
        <v>0</v>
      </c>
      <c r="J69" s="26">
        <f>'Data Request'!J69</f>
        <v>0</v>
      </c>
      <c r="K69" s="26">
        <f>'Data Request'!K69</f>
        <v>48.7084049</v>
      </c>
      <c r="L69" s="26">
        <f>'Data Request'!L69</f>
        <v>124.6000825</v>
      </c>
      <c r="M69" s="26">
        <f>'Data Request'!M69</f>
        <v>136.2884298</v>
      </c>
      <c r="N69" s="26">
        <f>'Data Request'!N69</f>
        <v>149.0732245</v>
      </c>
      <c r="O69" s="26">
        <f>'Data Request'!O69</f>
        <v>163.0573213</v>
      </c>
      <c r="P69" s="26">
        <f>'Data Request'!P69</f>
        <v>178.3532227</v>
      </c>
      <c r="Q69" s="26">
        <f>'Data Request'!Q69</f>
        <v>195.0839853</v>
      </c>
      <c r="R69" s="26">
        <f>'Data Request'!R69</f>
        <v>213.2842086</v>
      </c>
      <c r="S69" s="26">
        <f>'Data Request'!S69</f>
        <v>233.4011193</v>
      </c>
      <c r="T69" s="26">
        <f>'Data Request'!T69</f>
        <v>255.2952753</v>
      </c>
      <c r="U69" s="26">
        <f>'Data Request'!U69</f>
        <v>279.2442569</v>
      </c>
      <c r="V69" s="26"/>
      <c r="W69" s="22"/>
      <c r="Y69" s="322"/>
    </row>
    <row r="70" spans="2:25">
      <c r="B70" s="35" t="str">
        <f>'Data Request'!B70</f>
        <v>Salary Bailout Facility</v>
      </c>
      <c r="C70" s="20" t="str">
        <f>'Data Request'!C70</f>
        <v>Naira</v>
      </c>
      <c r="D70" s="20" t="str">
        <f>'Data Request'!D70</f>
        <v>Million</v>
      </c>
      <c r="E70" s="20"/>
      <c r="F70" s="20"/>
      <c r="G70" s="26">
        <f>'Data Request'!G70</f>
        <v>0</v>
      </c>
      <c r="H70" s="26">
        <f>'Data Request'!H70</f>
        <v>274.6107894</v>
      </c>
      <c r="I70" s="26">
        <f>'Data Request'!I70</f>
        <v>587.57348295</v>
      </c>
      <c r="J70" s="26">
        <f>'Data Request'!J70</f>
        <v>642.69192855</v>
      </c>
      <c r="K70" s="26">
        <f>'Data Request'!K70</f>
        <v>702.98086472</v>
      </c>
      <c r="L70" s="26">
        <f>'Data Request'!L70</f>
        <v>768.92531736</v>
      </c>
      <c r="M70" s="26">
        <f>'Data Request'!M70</f>
        <v>841.05581724</v>
      </c>
      <c r="N70" s="26">
        <f>'Data Request'!N70</f>
        <v>919.95265419</v>
      </c>
      <c r="O70" s="26">
        <f>'Data Request'!O70</f>
        <v>1006.3505587</v>
      </c>
      <c r="P70" s="26">
        <f>'Data Request'!P70</f>
        <v>1100.6438019</v>
      </c>
      <c r="Q70" s="26">
        <f>'Data Request'!Q70</f>
        <v>1203.8917824</v>
      </c>
      <c r="R70" s="26">
        <f>'Data Request'!R70</f>
        <v>1316.82513564</v>
      </c>
      <c r="S70" s="26">
        <f>'Data Request'!S70</f>
        <v>1440.35241636</v>
      </c>
      <c r="T70" s="26">
        <f>'Data Request'!T70</f>
        <v>1575.46740813</v>
      </c>
      <c r="U70" s="26">
        <f>'Data Request'!U70</f>
        <v>1723.25711802</v>
      </c>
      <c r="V70" s="26"/>
      <c r="W70" s="22"/>
      <c r="Y70" s="322"/>
    </row>
    <row r="71" spans="2:25">
      <c r="B71" s="35" t="str">
        <f>'Data Request'!B71</f>
        <v>Restructured Commercial Bank Loans (FGN Bond)</v>
      </c>
      <c r="C71" s="20" t="str">
        <f>'Data Request'!C71</f>
        <v>Naira</v>
      </c>
      <c r="D71" s="20" t="str">
        <f>'Data Request'!D71</f>
        <v>Million</v>
      </c>
      <c r="E71" s="20"/>
      <c r="F71" s="20"/>
      <c r="G71" s="26">
        <f>'Data Request'!G71</f>
        <v>21.51822008</v>
      </c>
      <c r="H71" s="26">
        <f>'Data Request'!H71</f>
        <v>9.04649085</v>
      </c>
      <c r="I71" s="26">
        <f>'Data Request'!I71</f>
        <v>10.48313779</v>
      </c>
      <c r="J71" s="26">
        <f>'Data Request'!J71</f>
        <v>11.06582966</v>
      </c>
      <c r="K71" s="26">
        <f>'Data Request'!K71</f>
        <v>13.90526673</v>
      </c>
      <c r="L71" s="26">
        <f>'Data Request'!L71</f>
        <v>129.10932048</v>
      </c>
      <c r="M71" s="26">
        <f>'Data Request'!M71</f>
        <v>129.10932048</v>
      </c>
      <c r="N71" s="26">
        <f>'Data Request'!N71</f>
        <v>129.10932048</v>
      </c>
      <c r="O71" s="26">
        <f>'Data Request'!O71</f>
        <v>129.10932048</v>
      </c>
      <c r="P71" s="26">
        <f>'Data Request'!P71</f>
        <v>129.10932048</v>
      </c>
      <c r="Q71" s="26">
        <f>'Data Request'!Q71</f>
        <v>129.10932048</v>
      </c>
      <c r="R71" s="26">
        <f>'Data Request'!R71</f>
        <v>129.10932048</v>
      </c>
      <c r="S71" s="26">
        <f>'Data Request'!S71</f>
        <v>129.10932048</v>
      </c>
      <c r="T71" s="26">
        <f>'Data Request'!T71</f>
        <v>129.10932048</v>
      </c>
      <c r="U71" s="26">
        <f>'Data Request'!U71</f>
        <v>129.10932048</v>
      </c>
      <c r="V71" s="26"/>
      <c r="W71" s="22"/>
      <c r="Y71" s="322"/>
    </row>
    <row r="72" spans="2:25">
      <c r="B72" s="35" t="str">
        <f>'Data Request'!B72</f>
        <v>Excess Crude Account Backed Loan</v>
      </c>
      <c r="C72" s="20" t="str">
        <f>'Data Request'!C72</f>
        <v>Naira</v>
      </c>
      <c r="D72" s="20" t="str">
        <f>'Data Request'!D72</f>
        <v>Million</v>
      </c>
      <c r="E72" s="20"/>
      <c r="F72" s="20"/>
      <c r="G72" s="26">
        <f>'Data Request'!G72</f>
        <v>0</v>
      </c>
      <c r="H72" s="26">
        <f>'Data Request'!H72</f>
        <v>91.5369298</v>
      </c>
      <c r="I72" s="26">
        <f>'Data Request'!I72</f>
        <v>195.85782765</v>
      </c>
      <c r="J72" s="26">
        <f>'Data Request'!J72</f>
        <v>214.23064285</v>
      </c>
      <c r="K72" s="26">
        <f>'Data Request'!K72</f>
        <v>234.3269549</v>
      </c>
      <c r="L72" s="26">
        <f>'Data Request'!L72</f>
        <v>255.26773008</v>
      </c>
      <c r="M72" s="26">
        <f>'Data Request'!M72</f>
        <v>279.21360396</v>
      </c>
      <c r="N72" s="26">
        <f>'Data Request'!N72</f>
        <v>305.40576588</v>
      </c>
      <c r="O72" s="26">
        <f>'Data Request'!O72</f>
        <v>334.05493332</v>
      </c>
      <c r="P72" s="26">
        <f>'Data Request'!P72</f>
        <v>365.39159028</v>
      </c>
      <c r="Q72" s="26">
        <f>'Data Request'!Q72</f>
        <v>399.66784188</v>
      </c>
      <c r="R72" s="26">
        <f>'Data Request'!R72</f>
        <v>437.15944212</v>
      </c>
      <c r="S72" s="26">
        <f>'Data Request'!S72</f>
        <v>478.16801328</v>
      </c>
      <c r="T72" s="26">
        <f>'Data Request'!T72</f>
        <v>523.02347112</v>
      </c>
      <c r="U72" s="26">
        <f>'Data Request'!U72</f>
        <v>572.08668036</v>
      </c>
      <c r="V72" s="26"/>
      <c r="W72" s="22"/>
      <c r="Y72" s="322"/>
    </row>
    <row r="73" spans="2:25">
      <c r="B73" s="35" t="str">
        <f>'Data Request'!B73</f>
        <v>Commercial Banks Loans </v>
      </c>
      <c r="C73" s="20" t="str">
        <f>'Data Request'!C73</f>
        <v>Naira</v>
      </c>
      <c r="D73" s="20" t="str">
        <f>'Data Request'!D73</f>
        <v>Million</v>
      </c>
      <c r="E73" s="20"/>
      <c r="F73" s="20"/>
      <c r="G73" s="26">
        <f>'Data Request'!G73</f>
        <v>1806.93607814</v>
      </c>
      <c r="H73" s="26">
        <f>'Data Request'!H73</f>
        <v>1012.37482431</v>
      </c>
      <c r="I73" s="26">
        <f>'Data Request'!I73</f>
        <v>1080.51691526</v>
      </c>
      <c r="J73" s="26">
        <f>'Data Request'!J73</f>
        <v>5090.27194861</v>
      </c>
      <c r="K73" s="26">
        <f>'Data Request'!K73</f>
        <v>5733.16098145</v>
      </c>
      <c r="L73" s="26">
        <f>'Data Request'!L73</f>
        <v>2376.31993668</v>
      </c>
      <c r="M73" s="26">
        <f>'Data Request'!M73</f>
        <v>2369.5452414</v>
      </c>
      <c r="N73" s="26">
        <f>'Data Request'!N73</f>
        <v>0</v>
      </c>
      <c r="O73" s="26">
        <f>'Data Request'!O73</f>
        <v>0</v>
      </c>
      <c r="P73" s="26">
        <f>'Data Request'!P73</f>
        <v>0</v>
      </c>
      <c r="Q73" s="26">
        <f>'Data Request'!Q73</f>
        <v>0</v>
      </c>
      <c r="R73" s="26">
        <f>'Data Request'!R73</f>
        <v>0</v>
      </c>
      <c r="S73" s="26">
        <f>'Data Request'!S73</f>
        <v>0</v>
      </c>
      <c r="T73" s="26">
        <f>'Data Request'!T73</f>
        <v>0</v>
      </c>
      <c r="U73" s="26">
        <f>'Data Request'!U73</f>
        <v>0</v>
      </c>
      <c r="V73" s="26"/>
      <c r="W73" s="22"/>
      <c r="Y73" s="322"/>
    </row>
    <row r="74" spans="2:25">
      <c r="B74" s="35" t="str">
        <f>'Data Request'!B74</f>
        <v>State Bonds</v>
      </c>
      <c r="C74" s="20" t="str">
        <f>'Data Request'!C74</f>
        <v>Naira</v>
      </c>
      <c r="D74" s="20" t="str">
        <f>'Data Request'!D74</f>
        <v>Million</v>
      </c>
      <c r="E74" s="20"/>
      <c r="F74" s="20"/>
      <c r="G74" s="26">
        <f>'Data Request'!G74</f>
        <v>2221.44</v>
      </c>
      <c r="H74" s="26">
        <f>'Data Request'!H74</f>
        <v>2953.584</v>
      </c>
      <c r="I74" s="26">
        <f>'Data Request'!I74</f>
        <v>2953.584</v>
      </c>
      <c r="J74" s="26">
        <f>'Data Request'!J74</f>
        <v>2953.5860072</v>
      </c>
      <c r="K74" s="26">
        <f>'Data Request'!K74</f>
        <v>2953.5860072</v>
      </c>
      <c r="L74" s="26">
        <f>'Data Request'!L74</f>
        <v>1411.128</v>
      </c>
      <c r="M74" s="26">
        <f>'Data Request'!M74</f>
        <v>1411.128</v>
      </c>
      <c r="N74" s="26">
        <f>'Data Request'!N74</f>
        <v>564</v>
      </c>
      <c r="O74" s="26">
        <f>'Data Request'!O74</f>
        <v>0</v>
      </c>
      <c r="P74" s="26">
        <f>'Data Request'!P74</f>
        <v>0</v>
      </c>
      <c r="Q74" s="26">
        <f>'Data Request'!Q74</f>
        <v>0</v>
      </c>
      <c r="R74" s="26">
        <f>'Data Request'!R74</f>
        <v>0</v>
      </c>
      <c r="S74" s="26">
        <f>'Data Request'!S74</f>
        <v>0</v>
      </c>
      <c r="T74" s="26">
        <f>'Data Request'!T74</f>
        <v>0</v>
      </c>
      <c r="U74" s="26">
        <f>'Data Request'!U74</f>
        <v>0</v>
      </c>
      <c r="V74" s="26"/>
      <c r="W74" s="22"/>
      <c r="Y74" s="322"/>
    </row>
    <row r="75" spans="2:25">
      <c r="B75" s="35" t="str">
        <f>'Data Request'!B75</f>
        <v>Commercial Agriculture Loan (CBN Development Financing Facility)</v>
      </c>
      <c r="C75" s="20" t="str">
        <f>'Data Request'!C75</f>
        <v>Naira</v>
      </c>
      <c r="D75" s="20" t="str">
        <f>'Data Request'!D75</f>
        <v>Million</v>
      </c>
      <c r="E75" s="20"/>
      <c r="F75" s="20"/>
      <c r="G75" s="26">
        <f>'Data Request'!G75</f>
        <v>0</v>
      </c>
      <c r="H75" s="26">
        <f>'Data Request'!H75</f>
        <v>0</v>
      </c>
      <c r="I75" s="26">
        <f>'Data Request'!I75</f>
        <v>0</v>
      </c>
      <c r="J75" s="26">
        <f>'Data Request'!J75</f>
        <v>1207.68253184</v>
      </c>
      <c r="K75" s="26">
        <f>'Data Request'!K75</f>
        <v>2520.45194451</v>
      </c>
      <c r="L75" s="26">
        <f>'Data Request'!L75</f>
        <v>0</v>
      </c>
      <c r="M75" s="26">
        <f>'Data Request'!M75</f>
        <v>0</v>
      </c>
      <c r="N75" s="26">
        <f>'Data Request'!N75</f>
        <v>0</v>
      </c>
      <c r="O75" s="26">
        <f>'Data Request'!O75</f>
        <v>0</v>
      </c>
      <c r="P75" s="26">
        <f>'Data Request'!P75</f>
        <v>0</v>
      </c>
      <c r="Q75" s="26">
        <f>'Data Request'!Q75</f>
        <v>0</v>
      </c>
      <c r="R75" s="26">
        <f>'Data Request'!R75</f>
        <v>0</v>
      </c>
      <c r="S75" s="26">
        <f>'Data Request'!S75</f>
        <v>0</v>
      </c>
      <c r="T75" s="26">
        <f>'Data Request'!T75</f>
        <v>0</v>
      </c>
      <c r="U75" s="26">
        <f>'Data Request'!U75</f>
        <v>0</v>
      </c>
      <c r="V75" s="26"/>
      <c r="W75" s="22"/>
      <c r="Y75" s="322"/>
    </row>
    <row r="76" spans="2:25">
      <c r="B76" s="35" t="str">
        <f>'Data Request'!B76</f>
        <v>Infrastructure Loan (CBN Development Financing Facilities)</v>
      </c>
      <c r="C76" s="20" t="str">
        <f>'Data Request'!C76</f>
        <v>Naira</v>
      </c>
      <c r="D76" s="20" t="str">
        <f>'Data Request'!D76</f>
        <v>Million</v>
      </c>
      <c r="E76" s="20"/>
      <c r="F76" s="20"/>
      <c r="G76" s="26">
        <f>'Data Request'!G76</f>
        <v>0</v>
      </c>
      <c r="H76" s="26">
        <f>'Data Request'!H76</f>
        <v>0</v>
      </c>
      <c r="I76" s="26">
        <f>'Data Request'!I76</f>
        <v>0</v>
      </c>
      <c r="J76" s="26">
        <f>'Data Request'!J76</f>
        <v>0</v>
      </c>
      <c r="K76" s="26">
        <f>'Data Request'!K76</f>
        <v>0</v>
      </c>
      <c r="L76" s="26">
        <f>'Data Request'!L76</f>
        <v>0</v>
      </c>
      <c r="M76" s="26">
        <f>'Data Request'!M76</f>
        <v>0</v>
      </c>
      <c r="N76" s="26">
        <f>'Data Request'!N76</f>
        <v>0</v>
      </c>
      <c r="O76" s="26">
        <f>'Data Request'!O76</f>
        <v>0</v>
      </c>
      <c r="P76" s="26">
        <f>'Data Request'!P76</f>
        <v>0</v>
      </c>
      <c r="Q76" s="26">
        <f>'Data Request'!Q76</f>
        <v>0</v>
      </c>
      <c r="R76" s="26">
        <f>'Data Request'!R76</f>
        <v>0</v>
      </c>
      <c r="S76" s="26">
        <f>'Data Request'!S76</f>
        <v>0</v>
      </c>
      <c r="T76" s="26">
        <f>'Data Request'!T76</f>
        <v>0</v>
      </c>
      <c r="U76" s="26">
        <f>'Data Request'!U76</f>
        <v>0</v>
      </c>
      <c r="V76" s="26"/>
      <c r="W76" s="22"/>
      <c r="Y76" s="322"/>
    </row>
    <row r="77" spans="2:25">
      <c r="B77" s="35" t="str">
        <f>'Data Request'!B77</f>
        <v>Micro Small and Medium Enterprise Development Fund (CBN Development Financing Facility)</v>
      </c>
      <c r="C77" s="20" t="str">
        <f>'Data Request'!C77</f>
        <v>Naira</v>
      </c>
      <c r="D77" s="20" t="str">
        <f>'Data Request'!D77</f>
        <v>Million</v>
      </c>
      <c r="E77" s="20"/>
      <c r="F77" s="20"/>
      <c r="G77" s="26">
        <f>'Data Request'!G77</f>
        <v>0</v>
      </c>
      <c r="H77" s="26">
        <f>'Data Request'!H77</f>
        <v>0</v>
      </c>
      <c r="I77" s="26">
        <f>'Data Request'!I77</f>
        <v>166.66666667</v>
      </c>
      <c r="J77" s="26">
        <f>'Data Request'!J77</f>
        <v>285.71428572</v>
      </c>
      <c r="K77" s="26">
        <f>'Data Request'!K77</f>
        <v>261.90476191</v>
      </c>
      <c r="L77" s="26">
        <f>'Data Request'!L77</f>
        <v>285.71428572</v>
      </c>
      <c r="M77" s="26">
        <f>'Data Request'!M77</f>
        <v>285.71428572</v>
      </c>
      <c r="N77" s="26">
        <f>'Data Request'!N77</f>
        <v>285.71428572</v>
      </c>
      <c r="O77" s="26">
        <f>'Data Request'!O77</f>
        <v>285.71428572</v>
      </c>
      <c r="P77" s="26">
        <f>'Data Request'!P77</f>
        <v>119.04761905</v>
      </c>
      <c r="Q77" s="26">
        <f>'Data Request'!Q77</f>
        <v>0</v>
      </c>
      <c r="R77" s="26">
        <f>'Data Request'!R77</f>
        <v>0</v>
      </c>
      <c r="S77" s="26">
        <f>'Data Request'!S77</f>
        <v>0</v>
      </c>
      <c r="T77" s="26">
        <f>'Data Request'!T77</f>
        <v>0</v>
      </c>
      <c r="U77" s="26">
        <f>'Data Request'!U77</f>
        <v>0</v>
      </c>
      <c r="V77" s="26"/>
      <c r="W77" s="22"/>
      <c r="Y77" s="322"/>
    </row>
    <row r="78" spans="2:25">
      <c r="B78" s="35" t="str">
        <f>'Data Request'!B78</f>
        <v>Judgement Debts</v>
      </c>
      <c r="C78" s="20" t="str">
        <f>'Data Request'!C78</f>
        <v>Naira</v>
      </c>
      <c r="D78" s="20" t="str">
        <f>'Data Request'!D78</f>
        <v>Million</v>
      </c>
      <c r="E78" s="20"/>
      <c r="F78" s="20"/>
      <c r="G78" s="26">
        <f>'Data Request'!G78</f>
        <v>0</v>
      </c>
      <c r="H78" s="26">
        <f>'Data Request'!H78</f>
        <v>0</v>
      </c>
      <c r="I78" s="26">
        <f>'Data Request'!I78</f>
        <v>0</v>
      </c>
      <c r="J78" s="26">
        <f>'Data Request'!J78</f>
        <v>0</v>
      </c>
      <c r="K78" s="26">
        <f>'Data Request'!K78</f>
        <v>0</v>
      </c>
      <c r="L78" s="26">
        <f>'Data Request'!L78</f>
        <v>0</v>
      </c>
      <c r="M78" s="26">
        <f>'Data Request'!M78</f>
        <v>0</v>
      </c>
      <c r="N78" s="26">
        <f>'Data Request'!N78</f>
        <v>0</v>
      </c>
      <c r="O78" s="26">
        <f>'Data Request'!O78</f>
        <v>0</v>
      </c>
      <c r="P78" s="26">
        <f>'Data Request'!P78</f>
        <v>0</v>
      </c>
      <c r="Q78" s="26">
        <f>'Data Request'!Q78</f>
        <v>0</v>
      </c>
      <c r="R78" s="26">
        <f>'Data Request'!R78</f>
        <v>0</v>
      </c>
      <c r="S78" s="26">
        <f>'Data Request'!S78</f>
        <v>0</v>
      </c>
      <c r="T78" s="26">
        <f>'Data Request'!T78</f>
        <v>0</v>
      </c>
      <c r="U78" s="26">
        <f>'Data Request'!U78</f>
        <v>0</v>
      </c>
      <c r="V78" s="26"/>
      <c r="W78" s="22"/>
      <c r="Y78" s="322"/>
    </row>
    <row r="79" spans="2:25">
      <c r="B79" s="35" t="str">
        <f>'Data Request'!B79</f>
        <v>Government-to-Government Debts</v>
      </c>
      <c r="C79" s="20" t="str">
        <f>'Data Request'!C79</f>
        <v>Naira</v>
      </c>
      <c r="D79" s="20" t="str">
        <f>'Data Request'!D79</f>
        <v>Million</v>
      </c>
      <c r="E79" s="20"/>
      <c r="F79" s="20"/>
      <c r="G79" s="26">
        <f>'Data Request'!G79</f>
        <v>0</v>
      </c>
      <c r="H79" s="26">
        <f>'Data Request'!H79</f>
        <v>0</v>
      </c>
      <c r="I79" s="26">
        <f>'Data Request'!I79</f>
        <v>0</v>
      </c>
      <c r="J79" s="26">
        <f>'Data Request'!J79</f>
        <v>0</v>
      </c>
      <c r="K79" s="26">
        <f>'Data Request'!K79</f>
        <v>0</v>
      </c>
      <c r="L79" s="26">
        <f>'Data Request'!L79</f>
        <v>0</v>
      </c>
      <c r="M79" s="26">
        <f>'Data Request'!M79</f>
        <v>0</v>
      </c>
      <c r="N79" s="26">
        <f>'Data Request'!N79</f>
        <v>0</v>
      </c>
      <c r="O79" s="26">
        <f>'Data Request'!O79</f>
        <v>0</v>
      </c>
      <c r="P79" s="26">
        <f>'Data Request'!P79</f>
        <v>0</v>
      </c>
      <c r="Q79" s="26">
        <f>'Data Request'!Q79</f>
        <v>0</v>
      </c>
      <c r="R79" s="26">
        <f>'Data Request'!R79</f>
        <v>0</v>
      </c>
      <c r="S79" s="26">
        <f>'Data Request'!S79</f>
        <v>0</v>
      </c>
      <c r="T79" s="26">
        <f>'Data Request'!T79</f>
        <v>0</v>
      </c>
      <c r="U79" s="26">
        <f>'Data Request'!U79</f>
        <v>0</v>
      </c>
      <c r="V79" s="26"/>
      <c r="W79" s="22"/>
      <c r="Y79" s="322"/>
    </row>
    <row r="80" spans="2:25">
      <c r="B80" s="35" t="str">
        <f>'Data Request'!B80</f>
        <v>Contractors' Arrears</v>
      </c>
      <c r="C80" s="20" t="str">
        <f>'Data Request'!C80</f>
        <v>Naira</v>
      </c>
      <c r="D80" s="20" t="str">
        <f>'Data Request'!D80</f>
        <v>Million</v>
      </c>
      <c r="E80" s="20"/>
      <c r="F80" s="20"/>
      <c r="G80" s="26">
        <f>'Data Request'!G80</f>
        <v>1110.580735</v>
      </c>
      <c r="H80" s="26">
        <f>'Data Request'!H80</f>
        <v>0</v>
      </c>
      <c r="I80" s="26">
        <f>'Data Request'!I80</f>
        <v>16976.6044615</v>
      </c>
      <c r="J80" s="26">
        <f>'Data Request'!J80</f>
        <v>30136.596344</v>
      </c>
      <c r="K80" s="26">
        <f>'Data Request'!K80</f>
        <v>13246.41226136</v>
      </c>
      <c r="L80" s="26">
        <f>'Data Request'!L80</f>
        <v>0</v>
      </c>
      <c r="M80" s="26">
        <f>'Data Request'!M80</f>
        <v>0</v>
      </c>
      <c r="N80" s="26">
        <f>'Data Request'!N80</f>
        <v>0</v>
      </c>
      <c r="O80" s="26">
        <f>'Data Request'!O80</f>
        <v>0</v>
      </c>
      <c r="P80" s="26">
        <f>'Data Request'!P80</f>
        <v>0</v>
      </c>
      <c r="Q80" s="26">
        <f>'Data Request'!Q80</f>
        <v>0</v>
      </c>
      <c r="R80" s="26">
        <f>'Data Request'!R80</f>
        <v>0</v>
      </c>
      <c r="S80" s="26">
        <f>'Data Request'!S80</f>
        <v>0</v>
      </c>
      <c r="T80" s="26">
        <f>'Data Request'!T80</f>
        <v>0</v>
      </c>
      <c r="U80" s="26">
        <f>'Data Request'!U80</f>
        <v>0</v>
      </c>
      <c r="V80" s="26"/>
      <c r="W80" s="22"/>
      <c r="Y80" s="322"/>
    </row>
    <row r="81" spans="2:25">
      <c r="B81" s="35" t="str">
        <f>'Data Request'!B81</f>
        <v>Pension and Gratuity Arrears</v>
      </c>
      <c r="C81" s="20" t="str">
        <f>'Data Request'!C81</f>
        <v>Naira</v>
      </c>
      <c r="D81" s="20" t="str">
        <f>'Data Request'!D81</f>
        <v>Million</v>
      </c>
      <c r="E81" s="20"/>
      <c r="F81" s="20"/>
      <c r="G81" s="26">
        <f>'Data Request'!G81</f>
        <v>450</v>
      </c>
      <c r="H81" s="26">
        <f>'Data Request'!H81</f>
        <v>2039.99735564</v>
      </c>
      <c r="I81" s="26">
        <f>'Data Request'!I81</f>
        <v>4380.76036893</v>
      </c>
      <c r="J81" s="26">
        <f>'Data Request'!J81</f>
        <v>4659.18538762</v>
      </c>
      <c r="K81" s="26">
        <f>'Data Request'!K81</f>
        <v>11252.06778171</v>
      </c>
      <c r="L81" s="26">
        <f>'Data Request'!L81</f>
        <v>0</v>
      </c>
      <c r="M81" s="26">
        <f>'Data Request'!M81</f>
        <v>0</v>
      </c>
      <c r="N81" s="26">
        <f>'Data Request'!N81</f>
        <v>0</v>
      </c>
      <c r="O81" s="26">
        <f>'Data Request'!O81</f>
        <v>0</v>
      </c>
      <c r="P81" s="26">
        <f>'Data Request'!P81</f>
        <v>0</v>
      </c>
      <c r="Q81" s="26">
        <f>'Data Request'!Q81</f>
        <v>0</v>
      </c>
      <c r="R81" s="26">
        <f>'Data Request'!R81</f>
        <v>0</v>
      </c>
      <c r="S81" s="26">
        <f>'Data Request'!S81</f>
        <v>0</v>
      </c>
      <c r="T81" s="26">
        <f>'Data Request'!T81</f>
        <v>0</v>
      </c>
      <c r="U81" s="26">
        <f>'Data Request'!U81</f>
        <v>0</v>
      </c>
      <c r="V81" s="26"/>
      <c r="W81" s="22"/>
      <c r="Y81" s="322"/>
    </row>
    <row r="82" spans="2:25">
      <c r="B82" s="35" t="str">
        <f>'Data Request'!B82</f>
        <v>Salary Arrears and Other Staff Claims</v>
      </c>
      <c r="C82" s="20" t="str">
        <f>'Data Request'!C82</f>
        <v>Naira</v>
      </c>
      <c r="D82" s="20" t="str">
        <f>'Data Request'!D82</f>
        <v>Million</v>
      </c>
      <c r="E82" s="20"/>
      <c r="F82" s="20"/>
      <c r="G82" s="26">
        <f>'Data Request'!G82</f>
        <v>4971.919286</v>
      </c>
      <c r="H82" s="26">
        <f>'Data Request'!H82</f>
        <v>11677.9409913</v>
      </c>
      <c r="I82" s="26">
        <f>'Data Request'!I82</f>
        <v>23573.6399326</v>
      </c>
      <c r="J82" s="26">
        <f>'Data Request'!J82</f>
        <v>9713.92222302</v>
      </c>
      <c r="K82" s="26">
        <f>'Data Request'!K82</f>
        <v>37022.14600212</v>
      </c>
      <c r="L82" s="26">
        <f>'Data Request'!L82</f>
        <v>0</v>
      </c>
      <c r="M82" s="26">
        <f>'Data Request'!M82</f>
        <v>0</v>
      </c>
      <c r="N82" s="26">
        <f>'Data Request'!N82</f>
        <v>0</v>
      </c>
      <c r="O82" s="26">
        <f>'Data Request'!O82</f>
        <v>0</v>
      </c>
      <c r="P82" s="26">
        <f>'Data Request'!P82</f>
        <v>0</v>
      </c>
      <c r="Q82" s="26">
        <f>'Data Request'!Q82</f>
        <v>0</v>
      </c>
      <c r="R82" s="26">
        <f>'Data Request'!R82</f>
        <v>0</v>
      </c>
      <c r="S82" s="26">
        <f>'Data Request'!S82</f>
        <v>0</v>
      </c>
      <c r="T82" s="26">
        <f>'Data Request'!T82</f>
        <v>0</v>
      </c>
      <c r="U82" s="26">
        <f>'Data Request'!U82</f>
        <v>0</v>
      </c>
      <c r="V82" s="26"/>
      <c r="W82" s="22"/>
      <c r="Y82" s="322"/>
    </row>
    <row r="83" spans="2:25">
      <c r="B83" s="35" t="str">
        <f>'Data Request'!B83</f>
        <v>Other Debts</v>
      </c>
      <c r="C83" s="20" t="str">
        <f>'Data Request'!C83</f>
        <v>Naira</v>
      </c>
      <c r="D83" s="20" t="str">
        <f>'Data Request'!D83</f>
        <v>Million</v>
      </c>
      <c r="E83" s="20"/>
      <c r="F83" s="20"/>
      <c r="G83" s="26">
        <f>'Data Request'!G83</f>
        <v>0</v>
      </c>
      <c r="H83" s="26">
        <f>'Data Request'!H83</f>
        <v>0</v>
      </c>
      <c r="I83" s="26">
        <f>'Data Request'!I83</f>
        <v>0</v>
      </c>
      <c r="J83" s="26">
        <f>'Data Request'!J83</f>
        <v>2240.04862568</v>
      </c>
      <c r="K83" s="26">
        <f>'Data Request'!K83</f>
        <v>1603.23637033</v>
      </c>
      <c r="L83" s="26">
        <f>'Data Request'!L83</f>
        <v>0</v>
      </c>
      <c r="M83" s="26">
        <f>'Data Request'!M83</f>
        <v>0</v>
      </c>
      <c r="N83" s="26">
        <f>'Data Request'!N83</f>
        <v>0</v>
      </c>
      <c r="O83" s="26">
        <f>'Data Request'!O83</f>
        <v>0</v>
      </c>
      <c r="P83" s="26">
        <f>'Data Request'!P83</f>
        <v>0</v>
      </c>
      <c r="Q83" s="26">
        <f>'Data Request'!Q83</f>
        <v>0</v>
      </c>
      <c r="R83" s="26">
        <f>'Data Request'!R83</f>
        <v>0</v>
      </c>
      <c r="S83" s="26">
        <f>'Data Request'!S83</f>
        <v>0</v>
      </c>
      <c r="T83" s="26">
        <f>'Data Request'!T83</f>
        <v>0</v>
      </c>
      <c r="U83" s="26">
        <f>'Data Request'!U83</f>
        <v>0</v>
      </c>
      <c r="V83" s="26"/>
      <c r="W83" s="22"/>
      <c r="Y83" s="322"/>
    </row>
    <row r="84" s="296" customFormat="1" spans="2:25">
      <c r="B84" s="22"/>
      <c r="C84" s="20"/>
      <c r="D84" s="20"/>
      <c r="E84" s="20"/>
      <c r="F84" s="20"/>
      <c r="G84" s="43"/>
      <c r="H84" s="43"/>
      <c r="I84" s="43"/>
      <c r="J84" s="43"/>
      <c r="K84" s="43"/>
      <c r="L84" s="326"/>
      <c r="M84" s="326"/>
      <c r="N84" s="326"/>
      <c r="O84" s="326"/>
      <c r="P84" s="326"/>
      <c r="Q84" s="326"/>
      <c r="R84" s="326"/>
      <c r="S84" s="326"/>
      <c r="T84" s="326"/>
      <c r="U84" s="326"/>
      <c r="V84" s="326"/>
      <c r="Y84" s="323"/>
    </row>
    <row r="85" s="296" customFormat="1" spans="2:25">
      <c r="B85" s="68" t="str">
        <f>'Data Request'!B85</f>
        <v>Interest Payments corresponding to Outstanding external debt by categories</v>
      </c>
      <c r="C85" s="20"/>
      <c r="D85" s="20"/>
      <c r="E85" s="20"/>
      <c r="F85" s="20"/>
      <c r="G85" s="324"/>
      <c r="H85" s="324"/>
      <c r="I85" s="324"/>
      <c r="J85" s="324"/>
      <c r="K85" s="324"/>
      <c r="L85" s="324"/>
      <c r="M85" s="324"/>
      <c r="N85" s="324"/>
      <c r="O85" s="324"/>
      <c r="P85" s="324"/>
      <c r="Q85" s="324"/>
      <c r="R85" s="324"/>
      <c r="S85" s="324"/>
      <c r="T85" s="324"/>
      <c r="U85" s="324"/>
      <c r="V85" s="324"/>
      <c r="X85" s="64"/>
      <c r="Y85" s="322"/>
    </row>
    <row r="86" s="296" customFormat="1" spans="2:25">
      <c r="B86" s="68" t="str">
        <f>B87</f>
        <v>Total External Debt - Interest Payments</v>
      </c>
      <c r="C86" s="20" t="str">
        <f>'Data Request'!$C$6</f>
        <v>Naira</v>
      </c>
      <c r="D86" s="20" t="str">
        <f>'Data Request'!$C$7</f>
        <v>Million</v>
      </c>
      <c r="E86" s="20"/>
      <c r="F86" s="20"/>
      <c r="G86" s="310">
        <f t="shared" ref="G86:U86" si="31">G87*G$16</f>
        <v>18.85203478305</v>
      </c>
      <c r="H86" s="310">
        <f t="shared" si="31"/>
        <v>51.793477535624</v>
      </c>
      <c r="I86" s="310">
        <f t="shared" si="31"/>
        <v>56.807963372988</v>
      </c>
      <c r="J86" s="310">
        <f t="shared" si="31"/>
        <v>55.478158165</v>
      </c>
      <c r="K86" s="310">
        <f t="shared" si="31"/>
        <v>28.4789036</v>
      </c>
      <c r="L86" s="310">
        <f t="shared" si="31"/>
        <v>16916.77591435</v>
      </c>
      <c r="M86" s="310">
        <f t="shared" si="31"/>
        <v>30348.0096539</v>
      </c>
      <c r="N86" s="310">
        <f t="shared" si="31"/>
        <v>29788.059856</v>
      </c>
      <c r="O86" s="310">
        <f t="shared" si="31"/>
        <v>28895.9911832</v>
      </c>
      <c r="P86" s="310">
        <f t="shared" si="31"/>
        <v>27929.9696806</v>
      </c>
      <c r="Q86" s="310">
        <f t="shared" si="31"/>
        <v>26858.8973749</v>
      </c>
      <c r="R86" s="310">
        <f t="shared" si="31"/>
        <v>25828.4977953</v>
      </c>
      <c r="S86" s="310">
        <f t="shared" si="31"/>
        <v>24798.0981399</v>
      </c>
      <c r="T86" s="310">
        <f t="shared" si="31"/>
        <v>23808.8805866</v>
      </c>
      <c r="U86" s="310">
        <f t="shared" si="31"/>
        <v>22523.8451574</v>
      </c>
      <c r="V86" s="324"/>
      <c r="X86" s="64"/>
      <c r="Y86" s="322"/>
    </row>
    <row r="87" s="298" customFormat="1" spans="2:25">
      <c r="B87" s="68" t="str">
        <f>'Data Request'!B87</f>
        <v>Total External Debt - Interest Payments</v>
      </c>
      <c r="C87" s="20" t="str">
        <f>'Data Request'!C87</f>
        <v>US Dollars</v>
      </c>
      <c r="D87" s="20" t="str">
        <f>'Data Request'!D87</f>
        <v>Million</v>
      </c>
      <c r="E87" s="20"/>
      <c r="F87" s="20"/>
      <c r="G87" s="310">
        <f>'Data Request'!G87</f>
        <v>0.0959457</v>
      </c>
      <c r="H87" s="310">
        <f>'Data Request'!H87</f>
        <v>0.20456392</v>
      </c>
      <c r="I87" s="310">
        <f>'Data Request'!I87</f>
        <v>0.18577674</v>
      </c>
      <c r="J87" s="310">
        <f>'Data Request'!J87</f>
        <v>0.18100541</v>
      </c>
      <c r="K87" s="310">
        <f>'Data Request'!K87</f>
        <v>0.0873586</v>
      </c>
      <c r="L87" s="310">
        <f>'Data Request'!L87</f>
        <v>44.63529265</v>
      </c>
      <c r="M87" s="310">
        <f>'Data Request'!M87</f>
        <v>80.0739041</v>
      </c>
      <c r="N87" s="310">
        <f>'Data Request'!N87</f>
        <v>78.596464</v>
      </c>
      <c r="O87" s="310">
        <f>'Data Request'!O87</f>
        <v>76.2427208</v>
      </c>
      <c r="P87" s="310">
        <f>'Data Request'!P87</f>
        <v>73.6938514</v>
      </c>
      <c r="Q87" s="310">
        <f>'Data Request'!Q87</f>
        <v>70.8678031</v>
      </c>
      <c r="R87" s="310">
        <f>'Data Request'!R87</f>
        <v>68.1490707</v>
      </c>
      <c r="S87" s="310">
        <f>'Data Request'!S87</f>
        <v>65.4303381</v>
      </c>
      <c r="T87" s="310">
        <f>'Data Request'!T87</f>
        <v>62.8202654</v>
      </c>
      <c r="U87" s="310">
        <f>'Data Request'!U87</f>
        <v>59.4296706</v>
      </c>
      <c r="V87" s="310"/>
      <c r="W87" s="32"/>
      <c r="Y87" s="331" t="s">
        <v>253</v>
      </c>
    </row>
    <row r="88" spans="2:25">
      <c r="B88" s="35" t="str">
        <f>'Data Request'!B88</f>
        <v>World Bank (WB) (including International Development Association (IDA) and IBRD)</v>
      </c>
      <c r="C88" s="20" t="str">
        <f>'Data Request'!C88</f>
        <v>US Dollars</v>
      </c>
      <c r="D88" s="20" t="str">
        <f>'Data Request'!D88</f>
        <v>Million</v>
      </c>
      <c r="E88" s="20"/>
      <c r="F88" s="20"/>
      <c r="G88" s="26">
        <f>'Data Request'!G88</f>
        <v>0.0807869</v>
      </c>
      <c r="H88" s="26">
        <f>'Data Request'!H88</f>
        <v>0.1778011</v>
      </c>
      <c r="I88" s="26">
        <f>'Data Request'!I88</f>
        <v>0.15720935</v>
      </c>
      <c r="J88" s="26">
        <f>'Data Request'!J88</f>
        <v>0.1535845</v>
      </c>
      <c r="K88" s="26">
        <f>'Data Request'!K88</f>
        <v>0.0744738</v>
      </c>
      <c r="L88" s="26">
        <f>'Data Request'!L88</f>
        <v>5.05617597</v>
      </c>
      <c r="M88" s="26">
        <f>'Data Request'!M88</f>
        <v>8.8272184</v>
      </c>
      <c r="N88" s="26">
        <f>'Data Request'!N88</f>
        <v>8.4052151</v>
      </c>
      <c r="O88" s="26">
        <f>'Data Request'!O88</f>
        <v>7.9832116</v>
      </c>
      <c r="P88" s="26">
        <f>'Data Request'!P88</f>
        <v>7.5820192</v>
      </c>
      <c r="Q88" s="26">
        <f>'Data Request'!Q88</f>
        <v>7.1392046</v>
      </c>
      <c r="R88" s="26">
        <f>'Data Request'!R88</f>
        <v>6.7172012</v>
      </c>
      <c r="S88" s="26">
        <f>'Data Request'!S88</f>
        <v>6.2951977</v>
      </c>
      <c r="T88" s="26">
        <f>'Data Request'!T88</f>
        <v>5.8893806</v>
      </c>
      <c r="U88" s="26">
        <f>'Data Request'!U88</f>
        <v>5.4511907</v>
      </c>
      <c r="V88" s="26"/>
      <c r="Y88" s="322"/>
    </row>
    <row r="89" spans="2:25">
      <c r="B89" s="35" t="str">
        <f>'Data Request'!B89</f>
        <v>African Development Bank (AfDB) [including African Development Fund (AfDFP) and Africa Growing Together FUND]</v>
      </c>
      <c r="C89" s="20" t="str">
        <f>'Data Request'!C89</f>
        <v>US Dollars</v>
      </c>
      <c r="D89" s="20" t="str">
        <f>'Data Request'!D89</f>
        <v>Million</v>
      </c>
      <c r="E89" s="20"/>
      <c r="F89" s="20"/>
      <c r="G89" s="26">
        <f>'Data Request'!G89</f>
        <v>0</v>
      </c>
      <c r="H89" s="26">
        <f>'Data Request'!H89</f>
        <v>0</v>
      </c>
      <c r="I89" s="26">
        <f>'Data Request'!I89</f>
        <v>0</v>
      </c>
      <c r="J89" s="26">
        <f>'Data Request'!J89</f>
        <v>0</v>
      </c>
      <c r="K89" s="26">
        <f>'Data Request'!K89</f>
        <v>0</v>
      </c>
      <c r="L89" s="26">
        <f>'Data Request'!L89</f>
        <v>0</v>
      </c>
      <c r="M89" s="26">
        <f>'Data Request'!M89</f>
        <v>0</v>
      </c>
      <c r="N89" s="26">
        <f>'Data Request'!N89</f>
        <v>0</v>
      </c>
      <c r="O89" s="26">
        <f>'Data Request'!O89</f>
        <v>0</v>
      </c>
      <c r="P89" s="26">
        <f>'Data Request'!P89</f>
        <v>0</v>
      </c>
      <c r="Q89" s="26">
        <f>'Data Request'!Q89</f>
        <v>0</v>
      </c>
      <c r="R89" s="26">
        <f>'Data Request'!R89</f>
        <v>0</v>
      </c>
      <c r="S89" s="26">
        <f>'Data Request'!S89</f>
        <v>0</v>
      </c>
      <c r="T89" s="26">
        <f>'Data Request'!T89</f>
        <v>0</v>
      </c>
      <c r="U89" s="26">
        <f>'Data Request'!U89</f>
        <v>0</v>
      </c>
      <c r="V89" s="26"/>
      <c r="Y89" s="322"/>
    </row>
    <row r="90" spans="2:25">
      <c r="B90" s="35" t="str">
        <f>'Data Request'!B90</f>
        <v>Multilateral Creditor (1) [Insert name]</v>
      </c>
      <c r="C90" s="20" t="str">
        <f>'Data Request'!C90</f>
        <v>US Dollars</v>
      </c>
      <c r="D90" s="20" t="str">
        <f>'Data Request'!D90</f>
        <v>Million</v>
      </c>
      <c r="E90" s="20"/>
      <c r="F90" s="20"/>
      <c r="G90" s="26">
        <f>'Data Request'!G90</f>
        <v>0.0151588</v>
      </c>
      <c r="H90" s="26">
        <f>'Data Request'!H90</f>
        <v>0.02676282</v>
      </c>
      <c r="I90" s="26">
        <f>'Data Request'!I90</f>
        <v>0.02856739</v>
      </c>
      <c r="J90" s="26">
        <f>'Data Request'!J90</f>
        <v>0.02742091</v>
      </c>
      <c r="K90" s="26">
        <f>'Data Request'!K90</f>
        <v>0.0128848</v>
      </c>
      <c r="L90" s="26">
        <f>'Data Request'!L90</f>
        <v>39.57911668</v>
      </c>
      <c r="M90" s="26">
        <f>'Data Request'!M90</f>
        <v>71.2466857</v>
      </c>
      <c r="N90" s="26">
        <f>'Data Request'!N90</f>
        <v>70.1912489</v>
      </c>
      <c r="O90" s="26">
        <f>'Data Request'!O90</f>
        <v>68.2595092</v>
      </c>
      <c r="P90" s="26">
        <f>'Data Request'!P90</f>
        <v>66.1118322</v>
      </c>
      <c r="Q90" s="26">
        <f>'Data Request'!Q90</f>
        <v>63.7285985</v>
      </c>
      <c r="R90" s="26">
        <f>'Data Request'!R90</f>
        <v>61.4318695</v>
      </c>
      <c r="S90" s="26">
        <f>'Data Request'!S90</f>
        <v>59.1351404</v>
      </c>
      <c r="T90" s="26">
        <f>'Data Request'!T90</f>
        <v>56.9308848</v>
      </c>
      <c r="U90" s="26">
        <f>'Data Request'!U90</f>
        <v>53.9784799</v>
      </c>
      <c r="V90" s="26"/>
      <c r="Y90" s="322"/>
    </row>
    <row r="91" spans="2:25">
      <c r="B91" s="35" t="str">
        <f>'Data Request'!B91</f>
        <v>Multilateral Creditor (2) [Insert name]</v>
      </c>
      <c r="C91" s="20" t="str">
        <f>'Data Request'!C91</f>
        <v>US Dollars</v>
      </c>
      <c r="D91" s="20" t="str">
        <f>'Data Request'!D91</f>
        <v>Million</v>
      </c>
      <c r="E91" s="20"/>
      <c r="F91" s="20"/>
      <c r="G91" s="26">
        <f>'Data Request'!G91</f>
        <v>0</v>
      </c>
      <c r="H91" s="26">
        <f>'Data Request'!H91</f>
        <v>0</v>
      </c>
      <c r="I91" s="26">
        <f>'Data Request'!I91</f>
        <v>0</v>
      </c>
      <c r="J91" s="26">
        <f>'Data Request'!J91</f>
        <v>0</v>
      </c>
      <c r="K91" s="26">
        <f>'Data Request'!K91</f>
        <v>0</v>
      </c>
      <c r="L91" s="26">
        <f>'Data Request'!L91</f>
        <v>0</v>
      </c>
      <c r="M91" s="26">
        <f>'Data Request'!M91</f>
        <v>0</v>
      </c>
      <c r="N91" s="26">
        <f>'Data Request'!N91</f>
        <v>0</v>
      </c>
      <c r="O91" s="26">
        <f>'Data Request'!O91</f>
        <v>0</v>
      </c>
      <c r="P91" s="26">
        <f>'Data Request'!P91</f>
        <v>0</v>
      </c>
      <c r="Q91" s="26">
        <f>'Data Request'!Q91</f>
        <v>0</v>
      </c>
      <c r="R91" s="26">
        <f>'Data Request'!R91</f>
        <v>0</v>
      </c>
      <c r="S91" s="26">
        <f>'Data Request'!S91</f>
        <v>0</v>
      </c>
      <c r="T91" s="26">
        <f>'Data Request'!T91</f>
        <v>0</v>
      </c>
      <c r="U91" s="26">
        <f>'Data Request'!U91</f>
        <v>0</v>
      </c>
      <c r="V91" s="26"/>
      <c r="Y91" s="322"/>
    </row>
    <row r="92" spans="2:25">
      <c r="B92" s="35" t="str">
        <f>'Data Request'!B92</f>
        <v>Multilateral Creditors (others) [Insert list of all]</v>
      </c>
      <c r="C92" s="20" t="str">
        <f>'Data Request'!C92</f>
        <v>US Dollars</v>
      </c>
      <c r="D92" s="20" t="str">
        <f>'Data Request'!D92</f>
        <v>Million</v>
      </c>
      <c r="E92" s="20"/>
      <c r="F92" s="20"/>
      <c r="G92" s="26">
        <f>'Data Request'!G92</f>
        <v>0</v>
      </c>
      <c r="H92" s="26">
        <f>'Data Request'!H92</f>
        <v>0</v>
      </c>
      <c r="I92" s="26">
        <f>'Data Request'!I92</f>
        <v>0</v>
      </c>
      <c r="J92" s="26">
        <f>'Data Request'!J92</f>
        <v>0</v>
      </c>
      <c r="K92" s="26">
        <f>'Data Request'!K92</f>
        <v>0</v>
      </c>
      <c r="L92" s="26">
        <f>'Data Request'!L92</f>
        <v>0</v>
      </c>
      <c r="M92" s="26">
        <f>'Data Request'!M92</f>
        <v>0</v>
      </c>
      <c r="N92" s="26">
        <f>'Data Request'!N92</f>
        <v>0</v>
      </c>
      <c r="O92" s="26">
        <f>'Data Request'!O92</f>
        <v>0</v>
      </c>
      <c r="P92" s="26">
        <f>'Data Request'!P92</f>
        <v>0</v>
      </c>
      <c r="Q92" s="26">
        <f>'Data Request'!Q92</f>
        <v>0</v>
      </c>
      <c r="R92" s="26">
        <f>'Data Request'!R92</f>
        <v>0</v>
      </c>
      <c r="S92" s="26">
        <f>'Data Request'!S92</f>
        <v>0</v>
      </c>
      <c r="T92" s="26">
        <f>'Data Request'!T92</f>
        <v>0</v>
      </c>
      <c r="U92" s="26">
        <f>'Data Request'!U92</f>
        <v>0</v>
      </c>
      <c r="V92" s="26"/>
      <c r="Y92" s="322"/>
    </row>
    <row r="93" spans="2:25">
      <c r="B93" s="35" t="str">
        <f>'Data Request'!B93</f>
        <v>Bilateral Creditor (1) [Insert name]</v>
      </c>
      <c r="C93" s="20" t="str">
        <f>'Data Request'!C93</f>
        <v>US Dollars</v>
      </c>
      <c r="D93" s="20" t="str">
        <f>'Data Request'!D93</f>
        <v>Million</v>
      </c>
      <c r="E93" s="20"/>
      <c r="F93" s="20"/>
      <c r="G93" s="26">
        <f>'Data Request'!G93</f>
        <v>0</v>
      </c>
      <c r="H93" s="26">
        <f>'Data Request'!H93</f>
        <v>0</v>
      </c>
      <c r="I93" s="26">
        <f>'Data Request'!I93</f>
        <v>0</v>
      </c>
      <c r="J93" s="26">
        <f>'Data Request'!J93</f>
        <v>0</v>
      </c>
      <c r="K93" s="26">
        <f>'Data Request'!K93</f>
        <v>0</v>
      </c>
      <c r="L93" s="26">
        <f>'Data Request'!L93</f>
        <v>0</v>
      </c>
      <c r="M93" s="26">
        <f>'Data Request'!M93</f>
        <v>0</v>
      </c>
      <c r="N93" s="26">
        <f>'Data Request'!N93</f>
        <v>0</v>
      </c>
      <c r="O93" s="26">
        <f>'Data Request'!O93</f>
        <v>0</v>
      </c>
      <c r="P93" s="26">
        <f>'Data Request'!P93</f>
        <v>0</v>
      </c>
      <c r="Q93" s="26">
        <f>'Data Request'!Q93</f>
        <v>0</v>
      </c>
      <c r="R93" s="26">
        <f>'Data Request'!R93</f>
        <v>0</v>
      </c>
      <c r="S93" s="26">
        <f>'Data Request'!S93</f>
        <v>0</v>
      </c>
      <c r="T93" s="26">
        <f>'Data Request'!T93</f>
        <v>0</v>
      </c>
      <c r="U93" s="26">
        <f>'Data Request'!U93</f>
        <v>0</v>
      </c>
      <c r="V93" s="26"/>
      <c r="Y93" s="322"/>
    </row>
    <row r="94" spans="2:25">
      <c r="B94" s="35" t="str">
        <f>'Data Request'!B94</f>
        <v>Bilateral Creditor (2) [Insert name]</v>
      </c>
      <c r="C94" s="20" t="str">
        <f>'Data Request'!C94</f>
        <v>US Dollars</v>
      </c>
      <c r="D94" s="20" t="str">
        <f>'Data Request'!D94</f>
        <v>Million</v>
      </c>
      <c r="E94" s="20"/>
      <c r="F94" s="20"/>
      <c r="G94" s="26">
        <f>'Data Request'!G94</f>
        <v>0</v>
      </c>
      <c r="H94" s="26">
        <f>'Data Request'!H94</f>
        <v>0</v>
      </c>
      <c r="I94" s="26">
        <f>'Data Request'!I94</f>
        <v>0</v>
      </c>
      <c r="J94" s="26">
        <f>'Data Request'!J94</f>
        <v>0</v>
      </c>
      <c r="K94" s="26">
        <f>'Data Request'!K94</f>
        <v>0</v>
      </c>
      <c r="L94" s="26">
        <f>'Data Request'!L94</f>
        <v>0</v>
      </c>
      <c r="M94" s="26">
        <f>'Data Request'!M94</f>
        <v>0</v>
      </c>
      <c r="N94" s="26">
        <f>'Data Request'!N94</f>
        <v>0</v>
      </c>
      <c r="O94" s="26">
        <f>'Data Request'!O94</f>
        <v>0</v>
      </c>
      <c r="P94" s="26">
        <f>'Data Request'!P94</f>
        <v>0</v>
      </c>
      <c r="Q94" s="26">
        <f>'Data Request'!Q94</f>
        <v>0</v>
      </c>
      <c r="R94" s="26">
        <f>'Data Request'!R94</f>
        <v>0</v>
      </c>
      <c r="S94" s="26">
        <f>'Data Request'!S94</f>
        <v>0</v>
      </c>
      <c r="T94" s="26">
        <f>'Data Request'!T94</f>
        <v>0</v>
      </c>
      <c r="U94" s="26">
        <f>'Data Request'!U94</f>
        <v>0</v>
      </c>
      <c r="V94" s="26"/>
      <c r="Y94" s="322"/>
    </row>
    <row r="95" spans="2:25">
      <c r="B95" s="35" t="str">
        <f>'Data Request'!B95</f>
        <v>Bilateral Creditors (others) [Insert name]</v>
      </c>
      <c r="C95" s="20" t="str">
        <f>'Data Request'!C95</f>
        <v>US Dollars</v>
      </c>
      <c r="D95" s="20" t="str">
        <f>'Data Request'!D95</f>
        <v>Million</v>
      </c>
      <c r="E95" s="20"/>
      <c r="F95" s="20"/>
      <c r="G95" s="26">
        <f>'Data Request'!G95</f>
        <v>0</v>
      </c>
      <c r="H95" s="26">
        <f>'Data Request'!H95</f>
        <v>0</v>
      </c>
      <c r="I95" s="26">
        <f>'Data Request'!I95</f>
        <v>0</v>
      </c>
      <c r="J95" s="26">
        <f>'Data Request'!J95</f>
        <v>0</v>
      </c>
      <c r="K95" s="26">
        <f>'Data Request'!K95</f>
        <v>0</v>
      </c>
      <c r="L95" s="26">
        <f>'Data Request'!L95</f>
        <v>0</v>
      </c>
      <c r="M95" s="26">
        <f>'Data Request'!M95</f>
        <v>0</v>
      </c>
      <c r="N95" s="26">
        <f>'Data Request'!N95</f>
        <v>0</v>
      </c>
      <c r="O95" s="26">
        <f>'Data Request'!O95</f>
        <v>0</v>
      </c>
      <c r="P95" s="26">
        <f>'Data Request'!P95</f>
        <v>0</v>
      </c>
      <c r="Q95" s="26">
        <f>'Data Request'!Q95</f>
        <v>0</v>
      </c>
      <c r="R95" s="26">
        <f>'Data Request'!R95</f>
        <v>0</v>
      </c>
      <c r="S95" s="26">
        <f>'Data Request'!S95</f>
        <v>0</v>
      </c>
      <c r="T95" s="26">
        <f>'Data Request'!T95</f>
        <v>0</v>
      </c>
      <c r="U95" s="26">
        <f>'Data Request'!U95</f>
        <v>0</v>
      </c>
      <c r="V95" s="26"/>
      <c r="Y95" s="322"/>
    </row>
    <row r="96" spans="2:25">
      <c r="B96" s="35" t="str">
        <f>'Data Request'!B96</f>
        <v>Other External Debt</v>
      </c>
      <c r="C96" s="20" t="str">
        <f>'Data Request'!C96</f>
        <v>US Dollars</v>
      </c>
      <c r="D96" s="20" t="str">
        <f>'Data Request'!D96</f>
        <v>Million</v>
      </c>
      <c r="E96" s="20"/>
      <c r="F96" s="20"/>
      <c r="G96" s="26">
        <f>'Data Request'!G96</f>
        <v>0</v>
      </c>
      <c r="H96" s="26">
        <f>'Data Request'!H96</f>
        <v>0</v>
      </c>
      <c r="I96" s="26">
        <f>'Data Request'!I96</f>
        <v>0</v>
      </c>
      <c r="J96" s="26">
        <f>'Data Request'!J96</f>
        <v>0</v>
      </c>
      <c r="K96" s="26">
        <f>'Data Request'!K96</f>
        <v>0</v>
      </c>
      <c r="L96" s="26">
        <f>'Data Request'!L96</f>
        <v>0</v>
      </c>
      <c r="M96" s="26">
        <f>'Data Request'!M96</f>
        <v>0</v>
      </c>
      <c r="N96" s="26">
        <f>'Data Request'!N96</f>
        <v>0</v>
      </c>
      <c r="O96" s="26">
        <f>'Data Request'!O96</f>
        <v>0</v>
      </c>
      <c r="P96" s="26">
        <f>'Data Request'!P96</f>
        <v>0</v>
      </c>
      <c r="Q96" s="26">
        <f>'Data Request'!Q96</f>
        <v>0</v>
      </c>
      <c r="R96" s="26">
        <f>'Data Request'!R96</f>
        <v>0</v>
      </c>
      <c r="S96" s="26">
        <f>'Data Request'!S96</f>
        <v>0</v>
      </c>
      <c r="T96" s="26">
        <f>'Data Request'!T96</f>
        <v>0</v>
      </c>
      <c r="U96" s="26">
        <f>'Data Request'!U96</f>
        <v>0</v>
      </c>
      <c r="V96" s="26"/>
      <c r="Y96" s="322"/>
    </row>
    <row r="97" s="296" customFormat="1" spans="2:25">
      <c r="B97" s="70"/>
      <c r="C97" s="20"/>
      <c r="D97" s="20"/>
      <c r="E97" s="20"/>
      <c r="F97" s="20"/>
      <c r="G97" s="21"/>
      <c r="H97" s="21"/>
      <c r="I97" s="21"/>
      <c r="J97" s="21"/>
      <c r="K97" s="21"/>
      <c r="L97" s="21"/>
      <c r="M97" s="21"/>
      <c r="N97" s="21"/>
      <c r="O97" s="21"/>
      <c r="P97" s="21"/>
      <c r="Q97" s="21"/>
      <c r="R97" s="21"/>
      <c r="S97" s="21"/>
      <c r="T97" s="21"/>
      <c r="U97" s="21"/>
      <c r="V97" s="21"/>
      <c r="W97" s="22"/>
      <c r="Y97" s="323"/>
    </row>
    <row r="98" s="296" customFormat="1" spans="2:25">
      <c r="B98" s="68" t="str">
        <f>'Data Request'!B98</f>
        <v>Interest Payments corresponding to Outstanding domestic debt by categories</v>
      </c>
      <c r="C98" s="20"/>
      <c r="D98" s="20"/>
      <c r="E98" s="20"/>
      <c r="F98" s="20"/>
      <c r="G98" s="21"/>
      <c r="H98" s="21"/>
      <c r="I98" s="21"/>
      <c r="J98" s="21"/>
      <c r="K98" s="21"/>
      <c r="L98" s="21"/>
      <c r="M98" s="21"/>
      <c r="N98" s="21"/>
      <c r="O98" s="21"/>
      <c r="P98" s="21"/>
      <c r="Q98" s="21"/>
      <c r="R98" s="21"/>
      <c r="S98" s="21"/>
      <c r="T98" s="21"/>
      <c r="U98" s="21"/>
      <c r="V98" s="21"/>
      <c r="W98" s="22"/>
      <c r="Y98" s="323"/>
    </row>
    <row r="99" s="296" customFormat="1" spans="2:25">
      <c r="B99" s="68" t="str">
        <f>B100</f>
        <v>Total Domestic Debt - Interest Payments</v>
      </c>
      <c r="C99" s="20" t="str">
        <f>'Data Request'!$C$6</f>
        <v>Naira</v>
      </c>
      <c r="D99" s="20" t="str">
        <f>'Data Request'!$C$7</f>
        <v>Million</v>
      </c>
      <c r="E99" s="20"/>
      <c r="F99" s="20"/>
      <c r="G99" s="310">
        <f t="shared" ref="G99:U99" si="32">G100</f>
        <v>811.6768695</v>
      </c>
      <c r="H99" s="310">
        <f t="shared" si="32"/>
        <v>3280.41758339</v>
      </c>
      <c r="I99" s="310">
        <f t="shared" si="32"/>
        <v>4353.18715314</v>
      </c>
      <c r="J99" s="310">
        <f t="shared" si="32"/>
        <v>5079.41907918</v>
      </c>
      <c r="K99" s="310">
        <f t="shared" si="32"/>
        <v>7450.35902085</v>
      </c>
      <c r="L99" s="310">
        <f t="shared" si="32"/>
        <v>8561.2641945</v>
      </c>
      <c r="M99" s="310">
        <f t="shared" si="32"/>
        <v>7893.47821609</v>
      </c>
      <c r="N99" s="310">
        <f t="shared" si="32"/>
        <v>6178.39363096</v>
      </c>
      <c r="O99" s="310">
        <f t="shared" si="32"/>
        <v>5501.45847572</v>
      </c>
      <c r="P99" s="310">
        <f t="shared" si="32"/>
        <v>5320.2555197</v>
      </c>
      <c r="Q99" s="310">
        <f t="shared" si="32"/>
        <v>5126.52772902</v>
      </c>
      <c r="R99" s="310">
        <f t="shared" si="32"/>
        <v>4914.97472087</v>
      </c>
      <c r="S99" s="310">
        <f t="shared" si="32"/>
        <v>4683.22719341</v>
      </c>
      <c r="T99" s="310">
        <f t="shared" si="32"/>
        <v>4429.33527664</v>
      </c>
      <c r="U99" s="310">
        <f t="shared" si="32"/>
        <v>4151.78737703</v>
      </c>
      <c r="V99" s="21"/>
      <c r="W99" s="22"/>
      <c r="Y99" s="323"/>
    </row>
    <row r="100" s="299" customFormat="1" spans="2:25">
      <c r="B100" s="68" t="str">
        <f>'Data Request'!B100</f>
        <v>Total Domestic Debt - Interest Payments</v>
      </c>
      <c r="C100" s="20" t="str">
        <f>'Data Request'!C100</f>
        <v>Naira</v>
      </c>
      <c r="D100" s="20" t="str">
        <f>'Data Request'!D100</f>
        <v>Million</v>
      </c>
      <c r="E100" s="20"/>
      <c r="F100" s="20"/>
      <c r="G100" s="310">
        <f>'Data Request'!G100</f>
        <v>811.6768695</v>
      </c>
      <c r="H100" s="310">
        <f>'Data Request'!H100</f>
        <v>3280.41758339</v>
      </c>
      <c r="I100" s="310">
        <f>'Data Request'!I100</f>
        <v>4353.18715314</v>
      </c>
      <c r="J100" s="310">
        <f>'Data Request'!J100</f>
        <v>5079.41907918</v>
      </c>
      <c r="K100" s="310">
        <f>'Data Request'!K100</f>
        <v>7450.35902085</v>
      </c>
      <c r="L100" s="310">
        <f>'Data Request'!L100</f>
        <v>8561.2641945</v>
      </c>
      <c r="M100" s="310">
        <f>'Data Request'!M100</f>
        <v>7893.47821609</v>
      </c>
      <c r="N100" s="310">
        <f>'Data Request'!N100</f>
        <v>6178.39363096</v>
      </c>
      <c r="O100" s="310">
        <f>'Data Request'!O100</f>
        <v>5501.45847572</v>
      </c>
      <c r="P100" s="310">
        <f>'Data Request'!P100</f>
        <v>5320.2555197</v>
      </c>
      <c r="Q100" s="310">
        <f>'Data Request'!Q100</f>
        <v>5126.52772902</v>
      </c>
      <c r="R100" s="310">
        <f>'Data Request'!R100</f>
        <v>4914.97472087</v>
      </c>
      <c r="S100" s="310">
        <f>'Data Request'!S100</f>
        <v>4683.22719341</v>
      </c>
      <c r="T100" s="310">
        <f>'Data Request'!T100</f>
        <v>4429.33527664</v>
      </c>
      <c r="U100" s="310">
        <f>'Data Request'!U100</f>
        <v>4151.78737703</v>
      </c>
      <c r="V100" s="310"/>
      <c r="W100" s="330"/>
      <c r="Y100" s="332"/>
    </row>
    <row r="101" spans="2:25">
      <c r="B101" s="35" t="str">
        <f>'Data Request'!B101</f>
        <v>Budget Support Facility</v>
      </c>
      <c r="C101" s="20" t="str">
        <f>'Data Request'!C101</f>
        <v>Naira</v>
      </c>
      <c r="D101" s="20" t="str">
        <f>'Data Request'!D101</f>
        <v>Million</v>
      </c>
      <c r="E101" s="20"/>
      <c r="F101" s="20"/>
      <c r="G101" s="26">
        <f>'Data Request'!G101</f>
        <v>0</v>
      </c>
      <c r="H101" s="26">
        <f>'Data Request'!H101</f>
        <v>0</v>
      </c>
      <c r="I101" s="26">
        <f>'Data Request'!I101</f>
        <v>0</v>
      </c>
      <c r="J101" s="26">
        <f>'Data Request'!J101</f>
        <v>0</v>
      </c>
      <c r="K101" s="26">
        <f>'Data Request'!K101</f>
        <v>395.08603562</v>
      </c>
      <c r="L101" s="26">
        <f>'Data Request'!L101</f>
        <v>1708.55267292</v>
      </c>
      <c r="M101" s="26">
        <f>'Data Request'!M101</f>
        <v>1697.08445316</v>
      </c>
      <c r="N101" s="26">
        <f>'Data Request'!N101</f>
        <v>1684.54043544</v>
      </c>
      <c r="O101" s="26">
        <f>'Data Request'!O101</f>
        <v>1670.81970216</v>
      </c>
      <c r="P101" s="26">
        <f>'Data Request'!P101</f>
        <v>1655.81186952</v>
      </c>
      <c r="Q101" s="26">
        <f>'Data Request'!Q101</f>
        <v>1639.39619868</v>
      </c>
      <c r="R101" s="26">
        <f>'Data Request'!R101</f>
        <v>1621.44062472</v>
      </c>
      <c r="S101" s="26">
        <f>'Data Request'!S101</f>
        <v>1601.80069404</v>
      </c>
      <c r="T101" s="26">
        <f>'Data Request'!T101</f>
        <v>1580.3184024</v>
      </c>
      <c r="U101" s="26">
        <f>'Data Request'!U101</f>
        <v>1556.82092364</v>
      </c>
      <c r="V101" s="26"/>
      <c r="W101" s="22"/>
      <c r="Y101" s="322"/>
    </row>
    <row r="102" spans="2:25">
      <c r="B102" s="35" t="str">
        <f>'Data Request'!B102</f>
        <v>Salary Bailout Facility</v>
      </c>
      <c r="C102" s="20" t="str">
        <f>'Data Request'!C102</f>
        <v>Naira</v>
      </c>
      <c r="D102" s="20" t="str">
        <f>'Data Request'!D102</f>
        <v>Million</v>
      </c>
      <c r="E102" s="20"/>
      <c r="F102" s="20"/>
      <c r="G102" s="26">
        <f>'Data Request'!G102</f>
        <v>0</v>
      </c>
      <c r="H102" s="26">
        <f>'Data Request'!H102</f>
        <v>1045.22423366</v>
      </c>
      <c r="I102" s="26">
        <f>'Data Request'!I102</f>
        <v>1910.11092982</v>
      </c>
      <c r="J102" s="26">
        <f>'Data Request'!J102</f>
        <v>865.06222634</v>
      </c>
      <c r="K102" s="26">
        <f>'Data Request'!K102</f>
        <v>2119.48764028</v>
      </c>
      <c r="L102" s="26">
        <f>'Data Request'!L102</f>
        <v>3293.45083</v>
      </c>
      <c r="M102" s="26">
        <f>'Data Request'!M102</f>
        <v>3197.27683176</v>
      </c>
      <c r="N102" s="26">
        <f>'Data Request'!N102</f>
        <v>3092.08104916</v>
      </c>
      <c r="O102" s="26">
        <f>'Data Request'!O102</f>
        <v>2977.01717648</v>
      </c>
      <c r="P102" s="26">
        <f>'Data Request'!P102</f>
        <v>2851.15951888</v>
      </c>
      <c r="Q102" s="26">
        <f>'Data Request'!Q102</f>
        <v>2713.49554488</v>
      </c>
      <c r="R102" s="26">
        <f>'Data Request'!R102</f>
        <v>2562.9177406</v>
      </c>
      <c r="S102" s="26">
        <f>'Data Request'!S102</f>
        <v>2398.21469956</v>
      </c>
      <c r="T102" s="26">
        <f>'Data Request'!T102</f>
        <v>2218.06137728</v>
      </c>
      <c r="U102" s="26">
        <f>'Data Request'!U102</f>
        <v>2021.00843068</v>
      </c>
      <c r="V102" s="26"/>
      <c r="W102" s="22"/>
      <c r="Y102" s="322"/>
    </row>
    <row r="103" spans="2:25">
      <c r="B103" s="35" t="str">
        <f>'Data Request'!B103</f>
        <v>Restructured Commercial Bank Loans (FGN Bond)</v>
      </c>
      <c r="C103" s="20" t="str">
        <f>'Data Request'!C103</f>
        <v>Naira</v>
      </c>
      <c r="D103" s="20" t="str">
        <f>'Data Request'!D103</f>
        <v>Million</v>
      </c>
      <c r="E103" s="20"/>
      <c r="F103" s="20"/>
      <c r="G103" s="26">
        <f>'Data Request'!G103</f>
        <v>20.13527967</v>
      </c>
      <c r="H103" s="26">
        <f>'Data Request'!H103</f>
        <v>89.92369546</v>
      </c>
      <c r="I103" s="26">
        <f>'Data Request'!I103</f>
        <v>118.62618268</v>
      </c>
      <c r="J103" s="26">
        <f>'Data Request'!J103</f>
        <v>116.96138597</v>
      </c>
      <c r="K103" s="26">
        <f>'Data Request'!K103</f>
        <v>115.07603104</v>
      </c>
      <c r="L103" s="26">
        <f>'Data Request'!L103</f>
        <v>112.91110056</v>
      </c>
      <c r="M103" s="26">
        <f>'Data Request'!M103</f>
        <v>110.33870832</v>
      </c>
      <c r="N103" s="26">
        <f>'Data Request'!N103</f>
        <v>107.57380188</v>
      </c>
      <c r="O103" s="26">
        <f>'Data Request'!O103</f>
        <v>103.90350648</v>
      </c>
      <c r="P103" s="26">
        <f>'Data Request'!P103</f>
        <v>99.90064428</v>
      </c>
      <c r="Q103" s="26">
        <f>'Data Request'!Q103</f>
        <v>95.26209924</v>
      </c>
      <c r="R103" s="26">
        <f>'Data Request'!R103</f>
        <v>89.8869204</v>
      </c>
      <c r="S103" s="26">
        <f>'Data Request'!S103</f>
        <v>83.65812492</v>
      </c>
      <c r="T103" s="26">
        <f>'Data Request'!T103</f>
        <v>76.44015264</v>
      </c>
      <c r="U103" s="26">
        <f>'Data Request'!U103</f>
        <v>68.70591504</v>
      </c>
      <c r="V103" s="26"/>
      <c r="W103" s="22"/>
      <c r="Y103" s="322"/>
    </row>
    <row r="104" spans="2:25">
      <c r="B104" s="35" t="str">
        <f>'Data Request'!B104</f>
        <v>Excess Crude Account Backed Loan</v>
      </c>
      <c r="C104" s="20" t="str">
        <f>'Data Request'!C104</f>
        <v>Naira</v>
      </c>
      <c r="D104" s="20" t="str">
        <f>'Data Request'!D104</f>
        <v>Million</v>
      </c>
      <c r="E104" s="20"/>
      <c r="F104" s="20"/>
      <c r="G104" s="26">
        <f>'Data Request'!G104</f>
        <v>0</v>
      </c>
      <c r="H104" s="26">
        <f>'Data Request'!H104</f>
        <v>522.61211675</v>
      </c>
      <c r="I104" s="26">
        <f>'Data Request'!I104</f>
        <v>955.06046443</v>
      </c>
      <c r="J104" s="26">
        <f>'Data Request'!J104</f>
        <v>865.06222534</v>
      </c>
      <c r="K104" s="26">
        <f>'Data Request'!K104</f>
        <v>850.39203131</v>
      </c>
      <c r="L104" s="26">
        <f>'Data Request'!L104</f>
        <v>823.3627075</v>
      </c>
      <c r="M104" s="26">
        <f>'Data Request'!M104</f>
        <v>799.31920794</v>
      </c>
      <c r="N104" s="26">
        <f>'Data Request'!N104</f>
        <v>773.02026229</v>
      </c>
      <c r="O104" s="26">
        <f>'Data Request'!O104</f>
        <v>744.25429412</v>
      </c>
      <c r="P104" s="26">
        <f>'Data Request'!P104</f>
        <v>712.78987972</v>
      </c>
      <c r="Q104" s="26">
        <f>'Data Request'!Q104</f>
        <v>678.37388622</v>
      </c>
      <c r="R104" s="26">
        <f>'Data Request'!R104</f>
        <v>640.72943515</v>
      </c>
      <c r="S104" s="26">
        <f>'Data Request'!S104</f>
        <v>599.55367489</v>
      </c>
      <c r="T104" s="26">
        <f>'Data Request'!T104</f>
        <v>554.51534432</v>
      </c>
      <c r="U104" s="26">
        <f>'Data Request'!U104</f>
        <v>505.25210767</v>
      </c>
      <c r="V104" s="26"/>
      <c r="W104" s="22"/>
      <c r="Y104" s="322"/>
    </row>
    <row r="105" spans="2:25">
      <c r="B105" s="35" t="str">
        <f>'Data Request'!B105</f>
        <v>Commercial Banks Loans </v>
      </c>
      <c r="C105" s="20" t="str">
        <f>'Data Request'!C105</f>
        <v>Naira</v>
      </c>
      <c r="D105" s="20" t="str">
        <f>'Data Request'!D105</f>
        <v>Million</v>
      </c>
      <c r="E105" s="20"/>
      <c r="F105" s="20"/>
      <c r="G105" s="26">
        <f>'Data Request'!G105</f>
        <v>46.21927683</v>
      </c>
      <c r="H105" s="26">
        <f>'Data Request'!H105</f>
        <v>262.65353752</v>
      </c>
      <c r="I105" s="26">
        <f>'Data Request'!I105</f>
        <v>88.3488984</v>
      </c>
      <c r="J105" s="26">
        <f>'Data Request'!J105</f>
        <v>1634.40671231</v>
      </c>
      <c r="K105" s="26">
        <f>'Data Request'!K105</f>
        <v>1790.88365669</v>
      </c>
      <c r="L105" s="26">
        <f>'Data Request'!L105</f>
        <v>711.69302016</v>
      </c>
      <c r="M105" s="26">
        <f>'Data Request'!M105</f>
        <v>183.9472787</v>
      </c>
      <c r="N105" s="26">
        <f>'Data Request'!N105</f>
        <v>0</v>
      </c>
      <c r="O105" s="26">
        <f>'Data Request'!O105</f>
        <v>0</v>
      </c>
      <c r="P105" s="26">
        <f>'Data Request'!P105</f>
        <v>0</v>
      </c>
      <c r="Q105" s="26">
        <f>'Data Request'!Q105</f>
        <v>0</v>
      </c>
      <c r="R105" s="26">
        <f>'Data Request'!R105</f>
        <v>0</v>
      </c>
      <c r="S105" s="26">
        <f>'Data Request'!S105</f>
        <v>0</v>
      </c>
      <c r="T105" s="26">
        <f>'Data Request'!T105</f>
        <v>0</v>
      </c>
      <c r="U105" s="26">
        <f>'Data Request'!U105</f>
        <v>0</v>
      </c>
      <c r="V105" s="26"/>
      <c r="W105" s="22"/>
      <c r="Y105" s="322"/>
    </row>
    <row r="106" spans="2:25">
      <c r="B106" s="35" t="str">
        <f>'Data Request'!B106</f>
        <v>State Bonds</v>
      </c>
      <c r="C106" s="20" t="str">
        <f>'Data Request'!C106</f>
        <v>Naira</v>
      </c>
      <c r="D106" s="20" t="str">
        <f>'Data Request'!D106</f>
        <v>Million</v>
      </c>
      <c r="E106" s="20"/>
      <c r="F106" s="20"/>
      <c r="G106" s="26">
        <f>'Data Request'!G106</f>
        <v>745.322313</v>
      </c>
      <c r="H106" s="26">
        <f>'Data Request'!H106</f>
        <v>1360.004</v>
      </c>
      <c r="I106" s="26">
        <f>'Data Request'!I106</f>
        <v>1260.0020003</v>
      </c>
      <c r="J106" s="26">
        <f>'Data Request'!J106</f>
        <v>1256.917</v>
      </c>
      <c r="K106" s="26">
        <f>'Data Request'!K106</f>
        <v>1888.62936829</v>
      </c>
      <c r="L106" s="26">
        <f>'Data Request'!L106</f>
        <v>1888.6193683</v>
      </c>
      <c r="M106" s="26">
        <f>'Data Request'!M106</f>
        <v>1888.6193683</v>
      </c>
      <c r="N106" s="26">
        <f>'Data Request'!N106</f>
        <v>510</v>
      </c>
      <c r="O106" s="26">
        <f>'Data Request'!O106</f>
        <v>0</v>
      </c>
      <c r="P106" s="26">
        <f>'Data Request'!P106</f>
        <v>0</v>
      </c>
      <c r="Q106" s="26">
        <f>'Data Request'!Q106</f>
        <v>0</v>
      </c>
      <c r="R106" s="26">
        <f>'Data Request'!R106</f>
        <v>0</v>
      </c>
      <c r="S106" s="26">
        <f>'Data Request'!S106</f>
        <v>0</v>
      </c>
      <c r="T106" s="26">
        <f>'Data Request'!T106</f>
        <v>0</v>
      </c>
      <c r="U106" s="26">
        <f>'Data Request'!U106</f>
        <v>0</v>
      </c>
      <c r="V106" s="26"/>
      <c r="W106" s="22"/>
      <c r="Y106" s="322"/>
    </row>
    <row r="107" spans="2:25">
      <c r="B107" s="35" t="str">
        <f>'Data Request'!B107</f>
        <v>Commercial Agriculture Loan (CBN Development Financing Facility)</v>
      </c>
      <c r="C107" s="20" t="str">
        <f>'Data Request'!C107</f>
        <v>Naira</v>
      </c>
      <c r="D107" s="20" t="str">
        <f>'Data Request'!D107</f>
        <v>Million</v>
      </c>
      <c r="E107" s="20"/>
      <c r="F107" s="20"/>
      <c r="G107" s="26">
        <f>'Data Request'!G107</f>
        <v>0</v>
      </c>
      <c r="H107" s="26">
        <f>'Data Request'!H107</f>
        <v>0</v>
      </c>
      <c r="I107" s="26">
        <f>'Data Request'!I107</f>
        <v>0</v>
      </c>
      <c r="J107" s="26">
        <f>'Data Request'!J107</f>
        <v>168.80211755</v>
      </c>
      <c r="K107" s="26">
        <f>'Data Request'!K107</f>
        <v>256.16044856</v>
      </c>
      <c r="L107" s="26">
        <f>'Data Request'!L107</f>
        <v>0</v>
      </c>
      <c r="M107" s="26">
        <f>'Data Request'!M107</f>
        <v>0</v>
      </c>
      <c r="N107" s="26">
        <f>'Data Request'!N107</f>
        <v>0</v>
      </c>
      <c r="O107" s="26">
        <f>'Data Request'!O107</f>
        <v>0</v>
      </c>
      <c r="P107" s="26">
        <f>'Data Request'!P107</f>
        <v>0</v>
      </c>
      <c r="Q107" s="26">
        <f>'Data Request'!Q107</f>
        <v>0</v>
      </c>
      <c r="R107" s="26">
        <f>'Data Request'!R107</f>
        <v>0</v>
      </c>
      <c r="S107" s="26">
        <f>'Data Request'!S107</f>
        <v>0</v>
      </c>
      <c r="T107" s="26">
        <f>'Data Request'!T107</f>
        <v>0</v>
      </c>
      <c r="U107" s="26">
        <f>'Data Request'!U107</f>
        <v>0</v>
      </c>
      <c r="V107" s="26"/>
      <c r="W107" s="22"/>
      <c r="Y107" s="322"/>
    </row>
    <row r="108" spans="2:25">
      <c r="B108" s="35" t="str">
        <f>'Data Request'!B108</f>
        <v>Infrastructure Loan (CBN Development Financing Facilities)</v>
      </c>
      <c r="C108" s="20" t="str">
        <f>'Data Request'!C108</f>
        <v>Naira</v>
      </c>
      <c r="D108" s="20" t="str">
        <f>'Data Request'!D108</f>
        <v>Million</v>
      </c>
      <c r="E108" s="20"/>
      <c r="F108" s="20"/>
      <c r="G108" s="26">
        <f>'Data Request'!G108</f>
        <v>0</v>
      </c>
      <c r="H108" s="26">
        <f>'Data Request'!H108</f>
        <v>0</v>
      </c>
      <c r="I108" s="26">
        <f>'Data Request'!I108</f>
        <v>0</v>
      </c>
      <c r="J108" s="26">
        <f>'Data Request'!J108</f>
        <v>0</v>
      </c>
      <c r="K108" s="26">
        <f>'Data Request'!K108</f>
        <v>0</v>
      </c>
      <c r="L108" s="26">
        <f>'Data Request'!L108</f>
        <v>0</v>
      </c>
      <c r="M108" s="26">
        <f>'Data Request'!M108</f>
        <v>0</v>
      </c>
      <c r="N108" s="26">
        <f>'Data Request'!N108</f>
        <v>0</v>
      </c>
      <c r="O108" s="26">
        <f>'Data Request'!O108</f>
        <v>0</v>
      </c>
      <c r="P108" s="26">
        <f>'Data Request'!P108</f>
        <v>0</v>
      </c>
      <c r="Q108" s="26">
        <f>'Data Request'!Q108</f>
        <v>0</v>
      </c>
      <c r="R108" s="26">
        <f>'Data Request'!R108</f>
        <v>0</v>
      </c>
      <c r="S108" s="26">
        <f>'Data Request'!S108</f>
        <v>0</v>
      </c>
      <c r="T108" s="26">
        <f>'Data Request'!T108</f>
        <v>0</v>
      </c>
      <c r="U108" s="26">
        <f>'Data Request'!U108</f>
        <v>0</v>
      </c>
      <c r="V108" s="26"/>
      <c r="W108" s="22"/>
      <c r="Y108" s="322"/>
    </row>
    <row r="109" spans="2:25">
      <c r="B109" s="35" t="str">
        <f>'Data Request'!B109</f>
        <v>Micro Small and Medium Enterprise Development Fund (CBN Development Financing Facility)</v>
      </c>
      <c r="C109" s="20" t="str">
        <f>'Data Request'!C109</f>
        <v>Naira</v>
      </c>
      <c r="D109" s="20" t="str">
        <f>'Data Request'!D109</f>
        <v>Million</v>
      </c>
      <c r="E109" s="20"/>
      <c r="F109" s="20"/>
      <c r="G109" s="26">
        <f>'Data Request'!G109</f>
        <v>0</v>
      </c>
      <c r="H109" s="26">
        <f>'Data Request'!H109</f>
        <v>0</v>
      </c>
      <c r="I109" s="26">
        <f>'Data Request'!I109</f>
        <v>19.04718417</v>
      </c>
      <c r="J109" s="26">
        <f>'Data Request'!J109</f>
        <v>32.53098499</v>
      </c>
      <c r="K109" s="26">
        <f>'Data Request'!K109</f>
        <v>32.65231572</v>
      </c>
      <c r="L109" s="26">
        <f>'Data Request'!L109</f>
        <v>22.67449506</v>
      </c>
      <c r="M109" s="26">
        <f>'Data Request'!M109</f>
        <v>16.89236791</v>
      </c>
      <c r="N109" s="26">
        <f>'Data Request'!N109</f>
        <v>11.17808219</v>
      </c>
      <c r="O109" s="26">
        <f>'Data Request'!O109</f>
        <v>5.46379648</v>
      </c>
      <c r="P109" s="26">
        <f>'Data Request'!P109</f>
        <v>0.5936073</v>
      </c>
      <c r="Q109" s="26">
        <f>'Data Request'!Q109</f>
        <v>0</v>
      </c>
      <c r="R109" s="26">
        <f>'Data Request'!R109</f>
        <v>0</v>
      </c>
      <c r="S109" s="26">
        <f>'Data Request'!S109</f>
        <v>0</v>
      </c>
      <c r="T109" s="26">
        <f>'Data Request'!T109</f>
        <v>0</v>
      </c>
      <c r="U109" s="26">
        <f>'Data Request'!U109</f>
        <v>0</v>
      </c>
      <c r="V109" s="26"/>
      <c r="W109" s="22"/>
      <c r="Y109" s="322"/>
    </row>
    <row r="110" spans="2:25">
      <c r="B110" s="35" t="str">
        <f>'Data Request'!B110</f>
        <v>Judgement Debts</v>
      </c>
      <c r="C110" s="20" t="str">
        <f>'Data Request'!C110</f>
        <v>Naira</v>
      </c>
      <c r="D110" s="20" t="str">
        <f>'Data Request'!D110</f>
        <v>Million</v>
      </c>
      <c r="E110" s="20"/>
      <c r="F110" s="20"/>
      <c r="G110" s="26">
        <f>'Data Request'!G110</f>
        <v>0</v>
      </c>
      <c r="H110" s="26">
        <f>'Data Request'!H110</f>
        <v>0</v>
      </c>
      <c r="I110" s="26">
        <f>'Data Request'!I110</f>
        <v>0</v>
      </c>
      <c r="J110" s="26">
        <f>'Data Request'!J110</f>
        <v>0</v>
      </c>
      <c r="K110" s="26">
        <f>'Data Request'!K110</f>
        <v>0</v>
      </c>
      <c r="L110" s="26">
        <f>'Data Request'!L110</f>
        <v>0</v>
      </c>
      <c r="M110" s="26">
        <f>'Data Request'!M110</f>
        <v>0</v>
      </c>
      <c r="N110" s="26">
        <f>'Data Request'!N110</f>
        <v>0</v>
      </c>
      <c r="O110" s="26">
        <f>'Data Request'!O110</f>
        <v>0</v>
      </c>
      <c r="P110" s="26">
        <f>'Data Request'!P110</f>
        <v>0</v>
      </c>
      <c r="Q110" s="26">
        <f>'Data Request'!Q110</f>
        <v>0</v>
      </c>
      <c r="R110" s="26">
        <f>'Data Request'!R110</f>
        <v>0</v>
      </c>
      <c r="S110" s="26">
        <f>'Data Request'!S110</f>
        <v>0</v>
      </c>
      <c r="T110" s="26">
        <f>'Data Request'!T110</f>
        <v>0</v>
      </c>
      <c r="U110" s="26">
        <f>'Data Request'!U110</f>
        <v>0</v>
      </c>
      <c r="V110" s="26"/>
      <c r="W110" s="22"/>
      <c r="Y110" s="322"/>
    </row>
    <row r="111" spans="2:25">
      <c r="B111" s="35" t="str">
        <f>'Data Request'!B111</f>
        <v>Government-to-Government Debts</v>
      </c>
      <c r="C111" s="20" t="str">
        <f>'Data Request'!C111</f>
        <v>Naira</v>
      </c>
      <c r="D111" s="20" t="str">
        <f>'Data Request'!D111</f>
        <v>Million</v>
      </c>
      <c r="E111" s="20"/>
      <c r="F111" s="20"/>
      <c r="G111" s="26">
        <f>'Data Request'!G111</f>
        <v>0</v>
      </c>
      <c r="H111" s="26">
        <f>'Data Request'!H111</f>
        <v>0</v>
      </c>
      <c r="I111" s="26">
        <f>'Data Request'!I111</f>
        <v>0</v>
      </c>
      <c r="J111" s="26">
        <f>'Data Request'!J111</f>
        <v>0</v>
      </c>
      <c r="K111" s="26">
        <f>'Data Request'!K111</f>
        <v>0</v>
      </c>
      <c r="L111" s="26">
        <f>'Data Request'!L111</f>
        <v>0</v>
      </c>
      <c r="M111" s="26">
        <f>'Data Request'!M111</f>
        <v>0</v>
      </c>
      <c r="N111" s="26">
        <f>'Data Request'!N111</f>
        <v>0</v>
      </c>
      <c r="O111" s="26">
        <f>'Data Request'!O111</f>
        <v>0</v>
      </c>
      <c r="P111" s="26">
        <f>'Data Request'!P111</f>
        <v>0</v>
      </c>
      <c r="Q111" s="26">
        <f>'Data Request'!Q111</f>
        <v>0</v>
      </c>
      <c r="R111" s="26">
        <f>'Data Request'!R111</f>
        <v>0</v>
      </c>
      <c r="S111" s="26">
        <f>'Data Request'!S111</f>
        <v>0</v>
      </c>
      <c r="T111" s="26">
        <f>'Data Request'!T111</f>
        <v>0</v>
      </c>
      <c r="U111" s="26">
        <f>'Data Request'!U111</f>
        <v>0</v>
      </c>
      <c r="V111" s="26"/>
      <c r="W111" s="22"/>
      <c r="Y111" s="322"/>
    </row>
    <row r="112" spans="2:25">
      <c r="B112" s="35" t="str">
        <f>'Data Request'!B112</f>
        <v>Contractors' Arrears</v>
      </c>
      <c r="C112" s="20" t="str">
        <f>'Data Request'!C112</f>
        <v>Naira</v>
      </c>
      <c r="D112" s="20" t="str">
        <f>'Data Request'!D112</f>
        <v>Million</v>
      </c>
      <c r="E112" s="20"/>
      <c r="F112" s="20"/>
      <c r="G112" s="26">
        <f>'Data Request'!G112</f>
        <v>0</v>
      </c>
      <c r="H112" s="26">
        <f>'Data Request'!H112</f>
        <v>0</v>
      </c>
      <c r="I112" s="26">
        <f>'Data Request'!I112</f>
        <v>0</v>
      </c>
      <c r="J112" s="26">
        <f>'Data Request'!J112</f>
        <v>0</v>
      </c>
      <c r="K112" s="26">
        <f>'Data Request'!K112</f>
        <v>0</v>
      </c>
      <c r="L112" s="26">
        <f>'Data Request'!L112</f>
        <v>0</v>
      </c>
      <c r="M112" s="26">
        <f>'Data Request'!M112</f>
        <v>0</v>
      </c>
      <c r="N112" s="26">
        <f>'Data Request'!N112</f>
        <v>0</v>
      </c>
      <c r="O112" s="26">
        <f>'Data Request'!O112</f>
        <v>0</v>
      </c>
      <c r="P112" s="26">
        <f>'Data Request'!P112</f>
        <v>0</v>
      </c>
      <c r="Q112" s="26">
        <f>'Data Request'!Q112</f>
        <v>0</v>
      </c>
      <c r="R112" s="26">
        <f>'Data Request'!R112</f>
        <v>0</v>
      </c>
      <c r="S112" s="26">
        <f>'Data Request'!S112</f>
        <v>0</v>
      </c>
      <c r="T112" s="26">
        <f>'Data Request'!T112</f>
        <v>0</v>
      </c>
      <c r="U112" s="26">
        <f>'Data Request'!U112</f>
        <v>0</v>
      </c>
      <c r="V112" s="26"/>
      <c r="W112" s="22"/>
      <c r="Y112" s="322"/>
    </row>
    <row r="113" spans="2:25">
      <c r="B113" s="35" t="str">
        <f>'Data Request'!B113</f>
        <v>Pension and Gratuity Arrears</v>
      </c>
      <c r="C113" s="20" t="str">
        <f>'Data Request'!C113</f>
        <v>Naira</v>
      </c>
      <c r="D113" s="20" t="str">
        <f>'Data Request'!D113</f>
        <v>Million</v>
      </c>
      <c r="E113" s="20"/>
      <c r="F113" s="20"/>
      <c r="G113" s="26">
        <f>'Data Request'!G113</f>
        <v>0</v>
      </c>
      <c r="H113" s="26">
        <f>'Data Request'!H113</f>
        <v>0</v>
      </c>
      <c r="I113" s="26">
        <f>'Data Request'!I113</f>
        <v>0</v>
      </c>
      <c r="J113" s="26">
        <f>'Data Request'!J113</f>
        <v>0</v>
      </c>
      <c r="K113" s="26">
        <f>'Data Request'!K113</f>
        <v>0</v>
      </c>
      <c r="L113" s="26">
        <f>'Data Request'!L113</f>
        <v>0</v>
      </c>
      <c r="M113" s="26">
        <f>'Data Request'!M113</f>
        <v>0</v>
      </c>
      <c r="N113" s="26">
        <f>'Data Request'!N113</f>
        <v>0</v>
      </c>
      <c r="O113" s="26">
        <f>'Data Request'!O113</f>
        <v>0</v>
      </c>
      <c r="P113" s="26">
        <f>'Data Request'!P113</f>
        <v>0</v>
      </c>
      <c r="Q113" s="26">
        <f>'Data Request'!Q113</f>
        <v>0</v>
      </c>
      <c r="R113" s="26">
        <f>'Data Request'!R113</f>
        <v>0</v>
      </c>
      <c r="S113" s="26">
        <f>'Data Request'!S113</f>
        <v>0</v>
      </c>
      <c r="T113" s="26">
        <f>'Data Request'!T113</f>
        <v>0</v>
      </c>
      <c r="U113" s="26">
        <f>'Data Request'!U113</f>
        <v>0</v>
      </c>
      <c r="V113" s="26"/>
      <c r="W113" s="22"/>
      <c r="Y113" s="322"/>
    </row>
    <row r="114" spans="2:25">
      <c r="B114" s="35" t="str">
        <f>'Data Request'!B114</f>
        <v>Salary Arrears and Other Staff Claims</v>
      </c>
      <c r="C114" s="20" t="str">
        <f>'Data Request'!C114</f>
        <v>Naira</v>
      </c>
      <c r="D114" s="20" t="str">
        <f>'Data Request'!D114</f>
        <v>Million</v>
      </c>
      <c r="E114" s="20"/>
      <c r="F114" s="20"/>
      <c r="G114" s="26">
        <f>'Data Request'!G114</f>
        <v>0</v>
      </c>
      <c r="H114" s="26">
        <f>'Data Request'!H114</f>
        <v>0</v>
      </c>
      <c r="I114" s="26">
        <f>'Data Request'!I114</f>
        <v>0</v>
      </c>
      <c r="J114" s="26">
        <f>'Data Request'!J114</f>
        <v>0</v>
      </c>
      <c r="K114" s="26">
        <f>'Data Request'!K114</f>
        <v>0</v>
      </c>
      <c r="L114" s="26">
        <f>'Data Request'!L114</f>
        <v>0</v>
      </c>
      <c r="M114" s="26">
        <f>'Data Request'!M114</f>
        <v>0</v>
      </c>
      <c r="N114" s="26">
        <f>'Data Request'!N114</f>
        <v>0</v>
      </c>
      <c r="O114" s="26">
        <f>'Data Request'!O114</f>
        <v>0</v>
      </c>
      <c r="P114" s="26">
        <f>'Data Request'!P114</f>
        <v>0</v>
      </c>
      <c r="Q114" s="26">
        <f>'Data Request'!Q114</f>
        <v>0</v>
      </c>
      <c r="R114" s="26">
        <f>'Data Request'!R114</f>
        <v>0</v>
      </c>
      <c r="S114" s="26">
        <f>'Data Request'!S114</f>
        <v>0</v>
      </c>
      <c r="T114" s="26">
        <f>'Data Request'!T114</f>
        <v>0</v>
      </c>
      <c r="U114" s="26">
        <f>'Data Request'!U114</f>
        <v>0</v>
      </c>
      <c r="V114" s="26"/>
      <c r="W114" s="22"/>
      <c r="Y114" s="322"/>
    </row>
    <row r="115" spans="2:25">
      <c r="B115" s="35" t="str">
        <f>'Data Request'!B115</f>
        <v>Other Debts</v>
      </c>
      <c r="C115" s="20" t="str">
        <f>'Data Request'!C115</f>
        <v>Naira</v>
      </c>
      <c r="D115" s="20" t="str">
        <f>'Data Request'!D115</f>
        <v>Million</v>
      </c>
      <c r="E115" s="20"/>
      <c r="F115" s="20"/>
      <c r="G115" s="26">
        <f>'Data Request'!G115</f>
        <v>0</v>
      </c>
      <c r="H115" s="26">
        <f>'Data Request'!H115</f>
        <v>0</v>
      </c>
      <c r="I115" s="26">
        <f>'Data Request'!I115</f>
        <v>0</v>
      </c>
      <c r="J115" s="26">
        <f>'Data Request'!J115</f>
        <v>139.67642668</v>
      </c>
      <c r="K115" s="26">
        <f>'Data Request'!K115</f>
        <v>1.99149334</v>
      </c>
      <c r="L115" s="26">
        <f>'Data Request'!L115</f>
        <v>0</v>
      </c>
      <c r="M115" s="26">
        <f>'Data Request'!M115</f>
        <v>0</v>
      </c>
      <c r="N115" s="26">
        <f>'Data Request'!N115</f>
        <v>0</v>
      </c>
      <c r="O115" s="26">
        <f>'Data Request'!O115</f>
        <v>0</v>
      </c>
      <c r="P115" s="26">
        <f>'Data Request'!P115</f>
        <v>0</v>
      </c>
      <c r="Q115" s="26">
        <f>'Data Request'!Q115</f>
        <v>0</v>
      </c>
      <c r="R115" s="26">
        <f>'Data Request'!R115</f>
        <v>0</v>
      </c>
      <c r="S115" s="26">
        <f>'Data Request'!S115</f>
        <v>0</v>
      </c>
      <c r="T115" s="26">
        <f>'Data Request'!T115</f>
        <v>0</v>
      </c>
      <c r="U115" s="26">
        <f>'Data Request'!U115</f>
        <v>0</v>
      </c>
      <c r="V115" s="26"/>
      <c r="W115" s="22"/>
      <c r="Y115" s="322"/>
    </row>
    <row r="116" spans="2:25">
      <c r="B116" s="22"/>
      <c r="C116" s="20"/>
      <c r="D116" s="20"/>
      <c r="E116" s="20"/>
      <c r="F116" s="20"/>
      <c r="G116" s="21"/>
      <c r="H116" s="21"/>
      <c r="I116" s="21"/>
      <c r="J116" s="21"/>
      <c r="K116" s="21"/>
      <c r="L116" s="21"/>
      <c r="M116" s="21"/>
      <c r="N116" s="21"/>
      <c r="O116" s="21"/>
      <c r="P116" s="21"/>
      <c r="Q116" s="21"/>
      <c r="R116" s="21"/>
      <c r="S116" s="21"/>
      <c r="T116" s="21"/>
      <c r="U116" s="21"/>
      <c r="V116" s="21"/>
      <c r="W116" s="22"/>
      <c r="Y116" s="322"/>
    </row>
    <row r="117" spans="2:25">
      <c r="B117" s="16" t="str">
        <f>'Data Request'!B117</f>
        <v>3. Information on Revenues, Expenditure, and Financing Needs and Sources (See Note 3 in Guidance for Completing Data Request for State DSA)</v>
      </c>
      <c r="C117" s="16"/>
      <c r="D117" s="17"/>
      <c r="E117" s="18"/>
      <c r="F117" s="19"/>
      <c r="G117" s="19"/>
      <c r="H117" s="19"/>
      <c r="I117" s="19"/>
      <c r="J117" s="19"/>
      <c r="K117" s="19"/>
      <c r="L117" s="19"/>
      <c r="M117" s="19"/>
      <c r="N117" s="19"/>
      <c r="O117" s="19"/>
      <c r="P117" s="19"/>
      <c r="Q117" s="19"/>
      <c r="R117" s="19"/>
      <c r="S117" s="19"/>
      <c r="T117" s="19"/>
      <c r="U117" s="19"/>
      <c r="V117" s="21"/>
      <c r="W117" s="22"/>
      <c r="Y117" s="322"/>
    </row>
    <row r="118" spans="2:25">
      <c r="B118" s="22"/>
      <c r="C118" s="20"/>
      <c r="D118" s="20"/>
      <c r="E118" s="20"/>
      <c r="F118" s="20"/>
      <c r="G118" s="21"/>
      <c r="H118" s="21"/>
      <c r="I118" s="21"/>
      <c r="J118" s="21"/>
      <c r="K118" s="21"/>
      <c r="L118" s="21"/>
      <c r="M118" s="21"/>
      <c r="N118" s="21"/>
      <c r="O118" s="21"/>
      <c r="P118" s="21"/>
      <c r="Q118" s="21"/>
      <c r="R118" s="21"/>
      <c r="S118" s="21"/>
      <c r="T118" s="21"/>
      <c r="U118" s="21"/>
      <c r="V118" s="21"/>
      <c r="W118" s="22"/>
      <c r="Y118" s="322"/>
    </row>
    <row r="119" s="2" customFormat="1" ht="15" spans="1:21">
      <c r="A119" s="15"/>
      <c r="B119" s="32" t="str">
        <f>'Data Request'!B119</f>
        <v>Revenue</v>
      </c>
      <c r="C119" s="20" t="str">
        <f>'Data Request'!C119</f>
        <v>Naira</v>
      </c>
      <c r="D119" s="20" t="str">
        <f>'Data Request'!D119</f>
        <v>Million</v>
      </c>
      <c r="E119" s="32"/>
      <c r="F119" s="26"/>
      <c r="G119" s="26">
        <f>'Data Request'!G119</f>
        <v>59667.04942855</v>
      </c>
      <c r="H119" s="26">
        <f>'Data Request'!H119</f>
        <v>81291.530078</v>
      </c>
      <c r="I119" s="26">
        <f>'Data Request'!I119</f>
        <v>76433.49753731</v>
      </c>
      <c r="J119" s="26">
        <f>'Data Request'!J119</f>
        <v>107869.95199021</v>
      </c>
      <c r="K119" s="26">
        <f>'Data Request'!K119</f>
        <v>103201.2201011</v>
      </c>
      <c r="L119" s="327"/>
      <c r="M119" s="327"/>
      <c r="N119" s="327"/>
      <c r="O119" s="327"/>
      <c r="P119" s="327"/>
      <c r="Q119" s="327"/>
      <c r="R119" s="327"/>
      <c r="S119" s="327"/>
      <c r="T119" s="327"/>
      <c r="U119" s="327"/>
    </row>
    <row r="120" s="2" customFormat="1" ht="15" spans="1:21">
      <c r="A120" s="70"/>
      <c r="B120" s="34" t="str">
        <f>'Data Request'!B120</f>
        <v>1. Gross Statutory Allocation  ('gross' means with no deductions; do not include VAT Allocation here)</v>
      </c>
      <c r="C120" s="20" t="str">
        <f>'Data Request'!C120</f>
        <v>Naira</v>
      </c>
      <c r="D120" s="20" t="str">
        <f>'Data Request'!D120</f>
        <v>Million</v>
      </c>
      <c r="E120" s="32"/>
      <c r="F120" s="26"/>
      <c r="G120" s="26">
        <f>'Data Request'!G120</f>
        <v>32826.44959462</v>
      </c>
      <c r="H120" s="26">
        <f>'Data Request'!H120</f>
        <v>23974.675189</v>
      </c>
      <c r="I120" s="26">
        <f>'Data Request'!I120</f>
        <v>31338.35611266</v>
      </c>
      <c r="J120" s="26">
        <f>'Data Request'!J120</f>
        <v>46996.00020615</v>
      </c>
      <c r="K120" s="26">
        <f>'Data Request'!K120</f>
        <v>45509.546427</v>
      </c>
      <c r="L120" s="26">
        <f>'Data Request'!L120</f>
        <v>29189.5577833762</v>
      </c>
      <c r="M120" s="26">
        <f>'Data Request'!M120</f>
        <v>33567.9914508827</v>
      </c>
      <c r="N120" s="26">
        <f>'Data Request'!N120</f>
        <v>38603.1901685151</v>
      </c>
      <c r="O120" s="26">
        <f>'Data Request'!O120</f>
        <v>39954.6686937923</v>
      </c>
      <c r="P120" s="26">
        <f>'Data Request'!P120</f>
        <v>48833.7189978612</v>
      </c>
      <c r="Q120" s="26">
        <f>'Data Request'!Q120</f>
        <v>53716.6268475403</v>
      </c>
      <c r="R120" s="26">
        <f>'Data Request'!R120</f>
        <v>59088.2208746714</v>
      </c>
      <c r="S120" s="26">
        <f>'Data Request'!S120</f>
        <v>69880.8040058721</v>
      </c>
      <c r="T120" s="26">
        <f>'Data Request'!T120</f>
        <v>85409.524606752</v>
      </c>
      <c r="U120" s="26">
        <f>'Data Request'!U120</f>
        <v>93950.253297766</v>
      </c>
    </row>
    <row r="121" s="2" customFormat="1" ht="15" spans="1:21">
      <c r="A121" s="70"/>
      <c r="B121" s="35" t="str">
        <f>'Data Request'!B121</f>
        <v>of which Net Statutory Allocation  ('net' means of deductions) </v>
      </c>
      <c r="C121" s="20" t="str">
        <f>'Data Request'!C121</f>
        <v>Naira</v>
      </c>
      <c r="D121" s="20" t="str">
        <f>'Data Request'!D121</f>
        <v>Million</v>
      </c>
      <c r="E121" s="32"/>
      <c r="F121" s="26"/>
      <c r="G121" s="26">
        <f>'Data Request'!G121</f>
        <v>0</v>
      </c>
      <c r="H121" s="26">
        <f>'Data Request'!H121</f>
        <v>0</v>
      </c>
      <c r="I121" s="26">
        <f>'Data Request'!I121</f>
        <v>0</v>
      </c>
      <c r="J121" s="26">
        <f>'Data Request'!J121</f>
        <v>0</v>
      </c>
      <c r="K121" s="26">
        <f>'Data Request'!K121</f>
        <v>0</v>
      </c>
      <c r="L121" s="26">
        <f>'Data Request'!L121</f>
        <v>0</v>
      </c>
      <c r="M121" s="26">
        <f>'Data Request'!M121</f>
        <v>0</v>
      </c>
      <c r="N121" s="26">
        <f>'Data Request'!N121</f>
        <v>0</v>
      </c>
      <c r="O121" s="26">
        <f>'Data Request'!O121</f>
        <v>0</v>
      </c>
      <c r="P121" s="26">
        <f>'Data Request'!P121</f>
        <v>0</v>
      </c>
      <c r="Q121" s="26">
        <f>'Data Request'!Q121</f>
        <v>0</v>
      </c>
      <c r="R121" s="26">
        <f>'Data Request'!R121</f>
        <v>0</v>
      </c>
      <c r="S121" s="26">
        <f>'Data Request'!S121</f>
        <v>0</v>
      </c>
      <c r="T121" s="26">
        <f>'Data Request'!T121</f>
        <v>0</v>
      </c>
      <c r="U121" s="26">
        <f>'Data Request'!U121</f>
        <v>0</v>
      </c>
    </row>
    <row r="122" s="2" customFormat="1" ht="15" spans="1:21">
      <c r="A122" s="70"/>
      <c r="B122" s="35" t="str">
        <f>'Data Request'!B122</f>
        <v>of which Deductions</v>
      </c>
      <c r="C122" s="20" t="str">
        <f>'Data Request'!C122</f>
        <v>Naira</v>
      </c>
      <c r="D122" s="20" t="str">
        <f>'Data Request'!D122</f>
        <v>Million</v>
      </c>
      <c r="E122" s="32"/>
      <c r="F122" s="26"/>
      <c r="G122" s="26">
        <f>'Data Request'!G122</f>
        <v>0</v>
      </c>
      <c r="H122" s="26">
        <f>'Data Request'!H122</f>
        <v>0</v>
      </c>
      <c r="I122" s="26">
        <f>'Data Request'!I122</f>
        <v>0</v>
      </c>
      <c r="J122" s="26">
        <f>'Data Request'!J122</f>
        <v>0</v>
      </c>
      <c r="K122" s="26">
        <f>'Data Request'!K122</f>
        <v>0</v>
      </c>
      <c r="L122" s="26">
        <f>'Data Request'!L122</f>
        <v>0</v>
      </c>
      <c r="M122" s="26">
        <f>'Data Request'!M122</f>
        <v>0</v>
      </c>
      <c r="N122" s="26">
        <f>'Data Request'!N122</f>
        <v>0</v>
      </c>
      <c r="O122" s="26">
        <f>'Data Request'!O122</f>
        <v>0</v>
      </c>
      <c r="P122" s="26">
        <f>'Data Request'!P122</f>
        <v>0</v>
      </c>
      <c r="Q122" s="26">
        <f>'Data Request'!Q122</f>
        <v>0</v>
      </c>
      <c r="R122" s="26">
        <f>'Data Request'!R122</f>
        <v>0</v>
      </c>
      <c r="S122" s="26">
        <f>'Data Request'!S122</f>
        <v>0</v>
      </c>
      <c r="T122" s="26">
        <f>'Data Request'!T122</f>
        <v>0</v>
      </c>
      <c r="U122" s="26">
        <f>'Data Request'!U122</f>
        <v>0</v>
      </c>
    </row>
    <row r="123" s="2" customFormat="1" ht="15" spans="1:21">
      <c r="A123" s="15"/>
      <c r="B123" s="34" t="str">
        <f>'Data Request'!B123</f>
        <v>2. Derivation (if applicable to the State)</v>
      </c>
      <c r="C123" s="20" t="str">
        <f>'Data Request'!C123</f>
        <v>Naira</v>
      </c>
      <c r="D123" s="20" t="str">
        <f>'Data Request'!D123</f>
        <v>Million</v>
      </c>
      <c r="E123" s="32"/>
      <c r="F123" s="26"/>
      <c r="G123" s="26">
        <f>'Data Request'!G123</f>
        <v>0</v>
      </c>
      <c r="H123" s="26">
        <f>'Data Request'!H123</f>
        <v>0</v>
      </c>
      <c r="I123" s="26">
        <f>'Data Request'!I123</f>
        <v>0</v>
      </c>
      <c r="J123" s="26">
        <f>'Data Request'!J123</f>
        <v>0</v>
      </c>
      <c r="K123" s="26">
        <f>'Data Request'!K123</f>
        <v>0</v>
      </c>
      <c r="L123" s="26">
        <f>'Data Request'!L123</f>
        <v>0</v>
      </c>
      <c r="M123" s="26">
        <f>'Data Request'!M123</f>
        <v>0</v>
      </c>
      <c r="N123" s="26">
        <f>'Data Request'!N123</f>
        <v>0</v>
      </c>
      <c r="O123" s="26">
        <f>'Data Request'!O123</f>
        <v>0</v>
      </c>
      <c r="P123" s="26">
        <f>'Data Request'!P123</f>
        <v>0</v>
      </c>
      <c r="Q123" s="26">
        <f>'Data Request'!Q123</f>
        <v>0</v>
      </c>
      <c r="R123" s="26">
        <f>'Data Request'!R123</f>
        <v>0</v>
      </c>
      <c r="S123" s="26">
        <f>'Data Request'!S123</f>
        <v>0</v>
      </c>
      <c r="T123" s="26">
        <f>'Data Request'!T123</f>
        <v>0</v>
      </c>
      <c r="U123" s="26">
        <f>'Data Request'!U123</f>
        <v>0</v>
      </c>
    </row>
    <row r="124" s="2" customFormat="1" ht="15" spans="1:21">
      <c r="A124" s="15"/>
      <c r="B124" s="34" t="str">
        <f>'Data Request'!B124</f>
        <v>3. Other FAAC transfers (exchange rate gain, augmentation, others)</v>
      </c>
      <c r="C124" s="20" t="str">
        <f>'Data Request'!C124</f>
        <v>Naira</v>
      </c>
      <c r="D124" s="20" t="str">
        <f>'Data Request'!D124</f>
        <v>Million</v>
      </c>
      <c r="E124" s="32"/>
      <c r="F124" s="26"/>
      <c r="G124" s="26">
        <f>'Data Request'!G124</f>
        <v>4424.49278956</v>
      </c>
      <c r="H124" s="26">
        <f>'Data Request'!H124</f>
        <v>19409.246875</v>
      </c>
      <c r="I124" s="26">
        <f>'Data Request'!I124</f>
        <v>18069.17347683</v>
      </c>
      <c r="J124" s="26">
        <f>'Data Request'!J124</f>
        <v>16026.94724276</v>
      </c>
      <c r="K124" s="26">
        <f>'Data Request'!K124</f>
        <v>3231.488448</v>
      </c>
      <c r="L124" s="26">
        <f>'Data Request'!L124</f>
        <v>1771.55523766505</v>
      </c>
      <c r="M124" s="26">
        <f>'Data Request'!M124</f>
        <v>2037.28852331481</v>
      </c>
      <c r="N124" s="26">
        <f>'Data Request'!N124</f>
        <v>2342.88180181203</v>
      </c>
      <c r="O124" s="26">
        <f>'Data Request'!O124</f>
        <v>2424.31407208383</v>
      </c>
      <c r="P124" s="26">
        <f>'Data Request'!P124</f>
        <v>2963.46118289641</v>
      </c>
      <c r="Q124" s="26">
        <f>'Data Request'!Q124</f>
        <v>3260.23036033087</v>
      </c>
      <c r="R124" s="26">
        <f>'Data Request'!R124</f>
        <v>3586.7149143805</v>
      </c>
      <c r="S124" s="26">
        <f>'Data Request'!S124</f>
        <v>4241.37215153757</v>
      </c>
      <c r="T124" s="26">
        <f>'Data Request'!T124</f>
        <v>5183.22797426821</v>
      </c>
      <c r="U124" s="26">
        <f>'Data Request'!U124</f>
        <v>5701.11217040844</v>
      </c>
    </row>
    <row r="125" s="2" customFormat="1" ht="15" spans="1:21">
      <c r="A125" s="15"/>
      <c r="B125" s="34" t="str">
        <f>'Data Request'!B125</f>
        <v>4. VAT Allocation</v>
      </c>
      <c r="C125" s="20" t="str">
        <f>'Data Request'!C125</f>
        <v>Naira</v>
      </c>
      <c r="D125" s="20" t="str">
        <f>'Data Request'!D125</f>
        <v>Million</v>
      </c>
      <c r="E125" s="42"/>
      <c r="F125" s="26"/>
      <c r="G125" s="26">
        <f>'Data Request'!G125</f>
        <v>8044.1295677</v>
      </c>
      <c r="H125" s="26">
        <f>'Data Request'!H125</f>
        <v>7694.488524</v>
      </c>
      <c r="I125" s="26">
        <f>'Data Request'!I125</f>
        <v>10014.00242719</v>
      </c>
      <c r="J125" s="26">
        <f>'Data Request'!J125</f>
        <v>11259.13871752</v>
      </c>
      <c r="K125" s="26">
        <f>'Data Request'!K125</f>
        <v>12086.864902</v>
      </c>
      <c r="L125" s="26">
        <f>'Data Request'!L125</f>
        <v>11800.3634352115</v>
      </c>
      <c r="M125" s="26">
        <f>'Data Request'!M125</f>
        <v>13570.4179504932</v>
      </c>
      <c r="N125" s="26">
        <f>'Data Request'!N125</f>
        <v>15605.9806430672</v>
      </c>
      <c r="O125" s="26">
        <f>'Data Request'!O125</f>
        <v>16152.8777395273</v>
      </c>
      <c r="P125" s="26">
        <f>'Data Request'!P125</f>
        <v>19741.9094004564</v>
      </c>
      <c r="Q125" s="26">
        <f>'Data Request'!Q125</f>
        <v>21715.7458105248</v>
      </c>
      <c r="R125" s="26">
        <f>'Data Request'!R125</f>
        <v>23887.9576821036</v>
      </c>
      <c r="S125" s="26">
        <f>'Data Request'!S125</f>
        <v>28700.2013344191</v>
      </c>
      <c r="T125" s="26">
        <f>'Data Request'!T125</f>
        <v>34528.5815345819</v>
      </c>
      <c r="U125" s="26">
        <f>'Data Request'!U125</f>
        <v>37980.2187647692</v>
      </c>
    </row>
    <row r="126" s="2" customFormat="1" ht="15" spans="1:21">
      <c r="A126" s="15"/>
      <c r="B126" s="34" t="str">
        <f>'Data Request'!B126</f>
        <v>5. IGR</v>
      </c>
      <c r="C126" s="20" t="str">
        <f>'Data Request'!C126</f>
        <v>Naira</v>
      </c>
      <c r="D126" s="20" t="str">
        <f>'Data Request'!D126</f>
        <v>Million</v>
      </c>
      <c r="E126" s="42"/>
      <c r="F126" s="26"/>
      <c r="G126" s="26">
        <f>'Data Request'!G126</f>
        <v>7201.76141292</v>
      </c>
      <c r="H126" s="26">
        <f>'Data Request'!H126</f>
        <v>10213.11949</v>
      </c>
      <c r="I126" s="26">
        <f>'Data Request'!I126</f>
        <v>10493.18173685</v>
      </c>
      <c r="J126" s="26">
        <f>'Data Request'!J126</f>
        <v>11463.18880975</v>
      </c>
      <c r="K126" s="26">
        <f>'Data Request'!K126</f>
        <v>17199.206405</v>
      </c>
      <c r="L126" s="26">
        <f>'Data Request'!L126</f>
        <v>17032.1132800668</v>
      </c>
      <c r="M126" s="26">
        <f>'Data Request'!M126</f>
        <v>19586.9302720768</v>
      </c>
      <c r="N126" s="26">
        <f>'Data Request'!N126</f>
        <v>22524.9698128883</v>
      </c>
      <c r="O126" s="26">
        <f>'Data Request'!O126</f>
        <v>25644.7152848215</v>
      </c>
      <c r="P126" s="26">
        <f>'Data Request'!P126</f>
        <v>28494.2725775448</v>
      </c>
      <c r="Q126" s="26">
        <f>'Data Request'!Q126</f>
        <v>31343.6634641765</v>
      </c>
      <c r="R126" s="26">
        <f>'Data Request'!R126</f>
        <v>34477.3129838029</v>
      </c>
      <c r="S126" s="26">
        <f>'Data Request'!S126</f>
        <v>40775.7599313734</v>
      </c>
      <c r="T126" s="26">
        <f>'Data Request'!T126</f>
        <v>49836.6239210794</v>
      </c>
      <c r="U126" s="26">
        <f>'Data Request'!U126</f>
        <v>54820.8675092413</v>
      </c>
    </row>
    <row r="127" s="4" customFormat="1" spans="1:21">
      <c r="A127" s="37"/>
      <c r="B127" s="36" t="str">
        <f>'Data Request'!B127</f>
        <v>6. Capital Receipts</v>
      </c>
      <c r="C127" s="37" t="str">
        <f>'Data Request'!C127</f>
        <v>Naira</v>
      </c>
      <c r="D127" s="37" t="str">
        <f>'Data Request'!D127</f>
        <v>Million</v>
      </c>
      <c r="E127" s="325"/>
      <c r="F127" s="26"/>
      <c r="G127" s="26">
        <f>'Data Request'!G127</f>
        <v>0</v>
      </c>
      <c r="H127" s="26">
        <f>'Data Request'!H127</f>
        <v>0</v>
      </c>
      <c r="I127" s="26">
        <f>'Data Request'!I127</f>
        <v>0</v>
      </c>
      <c r="J127" s="26">
        <f>'Data Request'!J127</f>
        <v>0</v>
      </c>
      <c r="K127" s="26">
        <f>'Data Request'!K127</f>
        <v>0</v>
      </c>
      <c r="L127" s="328"/>
      <c r="M127" s="328"/>
      <c r="N127" s="328"/>
      <c r="O127" s="328"/>
      <c r="P127" s="329"/>
      <c r="Q127" s="329"/>
      <c r="R127" s="329"/>
      <c r="S127" s="329"/>
      <c r="T127" s="329"/>
      <c r="U127" s="329"/>
    </row>
    <row r="128" s="2" customFormat="1" ht="15" spans="1:21">
      <c r="A128" s="15"/>
      <c r="B128" s="35" t="str">
        <f>'Data Request'!B128</f>
        <v>Grants</v>
      </c>
      <c r="C128" s="20" t="str">
        <f>'Data Request'!C128</f>
        <v>Naira</v>
      </c>
      <c r="D128" s="20" t="str">
        <f>'Data Request'!D128</f>
        <v>Million</v>
      </c>
      <c r="E128" s="39"/>
      <c r="F128" s="26"/>
      <c r="G128" s="26">
        <f>'Data Request'!G128</f>
        <v>0</v>
      </c>
      <c r="H128" s="26">
        <f>'Data Request'!H128</f>
        <v>0</v>
      </c>
      <c r="I128" s="26">
        <f>'Data Request'!I128</f>
        <v>100</v>
      </c>
      <c r="J128" s="26">
        <f>'Data Request'!J128</f>
        <v>36.69124193</v>
      </c>
      <c r="K128" s="26">
        <f>'Data Request'!K128</f>
        <v>2977.389612</v>
      </c>
      <c r="L128" s="26">
        <f>'Data Request'!L128</f>
        <v>3036.93740424</v>
      </c>
      <c r="M128" s="26">
        <f>'Data Request'!M128</f>
        <v>3097.67615232</v>
      </c>
      <c r="N128" s="26">
        <f>'Data Request'!N128</f>
        <v>2787.9083908</v>
      </c>
      <c r="O128" s="26">
        <f>'Data Request'!O128</f>
        <v>2760.02930689</v>
      </c>
      <c r="P128" s="26">
        <f>'Data Request'!P128</f>
        <v>3312.03516826</v>
      </c>
      <c r="Q128" s="26">
        <f>'Data Request'!Q128</f>
        <v>3974.44220191</v>
      </c>
      <c r="R128" s="26">
        <f>'Data Request'!R128</f>
        <v>4371.8864221</v>
      </c>
      <c r="S128" s="26">
        <f>'Data Request'!S128</f>
        <v>4809.07506431</v>
      </c>
      <c r="T128" s="26">
        <f>'Data Request'!T128</f>
        <v>5289.98257074</v>
      </c>
      <c r="U128" s="26">
        <f>'Data Request'!U128</f>
        <v>5818.98082781</v>
      </c>
    </row>
    <row r="129" s="4" customFormat="1" spans="1:21">
      <c r="A129" s="37"/>
      <c r="B129" s="35" t="str">
        <f>'Data Request'!B129</f>
        <v>Sales of Government Assets and Privatization Proceeds</v>
      </c>
      <c r="C129" s="37" t="str">
        <f>'Data Request'!C129</f>
        <v>Naira</v>
      </c>
      <c r="D129" s="37" t="str">
        <f>'Data Request'!D129</f>
        <v>Million</v>
      </c>
      <c r="E129" s="325"/>
      <c r="F129" s="26"/>
      <c r="G129" s="26">
        <f>'Data Request'!G129</f>
        <v>0</v>
      </c>
      <c r="H129" s="26">
        <f>'Data Request'!H129</f>
        <v>0</v>
      </c>
      <c r="I129" s="26">
        <f>'Data Request'!I129</f>
        <v>0</v>
      </c>
      <c r="J129" s="26">
        <f>'Data Request'!J129</f>
        <v>0</v>
      </c>
      <c r="K129" s="26">
        <f>'Data Request'!K129</f>
        <v>0</v>
      </c>
      <c r="L129" s="26">
        <f>'Data Request'!L129</f>
        <v>0</v>
      </c>
      <c r="M129" s="26">
        <f>'Data Request'!M129</f>
        <v>0</v>
      </c>
      <c r="N129" s="26">
        <f>'Data Request'!N129</f>
        <v>0</v>
      </c>
      <c r="O129" s="26">
        <f>'Data Request'!O129</f>
        <v>0</v>
      </c>
      <c r="P129" s="26">
        <f>'Data Request'!P129</f>
        <v>0</v>
      </c>
      <c r="Q129" s="26">
        <f>'Data Request'!Q129</f>
        <v>0</v>
      </c>
      <c r="R129" s="26">
        <f>'Data Request'!R129</f>
        <v>0</v>
      </c>
      <c r="S129" s="26">
        <f>'Data Request'!S129</f>
        <v>0</v>
      </c>
      <c r="T129" s="26">
        <f>'Data Request'!T129</f>
        <v>0</v>
      </c>
      <c r="U129" s="26">
        <f>'Data Request'!U129</f>
        <v>0</v>
      </c>
    </row>
    <row r="130" s="2" customFormat="1" ht="15" spans="1:21">
      <c r="A130" s="15"/>
      <c r="B130" s="35" t="str">
        <f>'Data Request'!B130</f>
        <v>Other Non-Debt Creating Capital Receipts</v>
      </c>
      <c r="C130" s="20" t="str">
        <f>'Data Request'!C130</f>
        <v>Naira</v>
      </c>
      <c r="D130" s="20" t="str">
        <f>'Data Request'!D130</f>
        <v>Million</v>
      </c>
      <c r="E130" s="39"/>
      <c r="F130" s="26"/>
      <c r="G130" s="26">
        <f>'Data Request'!G130</f>
        <v>0</v>
      </c>
      <c r="H130" s="26">
        <f>'Data Request'!H130</f>
        <v>0</v>
      </c>
      <c r="I130" s="26">
        <f>'Data Request'!I130</f>
        <v>0</v>
      </c>
      <c r="J130" s="26">
        <f>'Data Request'!J130</f>
        <v>0</v>
      </c>
      <c r="K130" s="26">
        <f>'Data Request'!K130</f>
        <v>0</v>
      </c>
      <c r="L130" s="26">
        <f>'Data Request'!L130</f>
        <v>0</v>
      </c>
      <c r="M130" s="26">
        <f>'Data Request'!M130</f>
        <v>0</v>
      </c>
      <c r="N130" s="26">
        <f>'Data Request'!N130</f>
        <v>0</v>
      </c>
      <c r="O130" s="26">
        <f>'Data Request'!O130</f>
        <v>0</v>
      </c>
      <c r="P130" s="26">
        <f>'Data Request'!P130</f>
        <v>0</v>
      </c>
      <c r="Q130" s="26">
        <f>'Data Request'!Q130</f>
        <v>0</v>
      </c>
      <c r="R130" s="26">
        <f>'Data Request'!R130</f>
        <v>0</v>
      </c>
      <c r="S130" s="26">
        <f>'Data Request'!S130</f>
        <v>0</v>
      </c>
      <c r="T130" s="26">
        <f>'Data Request'!T130</f>
        <v>0</v>
      </c>
      <c r="U130" s="26">
        <f>'Data Request'!U130</f>
        <v>0</v>
      </c>
    </row>
    <row r="131" s="2" customFormat="1" ht="15" spans="1:21">
      <c r="A131" s="15"/>
      <c r="B131" s="35" t="str">
        <f>'Data Request'!B131</f>
        <v>Proceeds from Debt-Creating Borrowings (bond issuance, loan disbursements, etc.)</v>
      </c>
      <c r="C131" s="37" t="str">
        <f>'Data Request'!C131</f>
        <v>Naira</v>
      </c>
      <c r="D131" s="37" t="str">
        <f>'Data Request'!D131</f>
        <v>Million</v>
      </c>
      <c r="E131" s="39"/>
      <c r="F131" s="26"/>
      <c r="G131" s="26">
        <f>'Data Request'!G131</f>
        <v>0</v>
      </c>
      <c r="H131" s="26">
        <f>'Data Request'!H131</f>
        <v>0</v>
      </c>
      <c r="I131" s="26">
        <f>'Data Request'!I131</f>
        <v>0</v>
      </c>
      <c r="J131" s="26">
        <f>'Data Request'!J131</f>
        <v>0</v>
      </c>
      <c r="K131" s="26">
        <f>'Data Request'!K131</f>
        <v>0</v>
      </c>
      <c r="L131" s="327"/>
      <c r="M131" s="327"/>
      <c r="N131" s="327"/>
      <c r="O131" s="327"/>
      <c r="P131" s="327"/>
      <c r="Q131" s="327"/>
      <c r="R131" s="327"/>
      <c r="S131" s="327"/>
      <c r="T131" s="327"/>
      <c r="U131" s="327"/>
    </row>
    <row r="132" s="4" customFormat="1" spans="1:21">
      <c r="A132" s="37"/>
      <c r="B132" s="38" t="str">
        <f>'Data Request'!B132</f>
        <v>of which Borrowings from Domestic bonds</v>
      </c>
      <c r="C132" s="37" t="str">
        <f>'Data Request'!C132</f>
        <v>Naira</v>
      </c>
      <c r="D132" s="37" t="str">
        <f>'Data Request'!D132</f>
        <v>Million</v>
      </c>
      <c r="E132" s="325"/>
      <c r="F132" s="26"/>
      <c r="G132" s="26">
        <f>'Data Request'!G132</f>
        <v>0</v>
      </c>
      <c r="H132" s="26">
        <f>'Data Request'!H132</f>
        <v>0</v>
      </c>
      <c r="I132" s="26">
        <f>'Data Request'!I132</f>
        <v>0</v>
      </c>
      <c r="J132" s="26">
        <f>'Data Request'!J132</f>
        <v>0</v>
      </c>
      <c r="K132" s="26">
        <f>'Data Request'!K132</f>
        <v>0</v>
      </c>
      <c r="L132" s="328"/>
      <c r="M132" s="328"/>
      <c r="N132" s="328"/>
      <c r="O132" s="328"/>
      <c r="P132" s="329"/>
      <c r="Q132" s="329"/>
      <c r="R132" s="329"/>
      <c r="S132" s="329"/>
      <c r="T132" s="329"/>
      <c r="U132" s="329"/>
    </row>
    <row r="133" s="4" customFormat="1" spans="1:21">
      <c r="A133" s="37"/>
      <c r="B133" s="38" t="str">
        <f>'Data Request'!B133</f>
        <v>of which Borrowings from Commercial bank loans </v>
      </c>
      <c r="C133" s="37" t="str">
        <f>'Data Request'!C133</f>
        <v>Naira</v>
      </c>
      <c r="D133" s="37" t="str">
        <f>'Data Request'!D133</f>
        <v>Million</v>
      </c>
      <c r="E133" s="325"/>
      <c r="F133" s="26"/>
      <c r="G133" s="26">
        <f>'Data Request'!G133</f>
        <v>7170.21606375</v>
      </c>
      <c r="H133" s="26">
        <f>'Data Request'!H133</f>
        <v>20000</v>
      </c>
      <c r="I133" s="26">
        <f>'Data Request'!I133</f>
        <v>6418.78378378</v>
      </c>
      <c r="J133" s="26">
        <f>'Data Request'!J133</f>
        <v>22087.9857721</v>
      </c>
      <c r="K133" s="26">
        <f>'Data Request'!K133</f>
        <v>22196.7243071</v>
      </c>
      <c r="L133" s="328"/>
      <c r="M133" s="328"/>
      <c r="N133" s="328"/>
      <c r="O133" s="328"/>
      <c r="P133" s="329"/>
      <c r="Q133" s="329"/>
      <c r="R133" s="329"/>
      <c r="S133" s="329"/>
      <c r="T133" s="329"/>
      <c r="U133" s="329"/>
    </row>
    <row r="134" s="4" customFormat="1" spans="1:21">
      <c r="A134" s="37"/>
      <c r="B134" s="38" t="str">
        <f>'Data Request'!B134</f>
        <v>of which Borrowings from External loans</v>
      </c>
      <c r="C134" s="37" t="str">
        <f>'Data Request'!C134</f>
        <v>Naira</v>
      </c>
      <c r="D134" s="37" t="str">
        <f>'Data Request'!D134</f>
        <v>Million</v>
      </c>
      <c r="E134" s="325"/>
      <c r="F134" s="26"/>
      <c r="G134" s="26">
        <f>'Data Request'!G134</f>
        <v>0</v>
      </c>
      <c r="H134" s="26">
        <f>'Data Request'!H134</f>
        <v>0</v>
      </c>
      <c r="I134" s="26">
        <f>'Data Request'!I134</f>
        <v>0</v>
      </c>
      <c r="J134" s="26">
        <f>'Data Request'!J134</f>
        <v>0</v>
      </c>
      <c r="K134" s="26">
        <f>'Data Request'!K134</f>
        <v>0</v>
      </c>
      <c r="L134" s="328"/>
      <c r="M134" s="328"/>
      <c r="N134" s="328"/>
      <c r="O134" s="328"/>
      <c r="P134" s="329"/>
      <c r="Q134" s="329"/>
      <c r="R134" s="329"/>
      <c r="S134" s="329"/>
      <c r="T134" s="329"/>
      <c r="U134" s="329"/>
    </row>
    <row r="135" s="2" customFormat="1" ht="15" spans="1:21">
      <c r="A135" s="15"/>
      <c r="B135" s="39"/>
      <c r="C135" s="20"/>
      <c r="D135" s="20"/>
      <c r="E135" s="39"/>
      <c r="F135" s="40"/>
      <c r="G135" s="40"/>
      <c r="H135" s="40"/>
      <c r="I135" s="40"/>
      <c r="J135" s="40"/>
      <c r="K135" s="40"/>
      <c r="L135" s="76"/>
      <c r="M135" s="76"/>
      <c r="N135" s="76"/>
      <c r="O135" s="76"/>
      <c r="P135" s="76"/>
      <c r="Q135" s="76"/>
      <c r="R135" s="76"/>
      <c r="S135" s="76"/>
      <c r="T135" s="76"/>
      <c r="U135" s="76"/>
    </row>
    <row r="136" s="2" customFormat="1" ht="15" spans="1:21">
      <c r="A136" s="15"/>
      <c r="B136" s="32" t="str">
        <f>'Data Request'!B136</f>
        <v>Expenditure</v>
      </c>
      <c r="C136" s="20" t="str">
        <f>'Data Request'!C136</f>
        <v>Naira</v>
      </c>
      <c r="D136" s="20" t="str">
        <f>'Data Request'!D136</f>
        <v>Million</v>
      </c>
      <c r="E136" s="32"/>
      <c r="F136" s="26"/>
      <c r="G136" s="26">
        <f>'Data Request'!G136</f>
        <v>38244.17165711</v>
      </c>
      <c r="H136" s="26">
        <f>'Data Request'!H136</f>
        <v>78333.509732</v>
      </c>
      <c r="I136" s="26">
        <f>'Data Request'!I136</f>
        <v>104223.90715275</v>
      </c>
      <c r="J136" s="26">
        <f>'Data Request'!J136</f>
        <v>72210.64198858</v>
      </c>
      <c r="K136" s="26">
        <f>'Data Request'!K136</f>
        <v>125225.922828</v>
      </c>
      <c r="L136" s="344"/>
      <c r="M136" s="344"/>
      <c r="N136" s="344"/>
      <c r="O136" s="344"/>
      <c r="P136" s="344"/>
      <c r="Q136" s="344"/>
      <c r="R136" s="344"/>
      <c r="S136" s="344"/>
      <c r="T136" s="344"/>
      <c r="U136" s="344"/>
    </row>
    <row r="137" s="2" customFormat="1" ht="15" spans="1:21">
      <c r="A137" s="15"/>
      <c r="B137" s="34" t="str">
        <f>'Data Request'!B137</f>
        <v>1. Personnel costs (Salaries, Pensions, Civil Servant Social Benefits, other)</v>
      </c>
      <c r="C137" s="20" t="str">
        <f>'Data Request'!C137</f>
        <v>Naira</v>
      </c>
      <c r="D137" s="20" t="str">
        <f>'Data Request'!D137</f>
        <v>Million</v>
      </c>
      <c r="E137" s="22"/>
      <c r="F137" s="26"/>
      <c r="G137" s="26">
        <f>'Data Request'!G137</f>
        <v>27224.63740445</v>
      </c>
      <c r="H137" s="26">
        <f>'Data Request'!H137</f>
        <v>40271.87503</v>
      </c>
      <c r="I137" s="26">
        <f>'Data Request'!I137</f>
        <v>53015.62177984</v>
      </c>
      <c r="J137" s="26">
        <f>'Data Request'!J137</f>
        <v>30473.85485228</v>
      </c>
      <c r="K137" s="26">
        <f>'Data Request'!K137</f>
        <v>59347.638975</v>
      </c>
      <c r="L137" s="26">
        <f>'Data Request'!L137</f>
        <v>38198.3997545678</v>
      </c>
      <c r="M137" s="26">
        <f>'Data Request'!M137</f>
        <v>38580.3837521135</v>
      </c>
      <c r="N137" s="26">
        <f>'Data Request'!N137</f>
        <v>42438.1875896346</v>
      </c>
      <c r="O137" s="26">
        <f>'Data Request'!O137</f>
        <v>46482.849465531</v>
      </c>
      <c r="P137" s="26">
        <f>'Data Request'!P137</f>
        <v>51151.4079601863</v>
      </c>
      <c r="Q137" s="26">
        <f>'Data Request'!Q137</f>
        <v>53708.9020397882</v>
      </c>
      <c r="R137" s="26">
        <f>'Data Request'!R137</f>
        <v>56394.371060186</v>
      </c>
      <c r="S137" s="26">
        <f>'Data Request'!S137</f>
        <v>59214.8547707879</v>
      </c>
      <c r="T137" s="26">
        <f>'Data Request'!T137</f>
        <v>60991.3933184958</v>
      </c>
      <c r="U137" s="26">
        <f>'Data Request'!U137</f>
        <v>62821.0272516807</v>
      </c>
    </row>
    <row r="138" s="2" customFormat="1" ht="15" spans="1:21">
      <c r="A138" s="70"/>
      <c r="B138" s="34" t="str">
        <f>'Data Request'!B138</f>
        <v>2. Overhead costs</v>
      </c>
      <c r="C138" s="20" t="str">
        <f>'Data Request'!C138</f>
        <v>Naira</v>
      </c>
      <c r="D138" s="20" t="str">
        <f>'Data Request'!D138</f>
        <v>Million</v>
      </c>
      <c r="E138" s="22"/>
      <c r="F138" s="26"/>
      <c r="G138" s="26">
        <f>'Data Request'!G138</f>
        <v>11017.94651266</v>
      </c>
      <c r="H138" s="26">
        <f>'Data Request'!H138</f>
        <v>19737.962449</v>
      </c>
      <c r="I138" s="26">
        <f>'Data Request'!I138</f>
        <v>27320.68478619</v>
      </c>
      <c r="J138" s="26">
        <f>'Data Request'!J138</f>
        <v>25045.0828298</v>
      </c>
      <c r="K138" s="26">
        <f>'Data Request'!K138</f>
        <v>29826.174501</v>
      </c>
      <c r="L138" s="26">
        <f>'Data Request'!L138</f>
        <v>27320.4543859247</v>
      </c>
      <c r="M138" s="26">
        <f>'Data Request'!M138</f>
        <v>27375.0952946965</v>
      </c>
      <c r="N138" s="26">
        <f>'Data Request'!N138</f>
        <v>30112.8462476435</v>
      </c>
      <c r="O138" s="26">
        <f>'Data Request'!O138</f>
        <v>33124.3347101199</v>
      </c>
      <c r="P138" s="26">
        <f>'Data Request'!P138</f>
        <v>36436.5880572211</v>
      </c>
      <c r="Q138" s="26">
        <f>'Data Request'!Q138</f>
        <v>40079.6339377933</v>
      </c>
      <c r="R138" s="26">
        <f>'Data Request'!R138</f>
        <v>42083.5002771713</v>
      </c>
      <c r="S138" s="26">
        <f>'Data Request'!S138</f>
        <v>44187.215279943</v>
      </c>
      <c r="T138" s="26">
        <f>'Data Request'!T138</f>
        <v>45512.8074327424</v>
      </c>
      <c r="U138" s="26">
        <f>'Data Request'!U138</f>
        <v>46878.3055070698</v>
      </c>
    </row>
    <row r="139" s="2" customFormat="1" ht="15" spans="1:21">
      <c r="A139" s="15"/>
      <c r="B139" s="34" t="str">
        <f>'Data Request'!B139</f>
        <v>3. Interest Payments (Public Debt Charges, including interests deducted from FAAC Allocation)</v>
      </c>
      <c r="C139" s="20" t="str">
        <f>'Data Request'!C139</f>
        <v>Naira</v>
      </c>
      <c r="D139" s="20" t="str">
        <f>'Data Request'!D139</f>
        <v>Million</v>
      </c>
      <c r="E139" s="22"/>
      <c r="F139" s="26"/>
      <c r="G139" s="26">
        <f>'Data Request'!G139</f>
        <v>0</v>
      </c>
      <c r="H139" s="26">
        <f>'Data Request'!H139</f>
        <v>0</v>
      </c>
      <c r="I139" s="26">
        <f>'Data Request'!I139</f>
        <v>0</v>
      </c>
      <c r="J139" s="26">
        <f>'Data Request'!J139</f>
        <v>0</v>
      </c>
      <c r="K139" s="26">
        <f>'Data Request'!K139</f>
        <v>1995.309979</v>
      </c>
      <c r="L139" s="344"/>
      <c r="M139" s="344"/>
      <c r="N139" s="344"/>
      <c r="O139" s="344"/>
      <c r="P139" s="344"/>
      <c r="Q139" s="344"/>
      <c r="R139" s="344"/>
      <c r="S139" s="344"/>
      <c r="T139" s="344"/>
      <c r="U139" s="344"/>
    </row>
    <row r="140" s="2" customFormat="1" ht="15" spans="1:21">
      <c r="A140" s="15"/>
      <c r="B140" s="35" t="str">
        <f>'Data Request'!B140</f>
        <v>of which Interest Payments (Public Debt Charges, excluding interests deducted from FAAC Allocation)</v>
      </c>
      <c r="C140" s="20" t="str">
        <f>'Data Request'!C140</f>
        <v>Naira</v>
      </c>
      <c r="D140" s="20" t="str">
        <f>'Data Request'!D140</f>
        <v>Million</v>
      </c>
      <c r="E140" s="22"/>
      <c r="F140" s="26"/>
      <c r="G140" s="26">
        <f>'Data Request'!G140</f>
        <v>0</v>
      </c>
      <c r="H140" s="26">
        <f>'Data Request'!H140</f>
        <v>0</v>
      </c>
      <c r="I140" s="26">
        <f>'Data Request'!I140</f>
        <v>0</v>
      </c>
      <c r="J140" s="26">
        <f>'Data Request'!J140</f>
        <v>0</v>
      </c>
      <c r="K140" s="26">
        <f>'Data Request'!K140</f>
        <v>0</v>
      </c>
      <c r="L140" s="344"/>
      <c r="M140" s="344"/>
      <c r="N140" s="344"/>
      <c r="O140" s="344"/>
      <c r="P140" s="344"/>
      <c r="Q140" s="344"/>
      <c r="R140" s="344"/>
      <c r="S140" s="344"/>
      <c r="T140" s="344"/>
      <c r="U140" s="344"/>
    </row>
    <row r="141" s="2" customFormat="1" ht="15" spans="1:21">
      <c r="A141" s="15"/>
      <c r="B141" s="35" t="str">
        <f>'Data Request'!B141</f>
        <v>of which Interest deducted from FAAC Allocation</v>
      </c>
      <c r="C141" s="20" t="str">
        <f>'Data Request'!C141</f>
        <v>Naira</v>
      </c>
      <c r="D141" s="20" t="str">
        <f>'Data Request'!D141</f>
        <v>Million</v>
      </c>
      <c r="E141" s="22"/>
      <c r="F141" s="26"/>
      <c r="G141" s="26">
        <f>'Data Request'!G141</f>
        <v>0</v>
      </c>
      <c r="H141" s="26">
        <f>'Data Request'!H141</f>
        <v>0</v>
      </c>
      <c r="I141" s="26">
        <f>'Data Request'!I141</f>
        <v>0</v>
      </c>
      <c r="J141" s="26">
        <f>'Data Request'!J141</f>
        <v>0</v>
      </c>
      <c r="K141" s="26">
        <f>'Data Request'!K141</f>
        <v>0</v>
      </c>
      <c r="L141" s="344"/>
      <c r="M141" s="344"/>
      <c r="N141" s="344"/>
      <c r="O141" s="344"/>
      <c r="P141" s="344"/>
      <c r="Q141" s="344"/>
      <c r="R141" s="344"/>
      <c r="S141" s="344"/>
      <c r="T141" s="344"/>
      <c r="U141" s="344"/>
    </row>
    <row r="142" s="2" customFormat="1" ht="15" spans="1:21">
      <c r="A142" s="15"/>
      <c r="B142" s="34" t="str">
        <f>'Data Request'!B142</f>
        <v>4. Other Recurrent Expenditure (Excluding Personnel Costs, Overhead Costs and Interest Payments)</v>
      </c>
      <c r="C142" s="20" t="str">
        <f>'Data Request'!C142</f>
        <v>Naira</v>
      </c>
      <c r="D142" s="20" t="str">
        <f>'Data Request'!D142</f>
        <v>Million</v>
      </c>
      <c r="E142" s="22"/>
      <c r="F142" s="26"/>
      <c r="G142" s="26">
        <f>'Data Request'!G142</f>
        <v>0</v>
      </c>
      <c r="H142" s="26">
        <f>'Data Request'!H142</f>
        <v>0</v>
      </c>
      <c r="I142" s="26">
        <f>'Data Request'!I142</f>
        <v>0</v>
      </c>
      <c r="J142" s="26">
        <f>'Data Request'!J142</f>
        <v>0</v>
      </c>
      <c r="K142" s="26">
        <f>'Data Request'!K142</f>
        <v>0</v>
      </c>
      <c r="L142" s="26">
        <f>'Data Request'!L142</f>
        <v>0</v>
      </c>
      <c r="M142" s="26">
        <f>'Data Request'!M142</f>
        <v>0</v>
      </c>
      <c r="N142" s="26">
        <f>'Data Request'!N142</f>
        <v>0</v>
      </c>
      <c r="O142" s="26">
        <f>'Data Request'!O142</f>
        <v>0</v>
      </c>
      <c r="P142" s="26">
        <f>'Data Request'!P142</f>
        <v>0</v>
      </c>
      <c r="Q142" s="26">
        <f>'Data Request'!Q142</f>
        <v>0</v>
      </c>
      <c r="R142" s="26">
        <f>'Data Request'!R142</f>
        <v>0</v>
      </c>
      <c r="S142" s="26">
        <f>'Data Request'!S142</f>
        <v>0</v>
      </c>
      <c r="T142" s="26">
        <f>'Data Request'!T142</f>
        <v>0</v>
      </c>
      <c r="U142" s="26">
        <f>'Data Request'!U142</f>
        <v>0</v>
      </c>
    </row>
    <row r="143" s="2" customFormat="1" ht="15" spans="1:21">
      <c r="A143" s="15"/>
      <c r="B143" s="34" t="str">
        <f>'Data Request'!B143</f>
        <v>5. Capital Expenditure</v>
      </c>
      <c r="C143" s="20" t="str">
        <f>'Data Request'!C143</f>
        <v>Naira</v>
      </c>
      <c r="D143" s="20" t="str">
        <f>'Data Request'!D143</f>
        <v>Million</v>
      </c>
      <c r="E143" s="22"/>
      <c r="F143" s="26"/>
      <c r="G143" s="26">
        <f>'Data Request'!G143</f>
        <v>0</v>
      </c>
      <c r="H143" s="26">
        <f>'Data Request'!H143</f>
        <v>15828.823277</v>
      </c>
      <c r="I143" s="26">
        <f>'Data Request'!I143</f>
        <v>19888.11981084</v>
      </c>
      <c r="J143" s="26">
        <f>'Data Request'!J143</f>
        <v>16169.14040033</v>
      </c>
      <c r="K143" s="26">
        <f>'Data Request'!K143</f>
        <v>28589.764955</v>
      </c>
      <c r="L143" s="26">
        <f>'Data Request'!L143</f>
        <v>32206.5721910489</v>
      </c>
      <c r="M143" s="26">
        <f>'Data Request'!M143</f>
        <v>35273.5584186517</v>
      </c>
      <c r="N143" s="26">
        <f>'Data Request'!N143</f>
        <v>38931.2774523031</v>
      </c>
      <c r="O143" s="26">
        <f>'Data Request'!O143</f>
        <v>42824.4051975334</v>
      </c>
      <c r="P143" s="26">
        <f>'Data Request'!P143</f>
        <v>47106.8457172868</v>
      </c>
      <c r="Q143" s="26">
        <f>'Data Request'!Q143</f>
        <v>51817.5302890154</v>
      </c>
      <c r="R143" s="26">
        <f>'Data Request'!R143</f>
        <v>56999.283317917</v>
      </c>
      <c r="S143" s="26">
        <f>'Data Request'!S143</f>
        <v>62699.2116497087</v>
      </c>
      <c r="T143" s="26">
        <f>'Data Request'!T143</f>
        <v>68969.1328146795</v>
      </c>
      <c r="U143" s="26">
        <f>'Data Request'!U143</f>
        <v>75866.0460961475</v>
      </c>
    </row>
    <row r="144" s="4" customFormat="1" spans="1:21">
      <c r="A144" s="37"/>
      <c r="B144" s="34" t="str">
        <f>'Data Request'!B144</f>
        <v>6. Amortization (principal) payments</v>
      </c>
      <c r="C144" s="37" t="str">
        <f>'Data Request'!C144</f>
        <v>Naira</v>
      </c>
      <c r="D144" s="37" t="str">
        <f>'Data Request'!D144</f>
        <v>Million</v>
      </c>
      <c r="E144" s="333"/>
      <c r="F144" s="26"/>
      <c r="G144" s="26">
        <f>'Data Request'!G144</f>
        <v>0</v>
      </c>
      <c r="H144" s="26">
        <f>'Data Request'!H144</f>
        <v>2493.213197</v>
      </c>
      <c r="I144" s="26">
        <f>'Data Request'!I144</f>
        <v>3997.66299888</v>
      </c>
      <c r="J144" s="26">
        <f>'Data Request'!J144</f>
        <v>520.52717417</v>
      </c>
      <c r="K144" s="26">
        <f>'Data Request'!K144</f>
        <v>5464.735018</v>
      </c>
      <c r="L144" s="345"/>
      <c r="M144" s="345"/>
      <c r="N144" s="345"/>
      <c r="O144" s="345"/>
      <c r="P144" s="329"/>
      <c r="Q144" s="329"/>
      <c r="R144" s="329"/>
      <c r="S144" s="329"/>
      <c r="T144" s="329"/>
      <c r="U144" s="329"/>
    </row>
    <row r="145" s="4" customFormat="1" spans="1:21">
      <c r="A145" s="37"/>
      <c r="B145" s="41" t="str">
        <f>'Data Request'!B145</f>
        <v>of which Amortization of Domestic bonds</v>
      </c>
      <c r="C145" s="37" t="str">
        <f>'Data Request'!C145</f>
        <v>Naira</v>
      </c>
      <c r="D145" s="37" t="str">
        <f>'Data Request'!D145</f>
        <v>Million</v>
      </c>
      <c r="E145" s="325"/>
      <c r="F145" s="26"/>
      <c r="G145" s="26">
        <f>'Data Request'!G145</f>
        <v>0</v>
      </c>
      <c r="H145" s="26">
        <f>'Data Request'!H145</f>
        <v>0</v>
      </c>
      <c r="I145" s="26">
        <f>'Data Request'!I145</f>
        <v>0</v>
      </c>
      <c r="J145" s="26">
        <f>'Data Request'!J145</f>
        <v>0</v>
      </c>
      <c r="K145" s="26">
        <f>'Data Request'!K145</f>
        <v>0</v>
      </c>
      <c r="L145" s="328"/>
      <c r="M145" s="328"/>
      <c r="N145" s="328"/>
      <c r="O145" s="328"/>
      <c r="P145" s="329"/>
      <c r="Q145" s="329"/>
      <c r="R145" s="329"/>
      <c r="S145" s="329"/>
      <c r="T145" s="329"/>
      <c r="U145" s="329"/>
    </row>
    <row r="146" s="4" customFormat="1" spans="1:21">
      <c r="A146" s="37"/>
      <c r="B146" s="41" t="str">
        <f>'Data Request'!B146</f>
        <v>of which Amortization of Commercial bank loans </v>
      </c>
      <c r="C146" s="37" t="str">
        <f>'Data Request'!C146</f>
        <v>Naira</v>
      </c>
      <c r="D146" s="37" t="str">
        <f>'Data Request'!D146</f>
        <v>Million</v>
      </c>
      <c r="E146" s="325"/>
      <c r="F146" s="26"/>
      <c r="G146" s="26">
        <f>'Data Request'!G146</f>
        <v>0</v>
      </c>
      <c r="H146" s="26">
        <f>'Data Request'!H146</f>
        <v>0</v>
      </c>
      <c r="I146" s="26">
        <f>'Data Request'!I146</f>
        <v>0</v>
      </c>
      <c r="J146" s="26">
        <f>'Data Request'!J146</f>
        <v>0</v>
      </c>
      <c r="K146" s="26">
        <f>'Data Request'!K146</f>
        <v>0</v>
      </c>
      <c r="L146" s="328"/>
      <c r="M146" s="328"/>
      <c r="N146" s="328"/>
      <c r="O146" s="328"/>
      <c r="P146" s="329"/>
      <c r="Q146" s="329"/>
      <c r="R146" s="329"/>
      <c r="S146" s="329"/>
      <c r="T146" s="329"/>
      <c r="U146" s="329"/>
    </row>
    <row r="147" s="4" customFormat="1" spans="1:21">
      <c r="A147" s="37"/>
      <c r="B147" s="41" t="str">
        <f>'Data Request'!B147</f>
        <v>of which Amortization of External loans</v>
      </c>
      <c r="C147" s="37" t="str">
        <f>'Data Request'!C147</f>
        <v>Naira</v>
      </c>
      <c r="D147" s="37" t="str">
        <f>'Data Request'!D147</f>
        <v>Million</v>
      </c>
      <c r="E147" s="325"/>
      <c r="F147" s="26"/>
      <c r="G147" s="26">
        <f>'Data Request'!G147</f>
        <v>0</v>
      </c>
      <c r="H147" s="26">
        <f>'Data Request'!H147</f>
        <v>0</v>
      </c>
      <c r="I147" s="26">
        <f>'Data Request'!I147</f>
        <v>0</v>
      </c>
      <c r="J147" s="26">
        <f>'Data Request'!J147</f>
        <v>0</v>
      </c>
      <c r="K147" s="26">
        <f>'Data Request'!K147</f>
        <v>0</v>
      </c>
      <c r="L147" s="328"/>
      <c r="M147" s="328"/>
      <c r="N147" s="328"/>
      <c r="O147" s="328"/>
      <c r="P147" s="329"/>
      <c r="Q147" s="329"/>
      <c r="R147" s="329"/>
      <c r="S147" s="329"/>
      <c r="T147" s="329"/>
      <c r="U147" s="329"/>
    </row>
    <row r="148" s="2" customFormat="1" ht="15" spans="1:21">
      <c r="A148" s="15"/>
      <c r="B148" s="42"/>
      <c r="C148" s="20"/>
      <c r="D148" s="20"/>
      <c r="E148" s="22"/>
      <c r="F148" s="43"/>
      <c r="G148" s="43"/>
      <c r="H148" s="43"/>
      <c r="I148" s="43"/>
      <c r="J148" s="43"/>
      <c r="K148" s="43"/>
      <c r="L148" s="76"/>
      <c r="M148" s="76"/>
      <c r="N148" s="76"/>
      <c r="O148" s="76"/>
      <c r="P148" s="76"/>
      <c r="Q148" s="76"/>
      <c r="R148" s="76"/>
      <c r="S148" s="76"/>
      <c r="T148" s="76"/>
      <c r="U148" s="76"/>
    </row>
    <row r="149" s="2" customFormat="1" ht="15" spans="1:21">
      <c r="A149" s="15"/>
      <c r="B149" s="32" t="str">
        <f>'Data Request'!B149</f>
        <v>Budget Balance (' + ' means surplus,  ' - ' means deficit)</v>
      </c>
      <c r="C149" s="20" t="str">
        <f>'Data Request'!C149</f>
        <v>Naira</v>
      </c>
      <c r="D149" s="20" t="str">
        <f>'Data Request'!D149</f>
        <v>Million</v>
      </c>
      <c r="E149" s="32"/>
      <c r="F149" s="26"/>
      <c r="G149" s="26">
        <f>'Data Request'!G149</f>
        <v>21422.87777144</v>
      </c>
      <c r="H149" s="26">
        <f>'Data Request'!H149</f>
        <v>2958.02034599999</v>
      </c>
      <c r="I149" s="26">
        <f>'Data Request'!I149</f>
        <v>-27790.40961544</v>
      </c>
      <c r="J149" s="26">
        <f>'Data Request'!J149</f>
        <v>35659.31000163</v>
      </c>
      <c r="K149" s="26">
        <f>'Data Request'!K149</f>
        <v>-22024.7027269</v>
      </c>
      <c r="L149" s="344"/>
      <c r="M149" s="344"/>
      <c r="N149" s="344"/>
      <c r="O149" s="344"/>
      <c r="P149" s="344"/>
      <c r="Q149" s="344"/>
      <c r="R149" s="344"/>
      <c r="S149" s="344"/>
      <c r="T149" s="344"/>
      <c r="U149" s="344"/>
    </row>
    <row r="150" s="4" customFormat="1" spans="1:21">
      <c r="A150" s="37"/>
      <c r="B150" s="32" t="str">
        <f>'Data Request'!B150</f>
        <v>Opening Cash and Bank Balance</v>
      </c>
      <c r="C150" s="37" t="str">
        <f>'Data Request'!C150</f>
        <v>Naira</v>
      </c>
      <c r="D150" s="37" t="str">
        <f>'Data Request'!D150</f>
        <v>Million</v>
      </c>
      <c r="E150" s="333"/>
      <c r="F150" s="26"/>
      <c r="G150" s="26">
        <f>'Data Request'!G150</f>
        <v>4635.9537166</v>
      </c>
      <c r="H150" s="26">
        <f>'Data Request'!H150</f>
        <v>2029.3089658</v>
      </c>
      <c r="I150" s="26">
        <f>'Data Request'!I150</f>
        <v>20398.489309</v>
      </c>
      <c r="J150" s="26">
        <f>'Data Request'!J150</f>
        <v>13673.27865207</v>
      </c>
      <c r="K150" s="26">
        <f>'Data Request'!K150</f>
        <v>16497.91689551</v>
      </c>
      <c r="L150" s="80">
        <f>K151</f>
        <v>32456.282771</v>
      </c>
      <c r="M150" s="80">
        <f t="shared" ref="M150:U150" si="33">L151</f>
        <v>15085.6</v>
      </c>
      <c r="N150" s="80">
        <f t="shared" si="33"/>
        <v>17035.88</v>
      </c>
      <c r="O150" s="80">
        <f t="shared" si="33"/>
        <v>16856.56</v>
      </c>
      <c r="P150" s="80">
        <f t="shared" si="33"/>
        <v>19875.83</v>
      </c>
      <c r="Q150" s="80">
        <f t="shared" si="33"/>
        <v>20064.78</v>
      </c>
      <c r="R150" s="80">
        <f t="shared" si="33"/>
        <v>19075.16</v>
      </c>
      <c r="S150" s="80">
        <f t="shared" si="33"/>
        <v>17080.38</v>
      </c>
      <c r="T150" s="80">
        <f t="shared" si="33"/>
        <v>17058.13</v>
      </c>
      <c r="U150" s="80">
        <f t="shared" si="33"/>
        <v>18966.98</v>
      </c>
    </row>
    <row r="151" s="4" customFormat="1" spans="1:21">
      <c r="A151" s="37"/>
      <c r="B151" s="32" t="str">
        <f>'Data Request'!B151</f>
        <v>Closing Cash and Bank Balance</v>
      </c>
      <c r="C151" s="37" t="str">
        <f>'Data Request'!C151</f>
        <v>Naira</v>
      </c>
      <c r="D151" s="37" t="str">
        <f>'Data Request'!D151</f>
        <v>Million</v>
      </c>
      <c r="E151" s="333"/>
      <c r="F151" s="26"/>
      <c r="G151" s="26">
        <f>'Data Request'!G151</f>
        <v>2029.3099658</v>
      </c>
      <c r="H151" s="26">
        <f>'Data Request'!H151</f>
        <v>20398.489309</v>
      </c>
      <c r="I151" s="26">
        <f>'Data Request'!I151</f>
        <v>13673.27865207</v>
      </c>
      <c r="J151" s="26">
        <f>'Data Request'!J151</f>
        <v>16497.91689551</v>
      </c>
      <c r="K151" s="26">
        <f>'Data Request'!K151</f>
        <v>32456.282771</v>
      </c>
      <c r="L151" s="26">
        <f>'Data Request'!L151</f>
        <v>15085.6</v>
      </c>
      <c r="M151" s="26">
        <f>'Data Request'!M151</f>
        <v>17035.88</v>
      </c>
      <c r="N151" s="26">
        <f>'Data Request'!N151</f>
        <v>16856.56</v>
      </c>
      <c r="O151" s="26">
        <f>'Data Request'!O151</f>
        <v>19875.83</v>
      </c>
      <c r="P151" s="26">
        <f>'Data Request'!P151</f>
        <v>20064.78</v>
      </c>
      <c r="Q151" s="26">
        <f>'Data Request'!Q151</f>
        <v>19075.16</v>
      </c>
      <c r="R151" s="26">
        <f>'Data Request'!R151</f>
        <v>17080.38</v>
      </c>
      <c r="S151" s="26">
        <f>'Data Request'!S151</f>
        <v>17058.13</v>
      </c>
      <c r="T151" s="26">
        <f>'Data Request'!T151</f>
        <v>18966.98</v>
      </c>
      <c r="U151" s="26">
        <f>'Data Request'!U151</f>
        <v>18012.56</v>
      </c>
    </row>
    <row r="152" spans="2:25">
      <c r="B152" s="22"/>
      <c r="C152" s="20"/>
      <c r="D152" s="20"/>
      <c r="E152" s="20"/>
      <c r="F152" s="20"/>
      <c r="G152" s="21"/>
      <c r="H152" s="21"/>
      <c r="I152" s="21"/>
      <c r="J152" s="21"/>
      <c r="K152" s="21"/>
      <c r="L152" s="21"/>
      <c r="M152" s="21"/>
      <c r="N152" s="21"/>
      <c r="O152" s="21"/>
      <c r="P152" s="21"/>
      <c r="Q152" s="21"/>
      <c r="R152" s="21"/>
      <c r="S152" s="21"/>
      <c r="T152" s="21"/>
      <c r="U152" s="21"/>
      <c r="V152" s="21"/>
      <c r="W152" s="22"/>
      <c r="Y152" s="322"/>
    </row>
    <row r="153" s="2" customFormat="1" ht="15" spans="1:21">
      <c r="A153" s="15"/>
      <c r="B153" s="16" t="str">
        <f>'Data Request'!B153</f>
        <v>4. Information on Planned Borrowings Creating New Debt (new bonds, new loans, etc.) (See Note 4 in Guidance for Completing Data Request for State DSA)</v>
      </c>
      <c r="C153" s="16"/>
      <c r="D153" s="17"/>
      <c r="E153" s="18"/>
      <c r="F153" s="19"/>
      <c r="G153" s="19"/>
      <c r="H153" s="19"/>
      <c r="I153" s="19"/>
      <c r="J153" s="19"/>
      <c r="K153" s="19"/>
      <c r="L153" s="19"/>
      <c r="M153" s="19"/>
      <c r="N153" s="19"/>
      <c r="O153" s="19"/>
      <c r="P153" s="19"/>
      <c r="Q153" s="19"/>
      <c r="R153" s="19"/>
      <c r="S153" s="19"/>
      <c r="T153" s="19"/>
      <c r="U153" s="19"/>
    </row>
    <row r="154" s="2" customFormat="1" ht="15" spans="1:21">
      <c r="A154" s="15"/>
      <c r="B154" s="22"/>
      <c r="C154" s="20"/>
      <c r="D154" s="20"/>
      <c r="E154" s="22"/>
      <c r="F154" s="21"/>
      <c r="G154" s="21"/>
      <c r="H154" s="21"/>
      <c r="I154" s="21"/>
      <c r="J154" s="21"/>
      <c r="K154" s="21"/>
      <c r="L154" s="21"/>
      <c r="M154" s="21"/>
      <c r="N154" s="21"/>
      <c r="O154" s="21"/>
      <c r="P154" s="21"/>
      <c r="Q154" s="21"/>
      <c r="R154" s="21"/>
      <c r="S154" s="21"/>
      <c r="T154" s="21"/>
      <c r="U154" s="21"/>
    </row>
    <row r="155" s="4" customFormat="1" spans="2:16">
      <c r="B155" s="65" t="str">
        <f>'Data Request'!B155</f>
        <v>Insert planned Borrowings (new bonds, new loans, etc.) as nominal amounts in million naira or million US dollars. Total Planned Borrowings (row 167) must equal the Gross Borrowing Requirement (row 168, calculated by the Template in the Baseline Scenario)</v>
      </c>
      <c r="C155" s="37"/>
      <c r="D155" s="37"/>
      <c r="E155" s="66"/>
      <c r="F155" s="67"/>
      <c r="G155" s="67"/>
      <c r="H155" s="67"/>
      <c r="I155" s="67"/>
      <c r="J155" s="67"/>
      <c r="K155" s="67"/>
      <c r="L155" s="67"/>
      <c r="M155" s="67"/>
      <c r="N155" s="67"/>
      <c r="O155" s="67"/>
      <c r="P155" s="67"/>
    </row>
    <row r="156" s="4" customFormat="1" spans="2:21">
      <c r="B156" s="68" t="str">
        <f>'Data Request'!B156</f>
        <v>New Domestic Financing in Million Naira</v>
      </c>
      <c r="C156" s="20"/>
      <c r="D156" s="37"/>
      <c r="E156" s="334"/>
      <c r="L156" s="95"/>
      <c r="M156" s="95"/>
      <c r="N156" s="95"/>
      <c r="O156" s="95"/>
      <c r="P156" s="95"/>
      <c r="Q156" s="95"/>
      <c r="R156" s="95"/>
      <c r="S156" s="95"/>
      <c r="T156" s="95"/>
      <c r="U156" s="95"/>
    </row>
    <row r="157" s="4" customFormat="1" spans="1:21">
      <c r="A157" s="31"/>
      <c r="B157" s="34" t="str">
        <f>'Data Request'!B157</f>
        <v>Commercial Bank Loans (maturity 1 to 5 years, including Agric Loans, Infrastructure Loans, and MSMEDF)</v>
      </c>
      <c r="C157" s="20" t="str">
        <f>'Data Request'!C157</f>
        <v>Naira</v>
      </c>
      <c r="D157" s="20" t="str">
        <f>'Data Request'!D157</f>
        <v>Million</v>
      </c>
      <c r="E157" s="42"/>
      <c r="G157" s="329"/>
      <c r="H157" s="329"/>
      <c r="I157" s="329"/>
      <c r="J157" s="329"/>
      <c r="K157" s="329"/>
      <c r="L157" s="26">
        <f>'Data Request'!L157</f>
        <v>0</v>
      </c>
      <c r="M157" s="26">
        <f>'Data Request'!M157</f>
        <v>1000</v>
      </c>
      <c r="N157" s="26">
        <f>'Data Request'!N157</f>
        <v>1000</v>
      </c>
      <c r="O157" s="26">
        <f>'Data Request'!O157</f>
        <v>1000</v>
      </c>
      <c r="P157" s="26">
        <f>'Data Request'!P157</f>
        <v>1200</v>
      </c>
      <c r="Q157" s="26">
        <f>'Data Request'!Q157</f>
        <v>1200</v>
      </c>
      <c r="R157" s="26">
        <f>'Data Request'!R157</f>
        <v>1300</v>
      </c>
      <c r="S157" s="26">
        <f>'Data Request'!S157</f>
        <v>1300</v>
      </c>
      <c r="T157" s="26">
        <f>'Data Request'!T157</f>
        <v>1500</v>
      </c>
      <c r="U157" s="26">
        <f>'Data Request'!U157</f>
        <v>1500</v>
      </c>
    </row>
    <row r="158" s="4" customFormat="1" spans="1:21">
      <c r="A158" s="31"/>
      <c r="B158" s="34" t="str">
        <f>'Data Request'!B158</f>
        <v>Commercial Bank Loans (maturity 6 years or longer, including Agric Loans, Infrastructure Loans, and MSMEDF)</v>
      </c>
      <c r="C158" s="20" t="str">
        <f>'Data Request'!C158</f>
        <v>Naira</v>
      </c>
      <c r="D158" s="20" t="str">
        <f>'Data Request'!D158</f>
        <v>Million</v>
      </c>
      <c r="E158" s="42"/>
      <c r="G158" s="329"/>
      <c r="H158" s="329"/>
      <c r="I158" s="329"/>
      <c r="J158" s="329"/>
      <c r="K158" s="329"/>
      <c r="L158" s="26">
        <f>'Data Request'!L158</f>
        <v>2000</v>
      </c>
      <c r="M158" s="26">
        <f>'Data Request'!M158</f>
        <v>15000</v>
      </c>
      <c r="N158" s="26">
        <f>'Data Request'!N158</f>
        <v>12000</v>
      </c>
      <c r="O158" s="26">
        <f>'Data Request'!O158</f>
        <v>12000</v>
      </c>
      <c r="P158" s="26">
        <f>'Data Request'!P158</f>
        <v>13000</v>
      </c>
      <c r="Q158" s="26">
        <f>'Data Request'!Q158</f>
        <v>13000</v>
      </c>
      <c r="R158" s="26">
        <f>'Data Request'!R158</f>
        <v>13200</v>
      </c>
      <c r="S158" s="26">
        <f>'Data Request'!S158</f>
        <v>13200</v>
      </c>
      <c r="T158" s="26">
        <f>'Data Request'!T158</f>
        <v>13500</v>
      </c>
      <c r="U158" s="26">
        <f>'Data Request'!U158</f>
        <v>13500</v>
      </c>
    </row>
    <row r="159" s="4" customFormat="1" spans="1:21">
      <c r="A159" s="31"/>
      <c r="B159" s="34" t="str">
        <f>'Data Request'!B159</f>
        <v>State Bonds (maturity 1 to 5 years)</v>
      </c>
      <c r="C159" s="20" t="str">
        <f>'Data Request'!C159</f>
        <v>Naira</v>
      </c>
      <c r="D159" s="20" t="str">
        <f>'Data Request'!D159</f>
        <v>Million</v>
      </c>
      <c r="E159" s="42"/>
      <c r="G159" s="329"/>
      <c r="H159" s="329"/>
      <c r="I159" s="329"/>
      <c r="J159" s="329"/>
      <c r="K159" s="329"/>
      <c r="L159" s="26">
        <f>'Data Request'!L159</f>
        <v>847.128</v>
      </c>
      <c r="M159" s="26">
        <f>'Data Request'!M159</f>
        <v>847.128</v>
      </c>
      <c r="N159" s="26">
        <f>'Data Request'!N159</f>
        <v>0</v>
      </c>
      <c r="O159" s="26">
        <f>'Data Request'!O159</f>
        <v>0</v>
      </c>
      <c r="P159" s="26">
        <f>'Data Request'!P159</f>
        <v>0</v>
      </c>
      <c r="Q159" s="26">
        <f>'Data Request'!Q159</f>
        <v>0</v>
      </c>
      <c r="R159" s="26">
        <f>'Data Request'!R159</f>
        <v>0</v>
      </c>
      <c r="S159" s="26">
        <f>'Data Request'!S159</f>
        <v>0</v>
      </c>
      <c r="T159" s="26">
        <f>'Data Request'!T159</f>
        <v>0</v>
      </c>
      <c r="U159" s="26">
        <f>'Data Request'!U159</f>
        <v>0</v>
      </c>
    </row>
    <row r="160" s="4" customFormat="1" spans="1:21">
      <c r="A160" s="31"/>
      <c r="B160" s="34" t="str">
        <f>'Data Request'!B160</f>
        <v>State Bonds (maturity 6 years or longer)</v>
      </c>
      <c r="C160" s="20" t="str">
        <f>'Data Request'!C160</f>
        <v>Naira</v>
      </c>
      <c r="D160" s="20" t="str">
        <f>'Data Request'!D160</f>
        <v>Million</v>
      </c>
      <c r="E160" s="42"/>
      <c r="G160" s="329"/>
      <c r="H160" s="329"/>
      <c r="I160" s="329"/>
      <c r="J160" s="329"/>
      <c r="K160" s="329"/>
      <c r="L160" s="26">
        <f>'Data Request'!L160</f>
        <v>564</v>
      </c>
      <c r="M160" s="26">
        <f>'Data Request'!M160</f>
        <v>564</v>
      </c>
      <c r="N160" s="26">
        <f>'Data Request'!N160</f>
        <v>564</v>
      </c>
      <c r="O160" s="26">
        <f>'Data Request'!O160</f>
        <v>0</v>
      </c>
      <c r="P160" s="26">
        <f>'Data Request'!P160</f>
        <v>0</v>
      </c>
      <c r="Q160" s="26">
        <f>'Data Request'!Q160</f>
        <v>0</v>
      </c>
      <c r="R160" s="26">
        <f>'Data Request'!R160</f>
        <v>0</v>
      </c>
      <c r="S160" s="26">
        <f>'Data Request'!S160</f>
        <v>0</v>
      </c>
      <c r="T160" s="26">
        <f>'Data Request'!T160</f>
        <v>0</v>
      </c>
      <c r="U160" s="26">
        <f>'Data Request'!U160</f>
        <v>0</v>
      </c>
    </row>
    <row r="161" s="4" customFormat="1" spans="1:21">
      <c r="A161" s="31"/>
      <c r="B161" s="34" t="str">
        <f>'Data Request'!B161</f>
        <v>Other Domestic Financing</v>
      </c>
      <c r="C161" s="20" t="str">
        <f>'Data Request'!C161</f>
        <v>Naira</v>
      </c>
      <c r="D161" s="20" t="str">
        <f>'Data Request'!D161</f>
        <v>Million</v>
      </c>
      <c r="E161" s="42"/>
      <c r="G161" s="329"/>
      <c r="H161" s="329"/>
      <c r="I161" s="329"/>
      <c r="J161" s="329"/>
      <c r="K161" s="329"/>
      <c r="L161" s="26">
        <f>'Data Request'!L161</f>
        <v>1400</v>
      </c>
      <c r="M161" s="26">
        <f>'Data Request'!M161</f>
        <v>1400</v>
      </c>
      <c r="N161" s="26">
        <f>'Data Request'!N161</f>
        <v>1400</v>
      </c>
      <c r="O161" s="26">
        <f>'Data Request'!O161</f>
        <v>1400</v>
      </c>
      <c r="P161" s="26">
        <f>'Data Request'!P161</f>
        <v>1500</v>
      </c>
      <c r="Q161" s="26">
        <f>'Data Request'!Q161</f>
        <v>1700</v>
      </c>
      <c r="R161" s="26">
        <f>'Data Request'!R161</f>
        <v>1700</v>
      </c>
      <c r="S161" s="26">
        <f>'Data Request'!S161</f>
        <v>2000</v>
      </c>
      <c r="T161" s="26">
        <f>'Data Request'!T161</f>
        <v>2000</v>
      </c>
      <c r="U161" s="26">
        <f>'Data Request'!U161</f>
        <v>2000</v>
      </c>
    </row>
    <row r="162" s="4" customFormat="1" spans="1:21">
      <c r="A162" s="37"/>
      <c r="B162" s="68" t="str">
        <f>'Data Request'!B162</f>
        <v>New External Financing in Million US Dollars</v>
      </c>
      <c r="C162" s="70"/>
      <c r="D162" s="37"/>
      <c r="E162" s="334"/>
      <c r="F162" s="11"/>
      <c r="G162" s="7"/>
      <c r="H162" s="7"/>
      <c r="I162" s="7"/>
      <c r="J162" s="7"/>
      <c r="K162" s="7"/>
      <c r="L162" s="95"/>
      <c r="M162" s="95"/>
      <c r="N162" s="95"/>
      <c r="O162" s="95"/>
      <c r="P162" s="95"/>
      <c r="Q162" s="95"/>
      <c r="R162" s="95"/>
      <c r="S162" s="95"/>
      <c r="T162" s="95"/>
      <c r="U162" s="95"/>
    </row>
    <row r="163" s="4" customFormat="1" spans="1:21">
      <c r="A163" s="31"/>
      <c r="B163" s="34" t="str">
        <f>'Data Request'!B163</f>
        <v>External Financing - Concessional Loans (e.g., World Bank, African Development Bank)</v>
      </c>
      <c r="C163" s="20" t="str">
        <f>'Data Request'!C163</f>
        <v>US Dollars</v>
      </c>
      <c r="D163" s="20" t="str">
        <f>'Data Request'!D163</f>
        <v>Million</v>
      </c>
      <c r="E163" s="335"/>
      <c r="G163" s="329"/>
      <c r="H163" s="329"/>
      <c r="I163" s="329"/>
      <c r="J163" s="329"/>
      <c r="K163" s="329"/>
      <c r="L163" s="26">
        <f>'Data Request'!L163</f>
        <v>2910</v>
      </c>
      <c r="M163" s="26">
        <f>'Data Request'!M163</f>
        <v>7700</v>
      </c>
      <c r="N163" s="26">
        <f>'Data Request'!N163</f>
        <v>7750</v>
      </c>
      <c r="O163" s="26">
        <f>'Data Request'!O163</f>
        <v>7500</v>
      </c>
      <c r="P163" s="26">
        <f>'Data Request'!P163</f>
        <v>7600</v>
      </c>
      <c r="Q163" s="26">
        <f>'Data Request'!Q163</f>
        <v>8900</v>
      </c>
      <c r="R163" s="26">
        <f>'Data Request'!R163</f>
        <v>9450</v>
      </c>
      <c r="S163" s="26">
        <f>'Data Request'!S163</f>
        <v>10000</v>
      </c>
      <c r="T163" s="26">
        <f>'Data Request'!T163</f>
        <v>10280</v>
      </c>
      <c r="U163" s="26">
        <f>'Data Request'!U163</f>
        <v>11450</v>
      </c>
    </row>
    <row r="164" s="4" customFormat="1" spans="1:25">
      <c r="A164" s="31"/>
      <c r="B164" s="34" t="str">
        <f>'Data Request'!B164</f>
        <v>External Financing - Bilateral Loans</v>
      </c>
      <c r="C164" s="20" t="str">
        <f>'Data Request'!C164</f>
        <v>US Dollars</v>
      </c>
      <c r="D164" s="20" t="str">
        <f>'Data Request'!D164</f>
        <v>Million</v>
      </c>
      <c r="E164" s="335"/>
      <c r="G164" s="329"/>
      <c r="H164" s="329"/>
      <c r="I164" s="329"/>
      <c r="J164" s="329"/>
      <c r="K164" s="329"/>
      <c r="L164" s="26">
        <f>'Data Request'!L164</f>
        <v>0</v>
      </c>
      <c r="M164" s="26">
        <f>'Data Request'!M164</f>
        <v>0</v>
      </c>
      <c r="N164" s="26">
        <f>'Data Request'!N164</f>
        <v>0</v>
      </c>
      <c r="O164" s="26">
        <f>'Data Request'!O164</f>
        <v>0</v>
      </c>
      <c r="P164" s="26">
        <f>'Data Request'!P164</f>
        <v>0</v>
      </c>
      <c r="Q164" s="26">
        <f>'Data Request'!Q164</f>
        <v>0</v>
      </c>
      <c r="R164" s="26">
        <f>'Data Request'!R164</f>
        <v>0</v>
      </c>
      <c r="S164" s="26">
        <f>'Data Request'!S164</f>
        <v>0</v>
      </c>
      <c r="T164" s="26">
        <f>'Data Request'!T164</f>
        <v>0</v>
      </c>
      <c r="U164" s="26">
        <f>'Data Request'!U164</f>
        <v>0</v>
      </c>
      <c r="Y164" s="346"/>
    </row>
    <row r="165" s="4" customFormat="1" spans="1:21">
      <c r="A165" s="31"/>
      <c r="B165" s="34" t="str">
        <f>'Data Request'!B165</f>
        <v>Other External Financing</v>
      </c>
      <c r="C165" s="20" t="str">
        <f>'Data Request'!C165</f>
        <v>US Dollars</v>
      </c>
      <c r="D165" s="20" t="str">
        <f>'Data Request'!D165</f>
        <v>Million</v>
      </c>
      <c r="E165" s="335"/>
      <c r="G165" s="329"/>
      <c r="H165" s="329"/>
      <c r="I165" s="329"/>
      <c r="J165" s="329"/>
      <c r="K165" s="329"/>
      <c r="L165" s="26">
        <f>'Data Request'!L165</f>
        <v>0</v>
      </c>
      <c r="M165" s="26">
        <f>'Data Request'!M165</f>
        <v>0</v>
      </c>
      <c r="N165" s="26">
        <f>'Data Request'!N165</f>
        <v>0</v>
      </c>
      <c r="O165" s="26">
        <f>'Data Request'!O165</f>
        <v>0</v>
      </c>
      <c r="P165" s="26">
        <f>'Data Request'!P165</f>
        <v>0</v>
      </c>
      <c r="Q165" s="26">
        <f>'Data Request'!Q165</f>
        <v>0</v>
      </c>
      <c r="R165" s="26">
        <f>'Data Request'!R165</f>
        <v>0</v>
      </c>
      <c r="S165" s="26">
        <f>'Data Request'!S165</f>
        <v>0</v>
      </c>
      <c r="T165" s="26">
        <f>'Data Request'!T165</f>
        <v>0</v>
      </c>
      <c r="U165" s="26">
        <f>'Data Request'!U165</f>
        <v>0</v>
      </c>
    </row>
    <row r="166" s="10" customFormat="1" spans="2:22">
      <c r="B166" s="64"/>
      <c r="C166" s="336"/>
      <c r="E166" s="9"/>
      <c r="F166" s="8"/>
      <c r="G166" s="8"/>
      <c r="H166" s="8"/>
      <c r="I166" s="8"/>
      <c r="J166" s="8"/>
      <c r="K166" s="8"/>
      <c r="L166" s="8"/>
      <c r="M166" s="8"/>
      <c r="N166" s="8"/>
      <c r="O166" s="8"/>
      <c r="V166" s="4"/>
    </row>
    <row r="167" s="10" customFormat="1" spans="2:25">
      <c r="B167" s="32" t="str">
        <f>'Data Request'!B167</f>
        <v>Total Planned Borrowing</v>
      </c>
      <c r="C167" s="20" t="str">
        <f>'Data Request'!C167</f>
        <v>Naira</v>
      </c>
      <c r="D167" s="20" t="str">
        <f>'Data Request'!D167</f>
        <v>Million</v>
      </c>
      <c r="E167" s="335"/>
      <c r="F167" s="4"/>
      <c r="G167" s="329"/>
      <c r="H167" s="329"/>
      <c r="I167" s="329"/>
      <c r="J167" s="329"/>
      <c r="K167" s="329"/>
      <c r="L167" s="26">
        <f>'Data Request'!L167</f>
        <v>1.107701128</v>
      </c>
      <c r="M167" s="26">
        <f>'Data Request'!M167</f>
        <v>2.937111128</v>
      </c>
      <c r="N167" s="26">
        <f>'Data Request'!N167</f>
        <v>2.952214</v>
      </c>
      <c r="O167" s="26">
        <f>'Data Request'!O167</f>
        <v>2.8569</v>
      </c>
      <c r="P167" s="26">
        <f>'Data Request'!P167</f>
        <v>2.8961</v>
      </c>
      <c r="Q167" s="26">
        <f>'Data Request'!Q167</f>
        <v>3.389</v>
      </c>
      <c r="R167" s="26">
        <f>'Data Request'!R167</f>
        <v>3.59775</v>
      </c>
      <c r="S167" s="26">
        <f>'Data Request'!S167</f>
        <v>3.8065</v>
      </c>
      <c r="T167" s="26">
        <f>'Data Request'!T167</f>
        <v>3.91312</v>
      </c>
      <c r="U167" s="26">
        <f>'Data Request'!U167</f>
        <v>4.35655</v>
      </c>
      <c r="V167" s="4"/>
      <c r="Y167" s="347"/>
    </row>
    <row r="168" s="10" customFormat="1" spans="2:25">
      <c r="B168" s="32" t="str">
        <f>'Data Request'!B168</f>
        <v>Total Gross Borrowing Requirements (calculated by the State DSA Template Baseline Scenario)</v>
      </c>
      <c r="C168" s="20" t="str">
        <f>'Data Request'!C168</f>
        <v>Naira</v>
      </c>
      <c r="D168" s="20" t="str">
        <f>'Data Request'!D168</f>
        <v>Million</v>
      </c>
      <c r="E168" s="335"/>
      <c r="F168" s="4"/>
      <c r="G168" s="329"/>
      <c r="H168" s="329"/>
      <c r="I168" s="329"/>
      <c r="J168" s="329"/>
      <c r="K168" s="329"/>
      <c r="L168" s="26">
        <f>'Data Request'!L168</f>
        <v>0.0598267319997419</v>
      </c>
      <c r="M168" s="26">
        <f ca="1">'Data Request'!M168</f>
        <v>0.112200947150644</v>
      </c>
      <c r="N168" s="26">
        <f ca="1">'Data Request'!N168</f>
        <v>0.143293347727959</v>
      </c>
      <c r="O168" s="26">
        <f ca="1">'Data Request'!O168</f>
        <v>0.191633552690477</v>
      </c>
      <c r="P168" s="26">
        <f ca="1">'Data Request'!P168</f>
        <v>0.228872040540258</v>
      </c>
      <c r="Q168" s="26">
        <f ca="1">'Data Request'!Q168</f>
        <v>-0.767655429443071</v>
      </c>
      <c r="R168" s="26">
        <f ca="1">'Data Request'!R168</f>
        <v>-2.26743444386246</v>
      </c>
      <c r="S168" s="26">
        <f ca="1">'Data Request'!S168</f>
        <v>-1.61721254981843</v>
      </c>
      <c r="T168" s="26">
        <f ca="1">'Data Request'!T168</f>
        <v>-0.848719604445181</v>
      </c>
      <c r="U168" s="26">
        <f ca="1">'Data Request'!U168</f>
        <v>-0.235807253934593</v>
      </c>
      <c r="V168" s="4"/>
      <c r="Y168" s="347"/>
    </row>
    <row r="169" s="10" customFormat="1" spans="2:25">
      <c r="B169" s="64"/>
      <c r="C169" s="336"/>
      <c r="E169" s="9"/>
      <c r="F169" s="8"/>
      <c r="G169" s="8"/>
      <c r="H169" s="8"/>
      <c r="I169" s="8"/>
      <c r="J169" s="8"/>
      <c r="K169" s="8"/>
      <c r="L169" s="8"/>
      <c r="M169" s="8"/>
      <c r="N169" s="8"/>
      <c r="O169" s="8"/>
      <c r="V169" s="4"/>
      <c r="Y169" s="347"/>
    </row>
    <row r="170" s="4" customFormat="1" spans="1:21">
      <c r="A170" s="10"/>
      <c r="B170" s="234" t="str">
        <f>'Data Request'!B170</f>
        <v>Borrowing Terms of New Debt (issued/contracted from 2020 onwards)</v>
      </c>
      <c r="C170" s="10"/>
      <c r="D170" s="10"/>
      <c r="E170" s="234"/>
      <c r="F170" s="8"/>
      <c r="G170" s="8"/>
      <c r="H170" s="8"/>
      <c r="I170" s="8"/>
      <c r="J170" s="8"/>
      <c r="K170" s="8"/>
      <c r="L170" s="8"/>
      <c r="M170" s="8"/>
      <c r="N170" s="8"/>
      <c r="O170" s="8"/>
      <c r="P170" s="5"/>
      <c r="Q170" s="5"/>
      <c r="R170" s="5"/>
      <c r="S170" s="5"/>
      <c r="T170" s="5"/>
      <c r="U170" s="5"/>
    </row>
    <row r="171" s="2" customFormat="1" ht="27.4" customHeight="1" spans="1:21">
      <c r="A171"/>
      <c r="B171" s="337" t="str">
        <f>'Data Request'!B171</f>
        <v>Borrowing Terms for New Domestic Debt (issued/contracted from 2020 onwards)</v>
      </c>
      <c r="C171" s="69" t="str">
        <f>'Data Request'!C171</f>
        <v>Interest Rate (%)</v>
      </c>
      <c r="D171" s="69" t="str">
        <f>'Data Request'!D171</f>
        <v>Maturity (# of years)</v>
      </c>
      <c r="E171" s="69" t="str">
        <f>'Data Request'!E171</f>
        <v>Grace (# of years)</v>
      </c>
      <c r="I171"/>
      <c r="J171"/>
      <c r="K171"/>
      <c r="L171"/>
      <c r="M171"/>
      <c r="N171"/>
      <c r="O171"/>
      <c r="P171"/>
      <c r="Q171"/>
      <c r="R171"/>
      <c r="S171"/>
      <c r="T171"/>
      <c r="U171"/>
    </row>
    <row r="172" s="2" customFormat="1" ht="15" spans="1:21">
      <c r="A172"/>
      <c r="B172" s="34" t="str">
        <f>'Data Request'!B172</f>
        <v>Commercial Bank Loans (maturity 1 to 5 years, including Agric Loans and MSMEDF)</v>
      </c>
      <c r="C172" s="338">
        <f>'Data Request'!C172</f>
        <v>0.09</v>
      </c>
      <c r="D172" s="339">
        <f>IF(OR('Data Request'!D172=0,'Data Request'!D172=""),1,'Data Request'!D172)</f>
        <v>5</v>
      </c>
      <c r="E172" s="339">
        <f>IF(OR('Data Request'!E172=0,'Data Request'!E172=""),0,IF('Data Request'!E172='Data Request'!D172,'Data Request'!D172-1,'Data Request'!E172))</f>
        <v>4</v>
      </c>
      <c r="I172"/>
      <c r="J172"/>
      <c r="K172"/>
      <c r="L172"/>
      <c r="M172"/>
      <c r="N172"/>
      <c r="O172"/>
      <c r="P172"/>
      <c r="Q172"/>
      <c r="R172"/>
      <c r="S172"/>
      <c r="T172"/>
      <c r="U172"/>
    </row>
    <row r="173" s="2" customFormat="1" ht="15" spans="1:21">
      <c r="A173"/>
      <c r="B173" s="34" t="str">
        <f>'Data Request'!B173</f>
        <v>Commercial Bank Loans (maturity 6 years or longer, including Agric Loans and MSMEDF)</v>
      </c>
      <c r="C173" s="338">
        <f>'Data Request'!C173</f>
        <v>0.09</v>
      </c>
      <c r="D173" s="339">
        <f>IF(OR('Data Request'!D173=0,'Data Request'!D173=""),1,'Data Request'!D173)</f>
        <v>6</v>
      </c>
      <c r="E173" s="339">
        <f>IF(OR('Data Request'!E173=0,'Data Request'!E173=""),0,IF('Data Request'!E173='Data Request'!D173,'Data Request'!D173-1,'Data Request'!E173))</f>
        <v>3</v>
      </c>
      <c r="I173"/>
      <c r="J173"/>
      <c r="K173"/>
      <c r="L173"/>
      <c r="M173"/>
      <c r="N173"/>
      <c r="O173"/>
      <c r="P173"/>
      <c r="Q173"/>
      <c r="R173"/>
      <c r="S173"/>
      <c r="T173"/>
      <c r="U173"/>
    </row>
    <row r="174" s="2" customFormat="1" ht="15" spans="1:21">
      <c r="A174"/>
      <c r="B174" s="34" t="str">
        <f>'Data Request'!B174</f>
        <v>State Bonds (maturity 1 to 5 years)</v>
      </c>
      <c r="C174" s="338">
        <f>'Data Request'!C174</f>
        <v>0.09</v>
      </c>
      <c r="D174" s="339">
        <f>IF(OR('Data Request'!D174=0,'Data Request'!D174=""),1,'Data Request'!D174)</f>
        <v>5</v>
      </c>
      <c r="E174" s="339">
        <f>IF(OR('Data Request'!E174=0,'Data Request'!E174=""),0,IF('Data Request'!E174='Data Request'!D174,'Data Request'!D174-1,'Data Request'!E174))</f>
        <v>2</v>
      </c>
      <c r="I174"/>
      <c r="J174"/>
      <c r="K174"/>
      <c r="L174"/>
      <c r="M174"/>
      <c r="N174"/>
      <c r="O174"/>
      <c r="P174"/>
      <c r="Q174"/>
      <c r="R174"/>
      <c r="S174"/>
      <c r="T174"/>
      <c r="U174"/>
    </row>
    <row r="175" s="2" customFormat="1" ht="15" spans="1:21">
      <c r="A175"/>
      <c r="B175" s="34" t="str">
        <f>'Data Request'!B175</f>
        <v>State Bonds (maturity 6 years or longer)</v>
      </c>
      <c r="C175" s="338">
        <f>'Data Request'!C175</f>
        <v>0.09</v>
      </c>
      <c r="D175" s="339">
        <f>IF(OR('Data Request'!D175=0,'Data Request'!D175=""),1,'Data Request'!D175)</f>
        <v>4</v>
      </c>
      <c r="E175" s="339">
        <f>IF(OR('Data Request'!E175=0,'Data Request'!E175=""),0,IF('Data Request'!E175='Data Request'!D175,'Data Request'!D175-1,'Data Request'!E175))</f>
        <v>3</v>
      </c>
      <c r="I175"/>
      <c r="J175"/>
      <c r="K175"/>
      <c r="L175"/>
      <c r="M175"/>
      <c r="N175"/>
      <c r="O175"/>
      <c r="P175"/>
      <c r="Q175"/>
      <c r="R175"/>
      <c r="S175"/>
      <c r="T175"/>
      <c r="U175"/>
    </row>
    <row r="176" s="2" customFormat="1" ht="15" spans="1:21">
      <c r="A176"/>
      <c r="B176" s="34" t="str">
        <f>'Data Request'!B176</f>
        <v>Other Domestic Financing</v>
      </c>
      <c r="C176" s="338">
        <f>'Data Request'!C176</f>
        <v>0.09</v>
      </c>
      <c r="D176" s="339">
        <f>IF(OR('Data Request'!D176=0,'Data Request'!D176=""),1,'Data Request'!D176)</f>
        <v>5</v>
      </c>
      <c r="E176" s="339">
        <f>IF(OR('Data Request'!E176=0,'Data Request'!E176=""),0,IF('Data Request'!E176='Data Request'!D176,'Data Request'!D176-1,'Data Request'!E176))</f>
        <v>4</v>
      </c>
      <c r="I176"/>
      <c r="J176"/>
      <c r="K176"/>
      <c r="L176"/>
      <c r="M176"/>
      <c r="N176"/>
      <c r="O176"/>
      <c r="P176"/>
      <c r="Q176"/>
      <c r="R176"/>
      <c r="S176"/>
      <c r="T176"/>
      <c r="U176"/>
    </row>
    <row r="177" s="4" customFormat="1" ht="27.4" customHeight="1" spans="1:21">
      <c r="A177" s="10"/>
      <c r="B177" s="337" t="str">
        <f>'Data Request'!B177</f>
        <v>Borrowing Terms for New External Debt (issued/contracted from 2020 onwards)</v>
      </c>
      <c r="C177" s="69" t="str">
        <f>'Data Request'!C177</f>
        <v>Interest Rate (%)</v>
      </c>
      <c r="D177" s="69" t="str">
        <f>'Data Request'!D177</f>
        <v>Maturity (# of years)</v>
      </c>
      <c r="E177" s="69" t="str">
        <f>'Data Request'!E177</f>
        <v>Grace (# of years)</v>
      </c>
      <c r="I177" s="5"/>
      <c r="J177" s="8"/>
      <c r="K177" s="8"/>
      <c r="L177" s="8"/>
      <c r="M177" s="8"/>
      <c r="N177" s="8"/>
      <c r="O177" s="8"/>
      <c r="P177" s="5"/>
      <c r="Q177" s="5"/>
      <c r="R177" s="5"/>
      <c r="S177" s="5"/>
      <c r="T177" s="5"/>
      <c r="U177" s="5"/>
    </row>
    <row r="178" s="4" customFormat="1" spans="1:21">
      <c r="A178" s="10"/>
      <c r="B178" s="34" t="str">
        <f>'Data Request'!B178</f>
        <v>External Financing - Concessional Loans (e.g., World Bank, African Development Bank)</v>
      </c>
      <c r="C178" s="338">
        <f>'Data Request'!C178</f>
        <v>0.09</v>
      </c>
      <c r="D178" s="339">
        <f>IF(OR('Data Request'!D178=0,'Data Request'!D178=""),1,'Data Request'!D178)</f>
        <v>10</v>
      </c>
      <c r="E178" s="339">
        <f>IF(OR('Data Request'!E178=0,'Data Request'!E178=""),0,IF('Data Request'!E178='Data Request'!D178,'Data Request'!D178-1,'Data Request'!E178))</f>
        <v>5</v>
      </c>
      <c r="I178" s="5"/>
      <c r="J178" s="8"/>
      <c r="K178" s="8"/>
      <c r="L178" s="8"/>
      <c r="M178" s="8"/>
      <c r="N178" s="8"/>
      <c r="O178" s="8"/>
      <c r="P178" s="5"/>
      <c r="Q178" s="5"/>
      <c r="R178" s="5"/>
      <c r="S178" s="5"/>
      <c r="T178" s="5"/>
      <c r="U178" s="5"/>
    </row>
    <row r="179" s="4" customFormat="1" spans="1:25">
      <c r="A179" s="10"/>
      <c r="B179" s="34" t="str">
        <f>'Data Request'!B179</f>
        <v>External Financing - Bilateral Loans</v>
      </c>
      <c r="C179" s="338">
        <f>'Data Request'!C179</f>
        <v>0.09</v>
      </c>
      <c r="D179" s="339">
        <f>IF(OR('Data Request'!D179=0,'Data Request'!D179=""),1,'Data Request'!D179)</f>
        <v>15</v>
      </c>
      <c r="E179" s="339">
        <f>IF(OR('Data Request'!E179=0,'Data Request'!E179=""),0,IF('Data Request'!E179='Data Request'!D179,'Data Request'!D179-1,'Data Request'!E179))</f>
        <v>5</v>
      </c>
      <c r="I179" s="5"/>
      <c r="J179" s="8"/>
      <c r="K179" s="8"/>
      <c r="L179" s="8"/>
      <c r="M179" s="8"/>
      <c r="N179" s="8"/>
      <c r="O179" s="8"/>
      <c r="P179" s="5"/>
      <c r="Q179" s="5"/>
      <c r="R179" s="5"/>
      <c r="S179" s="5"/>
      <c r="T179" s="5"/>
      <c r="U179" s="5"/>
      <c r="Y179" s="346"/>
    </row>
    <row r="180" s="4" customFormat="1" spans="1:21">
      <c r="A180" s="10"/>
      <c r="B180" s="34" t="str">
        <f>'Data Request'!B180</f>
        <v>Other External Financing</v>
      </c>
      <c r="C180" s="338">
        <f>'Data Request'!C180</f>
        <v>0.09</v>
      </c>
      <c r="D180" s="339">
        <f>IF(OR('Data Request'!D180=0,'Data Request'!D180=""),1,'Data Request'!D180)</f>
        <v>7</v>
      </c>
      <c r="E180" s="339">
        <f>IF(OR('Data Request'!E180=0,'Data Request'!E180=""),0,IF('Data Request'!E180='Data Request'!D180,'Data Request'!D180-1,'Data Request'!E180))</f>
        <v>10</v>
      </c>
      <c r="I180" s="5"/>
      <c r="J180" s="8"/>
      <c r="K180" s="8"/>
      <c r="L180" s="8"/>
      <c r="M180" s="8"/>
      <c r="N180" s="8"/>
      <c r="O180" s="8"/>
      <c r="P180" s="5"/>
      <c r="Q180" s="5"/>
      <c r="R180" s="5"/>
      <c r="S180" s="5"/>
      <c r="T180" s="5"/>
      <c r="U180" s="5"/>
    </row>
    <row r="181" s="2" customFormat="1" ht="15" spans="1:21">
      <c r="A181"/>
      <c r="B181" s="340"/>
      <c r="C181" s="341"/>
      <c r="D181" s="338"/>
      <c r="E181" s="342"/>
      <c r="I181" s="342"/>
      <c r="J181"/>
      <c r="K181"/>
      <c r="L181"/>
      <c r="M181"/>
      <c r="N181"/>
      <c r="O181"/>
      <c r="P181"/>
      <c r="Q181"/>
      <c r="R181"/>
      <c r="S181"/>
      <c r="T181"/>
      <c r="U181"/>
    </row>
    <row r="182" s="300" customFormat="1" spans="2:25">
      <c r="B182" s="343"/>
      <c r="V182" s="22"/>
      <c r="W182" s="22"/>
      <c r="Y182" s="348" t="s">
        <v>254</v>
      </c>
    </row>
    <row r="183" s="22" customFormat="1" spans="2:25">
      <c r="B183" s="343"/>
      <c r="C183" s="20"/>
      <c r="D183" s="20"/>
      <c r="E183" s="20"/>
      <c r="F183" s="20"/>
      <c r="G183" s="40"/>
      <c r="H183" s="40"/>
      <c r="I183" s="40"/>
      <c r="J183" s="40"/>
      <c r="K183" s="27"/>
      <c r="L183" s="76"/>
      <c r="M183" s="76"/>
      <c r="N183" s="76"/>
      <c r="O183" s="76"/>
      <c r="P183" s="76"/>
      <c r="Q183" s="76"/>
      <c r="R183" s="76"/>
      <c r="S183" s="76"/>
      <c r="T183" s="76"/>
      <c r="U183" s="76"/>
      <c r="V183" s="76"/>
      <c r="Y183" s="323"/>
    </row>
    <row r="184" s="296" customFormat="1" ht="13.5" customHeight="1" spans="2:23">
      <c r="B184" s="343"/>
      <c r="V184" s="22"/>
      <c r="W184" s="22"/>
    </row>
    <row r="185" s="301" customFormat="1" spans="23:25">
      <c r="W185" s="22"/>
      <c r="Y185" s="349"/>
    </row>
    <row r="186" s="296" customFormat="1" spans="23:25">
      <c r="W186" s="22"/>
      <c r="Y186" s="323" t="s">
        <v>255</v>
      </c>
    </row>
    <row r="187" s="296" customFormat="1" spans="23:25">
      <c r="W187" s="22"/>
      <c r="Y187" s="323" t="s">
        <v>256</v>
      </c>
    </row>
    <row r="188" spans="23:25">
      <c r="W188" s="22"/>
      <c r="Y188" s="322" t="s">
        <v>257</v>
      </c>
    </row>
    <row r="189" spans="23:25">
      <c r="W189" s="22"/>
      <c r="Y189" s="322" t="s">
        <v>258</v>
      </c>
    </row>
    <row r="190" spans="23:25">
      <c r="W190" s="22"/>
      <c r="Y190" s="322"/>
    </row>
    <row r="191" spans="23:25">
      <c r="W191" s="22"/>
      <c r="Y191" s="322"/>
    </row>
    <row r="192" spans="23:25">
      <c r="W192" s="22"/>
      <c r="Y192" s="322"/>
    </row>
    <row r="193" spans="23:25">
      <c r="W193" s="22"/>
      <c r="Y193" s="322"/>
    </row>
    <row r="194" spans="23:25">
      <c r="W194" s="22"/>
      <c r="Y194" s="322"/>
    </row>
    <row r="195" s="296" customFormat="1" spans="23:25">
      <c r="W195" s="22"/>
      <c r="X195" s="64"/>
      <c r="Y195" s="322" t="s">
        <v>259</v>
      </c>
    </row>
    <row r="196" spans="23:25">
      <c r="W196" s="22"/>
      <c r="Y196" s="322" t="s">
        <v>260</v>
      </c>
    </row>
    <row r="197" spans="23:25">
      <c r="W197" s="22"/>
      <c r="X197" s="296"/>
      <c r="Y197" s="322" t="s">
        <v>261</v>
      </c>
    </row>
    <row r="198" spans="23:25">
      <c r="W198" s="22"/>
      <c r="Y198" s="322" t="s">
        <v>31</v>
      </c>
    </row>
    <row r="199" s="296" customFormat="1" spans="23:25">
      <c r="W199" s="22"/>
      <c r="Y199" s="323"/>
    </row>
    <row r="200" spans="23:25">
      <c r="W200" s="22"/>
      <c r="Y200" s="350"/>
    </row>
    <row r="201" s="296" customFormat="1" spans="2:23">
      <c r="B201" s="343"/>
      <c r="D201" s="343"/>
      <c r="E201" s="343"/>
      <c r="F201" s="343"/>
      <c r="G201" s="21"/>
      <c r="H201" s="21"/>
      <c r="I201" s="21"/>
      <c r="J201" s="21"/>
      <c r="K201" s="21"/>
      <c r="L201" s="21"/>
      <c r="M201" s="21"/>
      <c r="N201" s="21"/>
      <c r="O201" s="21"/>
      <c r="P201" s="21"/>
      <c r="Q201" s="21"/>
      <c r="R201" s="21"/>
      <c r="S201" s="21"/>
      <c r="T201" s="21"/>
      <c r="U201" s="21"/>
      <c r="V201" s="21"/>
      <c r="W201" s="22"/>
    </row>
    <row r="202" s="296" customFormat="1" spans="2:23">
      <c r="B202" s="343"/>
      <c r="D202" s="343"/>
      <c r="E202" s="343"/>
      <c r="F202" s="343"/>
      <c r="G202" s="21"/>
      <c r="H202" s="21"/>
      <c r="I202" s="21"/>
      <c r="J202" s="21"/>
      <c r="K202" s="21"/>
      <c r="L202" s="21"/>
      <c r="M202" s="21"/>
      <c r="N202" s="21"/>
      <c r="O202" s="21"/>
      <c r="P202" s="21"/>
      <c r="Q202" s="21"/>
      <c r="R202" s="21"/>
      <c r="S202" s="21"/>
      <c r="T202" s="21"/>
      <c r="U202" s="21"/>
      <c r="V202" s="21"/>
      <c r="W202" s="22"/>
    </row>
    <row r="203" s="296" customFormat="1" spans="2:23">
      <c r="B203" s="343"/>
      <c r="D203" s="343"/>
      <c r="E203" s="343"/>
      <c r="F203" s="343"/>
      <c r="G203" s="21"/>
      <c r="H203" s="21"/>
      <c r="I203" s="21"/>
      <c r="J203" s="21"/>
      <c r="K203" s="21"/>
      <c r="L203" s="21"/>
      <c r="M203" s="21"/>
      <c r="N203" s="21"/>
      <c r="O203" s="21"/>
      <c r="P203" s="21"/>
      <c r="Q203" s="21"/>
      <c r="R203" s="21"/>
      <c r="S203" s="21"/>
      <c r="T203" s="21"/>
      <c r="U203" s="21"/>
      <c r="V203" s="21"/>
      <c r="W203" s="22"/>
    </row>
    <row r="204" s="296" customFormat="1" spans="2:23">
      <c r="B204" s="22"/>
      <c r="C204" s="22"/>
      <c r="D204" s="22"/>
      <c r="E204" s="22"/>
      <c r="F204" s="22"/>
      <c r="G204" s="21"/>
      <c r="H204" s="21"/>
      <c r="I204" s="21"/>
      <c r="J204" s="21"/>
      <c r="K204" s="21"/>
      <c r="L204" s="21"/>
      <c r="M204" s="21"/>
      <c r="N204" s="21"/>
      <c r="O204" s="21"/>
      <c r="P204" s="21"/>
      <c r="Q204" s="21"/>
      <c r="R204" s="21"/>
      <c r="S204" s="21"/>
      <c r="T204" s="21"/>
      <c r="U204" s="21"/>
      <c r="V204" s="21"/>
      <c r="W204" s="22"/>
    </row>
  </sheetData>
  <pageMargins left="0.15748031496063" right="0.196850393700787" top="0.15748031496063" bottom="0.15748031496063" header="0.15748031496063" footer="0.15748031496063"/>
  <pageSetup paperSize="9" scale="40" fitToHeight="2" orientation="landscape"/>
  <headerFooter/>
  <tableParts count="1">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1"/>
  </sheetPr>
  <dimension ref="B1:J41"/>
  <sheetViews>
    <sheetView zoomScale="115" zoomScaleNormal="115" workbookViewId="0">
      <selection activeCell="L168" sqref="L168"/>
    </sheetView>
  </sheetViews>
  <sheetFormatPr defaultColWidth="9.14285714285714" defaultRowHeight="12.75"/>
  <cols>
    <col min="1" max="1" width="8.42857142857143" style="271" customWidth="1"/>
    <col min="2" max="5" width="16.7142857142857" style="272" customWidth="1"/>
    <col min="6" max="6" width="9.14285714285714" style="271"/>
    <col min="7" max="10" width="18" style="271" customWidth="1"/>
    <col min="11" max="16384" width="9.14285714285714" style="271"/>
  </cols>
  <sheetData>
    <row r="1" ht="13.5"/>
    <row r="2" ht="31.5" customHeight="1" spans="2:10">
      <c r="B2" s="273" t="s">
        <v>32</v>
      </c>
      <c r="C2" s="274" t="s">
        <v>30</v>
      </c>
      <c r="D2" s="275" t="s">
        <v>262</v>
      </c>
      <c r="E2" s="276" t="s">
        <v>263</v>
      </c>
      <c r="G2" s="277" t="s">
        <v>264</v>
      </c>
      <c r="H2" s="278"/>
      <c r="I2" s="278"/>
      <c r="J2" s="293"/>
    </row>
    <row r="3" spans="2:10">
      <c r="B3" s="279">
        <v>1</v>
      </c>
      <c r="C3" s="280" t="s">
        <v>247</v>
      </c>
      <c r="D3" s="281">
        <v>23.9157496828326</v>
      </c>
      <c r="E3" s="282" t="s">
        <v>265</v>
      </c>
      <c r="G3" s="283" t="s">
        <v>266</v>
      </c>
      <c r="H3" s="284"/>
      <c r="I3" s="284" t="s">
        <v>267</v>
      </c>
      <c r="J3" s="294"/>
    </row>
    <row r="4" spans="2:10">
      <c r="B4" s="279">
        <v>2</v>
      </c>
      <c r="C4" s="280" t="s">
        <v>248</v>
      </c>
      <c r="D4" s="281">
        <v>11.3325502063533</v>
      </c>
      <c r="E4" s="282" t="s">
        <v>268</v>
      </c>
      <c r="G4" s="283" t="s">
        <v>268</v>
      </c>
      <c r="H4" s="284"/>
      <c r="I4" s="284" t="s">
        <v>269</v>
      </c>
      <c r="J4" s="294"/>
    </row>
    <row r="5" ht="13.5" spans="2:10">
      <c r="B5" s="279">
        <v>3</v>
      </c>
      <c r="C5" s="280" t="s">
        <v>270</v>
      </c>
      <c r="D5" s="281">
        <v>8.89127187523463</v>
      </c>
      <c r="E5" s="282" t="s">
        <v>266</v>
      </c>
      <c r="G5" s="285" t="s">
        <v>265</v>
      </c>
      <c r="H5" s="286"/>
      <c r="I5" s="286" t="s">
        <v>271</v>
      </c>
      <c r="J5" s="295"/>
    </row>
    <row r="6" spans="2:5">
      <c r="B6" s="279">
        <v>4</v>
      </c>
      <c r="C6" s="280" t="s">
        <v>272</v>
      </c>
      <c r="D6" s="281">
        <v>19.0978827954331</v>
      </c>
      <c r="E6" s="282" t="s">
        <v>268</v>
      </c>
    </row>
    <row r="7" spans="2:5">
      <c r="B7" s="279">
        <v>5</v>
      </c>
      <c r="C7" s="280" t="s">
        <v>249</v>
      </c>
      <c r="D7" s="281">
        <v>10.8682948965582</v>
      </c>
      <c r="E7" s="282" t="s">
        <v>268</v>
      </c>
    </row>
    <row r="8" spans="2:5">
      <c r="B8" s="279">
        <v>6</v>
      </c>
      <c r="C8" s="280" t="s">
        <v>250</v>
      </c>
      <c r="D8" s="281">
        <v>7.61493418986978</v>
      </c>
      <c r="E8" s="282" t="s">
        <v>266</v>
      </c>
    </row>
    <row r="9" spans="2:5">
      <c r="B9" s="279">
        <v>7</v>
      </c>
      <c r="C9" s="280" t="s">
        <v>273</v>
      </c>
      <c r="D9" s="281">
        <v>17.3323780901266</v>
      </c>
      <c r="E9" s="282" t="s">
        <v>268</v>
      </c>
    </row>
    <row r="10" spans="2:5">
      <c r="B10" s="279">
        <v>8</v>
      </c>
      <c r="C10" s="280" t="s">
        <v>274</v>
      </c>
      <c r="D10" s="281">
        <v>6.21856017437605</v>
      </c>
      <c r="E10" s="282" t="s">
        <v>266</v>
      </c>
    </row>
    <row r="11" spans="2:5">
      <c r="B11" s="279">
        <v>9</v>
      </c>
      <c r="C11" s="280" t="s">
        <v>253</v>
      </c>
      <c r="D11" s="281">
        <v>28.7466388269628</v>
      </c>
      <c r="E11" s="282" t="s">
        <v>265</v>
      </c>
    </row>
    <row r="12" spans="2:5">
      <c r="B12" s="279">
        <v>10</v>
      </c>
      <c r="C12" s="280" t="s">
        <v>275</v>
      </c>
      <c r="D12" s="281">
        <v>24.69748079795</v>
      </c>
      <c r="E12" s="282" t="s">
        <v>265</v>
      </c>
    </row>
    <row r="13" spans="2:5">
      <c r="B13" s="279">
        <v>11</v>
      </c>
      <c r="C13" s="280" t="s">
        <v>276</v>
      </c>
      <c r="D13" s="281">
        <v>13.8783177935614</v>
      </c>
      <c r="E13" s="282" t="s">
        <v>268</v>
      </c>
    </row>
    <row r="14" spans="2:5">
      <c r="B14" s="279">
        <v>12</v>
      </c>
      <c r="C14" s="280" t="s">
        <v>251</v>
      </c>
      <c r="D14" s="281">
        <v>30.2399690030508</v>
      </c>
      <c r="E14" s="282" t="s">
        <v>265</v>
      </c>
    </row>
    <row r="15" spans="2:5">
      <c r="B15" s="279">
        <v>13</v>
      </c>
      <c r="C15" s="280" t="s">
        <v>252</v>
      </c>
      <c r="D15" s="281">
        <v>9.15028362640814</v>
      </c>
      <c r="E15" s="282" t="s">
        <v>266</v>
      </c>
    </row>
    <row r="16" spans="2:5">
      <c r="B16" s="279">
        <v>14</v>
      </c>
      <c r="C16" s="280" t="s">
        <v>255</v>
      </c>
      <c r="D16" s="281">
        <v>31.7914478332894</v>
      </c>
      <c r="E16" s="282" t="s">
        <v>265</v>
      </c>
    </row>
    <row r="17" spans="2:5">
      <c r="B17" s="279">
        <v>15</v>
      </c>
      <c r="C17" s="280" t="s">
        <v>256</v>
      </c>
      <c r="D17" s="281">
        <v>10.8086881159957</v>
      </c>
      <c r="E17" s="282" t="s">
        <v>268</v>
      </c>
    </row>
    <row r="18" spans="2:5">
      <c r="B18" s="279">
        <v>16</v>
      </c>
      <c r="C18" s="280" t="s">
        <v>257</v>
      </c>
      <c r="D18" s="281">
        <v>12.9515337124398</v>
      </c>
      <c r="E18" s="282" t="s">
        <v>268</v>
      </c>
    </row>
    <row r="19" spans="2:5">
      <c r="B19" s="279">
        <v>17</v>
      </c>
      <c r="C19" s="280" t="s">
        <v>258</v>
      </c>
      <c r="D19" s="281">
        <v>10.8612781984405</v>
      </c>
      <c r="E19" s="282" t="s">
        <v>268</v>
      </c>
    </row>
    <row r="20" spans="2:5">
      <c r="B20" s="279">
        <v>18</v>
      </c>
      <c r="C20" s="280" t="s">
        <v>277</v>
      </c>
      <c r="D20" s="281">
        <v>23.0354098919926</v>
      </c>
      <c r="E20" s="282" t="s">
        <v>265</v>
      </c>
    </row>
    <row r="21" spans="2:5">
      <c r="B21" s="279">
        <v>19</v>
      </c>
      <c r="C21" s="280" t="s">
        <v>259</v>
      </c>
      <c r="D21" s="281">
        <v>26.3354076850376</v>
      </c>
      <c r="E21" s="282" t="s">
        <v>265</v>
      </c>
    </row>
    <row r="22" spans="2:5">
      <c r="B22" s="279">
        <v>20</v>
      </c>
      <c r="C22" s="280" t="s">
        <v>260</v>
      </c>
      <c r="D22" s="281">
        <v>10.9024497477873</v>
      </c>
      <c r="E22" s="282" t="s">
        <v>268</v>
      </c>
    </row>
    <row r="23" spans="2:5">
      <c r="B23" s="279">
        <v>21</v>
      </c>
      <c r="C23" s="280" t="s">
        <v>261</v>
      </c>
      <c r="D23" s="281">
        <v>8.20802315580357</v>
      </c>
      <c r="E23" s="282" t="s">
        <v>266</v>
      </c>
    </row>
    <row r="24" spans="2:5">
      <c r="B24" s="279">
        <v>22</v>
      </c>
      <c r="C24" s="280" t="s">
        <v>31</v>
      </c>
      <c r="D24" s="281">
        <v>15.4948801665896</v>
      </c>
      <c r="E24" s="282" t="s">
        <v>268</v>
      </c>
    </row>
    <row r="25" spans="2:5">
      <c r="B25" s="279">
        <v>23</v>
      </c>
      <c r="C25" s="280" t="s">
        <v>254</v>
      </c>
      <c r="D25" s="281">
        <v>28.4803335289315</v>
      </c>
      <c r="E25" s="282" t="s">
        <v>265</v>
      </c>
    </row>
    <row r="26" spans="2:5">
      <c r="B26" s="279">
        <v>24</v>
      </c>
      <c r="C26" s="280" t="s">
        <v>278</v>
      </c>
      <c r="D26" s="281">
        <v>71.23625412056</v>
      </c>
      <c r="E26" s="282" t="s">
        <v>265</v>
      </c>
    </row>
    <row r="27" spans="2:5">
      <c r="B27" s="279">
        <v>25</v>
      </c>
      <c r="C27" s="280" t="s">
        <v>279</v>
      </c>
      <c r="D27" s="281">
        <v>10.5366121651066</v>
      </c>
      <c r="E27" s="282" t="s">
        <v>268</v>
      </c>
    </row>
    <row r="28" spans="2:5">
      <c r="B28" s="279">
        <v>26</v>
      </c>
      <c r="C28" s="280" t="s">
        <v>280</v>
      </c>
      <c r="D28" s="281">
        <v>10.8840173002141</v>
      </c>
      <c r="E28" s="282" t="s">
        <v>268</v>
      </c>
    </row>
    <row r="29" spans="2:5">
      <c r="B29" s="279">
        <v>27</v>
      </c>
      <c r="C29" s="280" t="s">
        <v>281</v>
      </c>
      <c r="D29" s="281">
        <v>53.7770488131984</v>
      </c>
      <c r="E29" s="282" t="s">
        <v>265</v>
      </c>
    </row>
    <row r="30" spans="2:5">
      <c r="B30" s="279">
        <v>28</v>
      </c>
      <c r="C30" s="280" t="s">
        <v>282</v>
      </c>
      <c r="D30" s="281">
        <v>15.627948570118</v>
      </c>
      <c r="E30" s="282" t="s">
        <v>268</v>
      </c>
    </row>
    <row r="31" spans="2:5">
      <c r="B31" s="279">
        <v>29</v>
      </c>
      <c r="C31" s="280" t="s">
        <v>283</v>
      </c>
      <c r="D31" s="281">
        <v>21.6724002205033</v>
      </c>
      <c r="E31" s="282" t="s">
        <v>265</v>
      </c>
    </row>
    <row r="32" spans="2:5">
      <c r="B32" s="279">
        <v>30</v>
      </c>
      <c r="C32" s="280" t="s">
        <v>284</v>
      </c>
      <c r="D32" s="281">
        <v>27.1296116843221</v>
      </c>
      <c r="E32" s="282" t="s">
        <v>265</v>
      </c>
    </row>
    <row r="33" spans="2:5">
      <c r="B33" s="279">
        <v>31</v>
      </c>
      <c r="C33" s="280" t="s">
        <v>285</v>
      </c>
      <c r="D33" s="281">
        <v>18.1204484494215</v>
      </c>
      <c r="E33" s="282" t="s">
        <v>268</v>
      </c>
    </row>
    <row r="34" spans="2:5">
      <c r="B34" s="279">
        <v>32</v>
      </c>
      <c r="C34" s="280" t="s">
        <v>286</v>
      </c>
      <c r="D34" s="281">
        <v>38.1827350925445</v>
      </c>
      <c r="E34" s="282" t="s">
        <v>265</v>
      </c>
    </row>
    <row r="35" spans="2:5">
      <c r="B35" s="279">
        <v>33</v>
      </c>
      <c r="C35" s="280" t="s">
        <v>287</v>
      </c>
      <c r="D35" s="281">
        <v>12.4459406663571</v>
      </c>
      <c r="E35" s="282" t="s">
        <v>268</v>
      </c>
    </row>
    <row r="36" spans="2:5">
      <c r="B36" s="279">
        <v>34</v>
      </c>
      <c r="C36" s="280" t="s">
        <v>288</v>
      </c>
      <c r="D36" s="281">
        <v>10.7935381965062</v>
      </c>
      <c r="E36" s="282" t="s">
        <v>268</v>
      </c>
    </row>
    <row r="37" spans="2:5">
      <c r="B37" s="279">
        <v>35</v>
      </c>
      <c r="C37" s="280" t="s">
        <v>289</v>
      </c>
      <c r="D37" s="281">
        <v>7.14044711899772</v>
      </c>
      <c r="E37" s="282" t="s">
        <v>266</v>
      </c>
    </row>
    <row r="38" spans="2:5">
      <c r="B38" s="279">
        <v>36</v>
      </c>
      <c r="C38" s="280" t="s">
        <v>290</v>
      </c>
      <c r="D38" s="281">
        <v>9.54690464007413</v>
      </c>
      <c r="E38" s="282" t="s">
        <v>266</v>
      </c>
    </row>
    <row r="39" spans="2:5">
      <c r="B39" s="287">
        <v>37</v>
      </c>
      <c r="C39" s="288" t="s">
        <v>291</v>
      </c>
      <c r="D39" s="289">
        <v>0</v>
      </c>
      <c r="E39" s="290" t="s">
        <v>268</v>
      </c>
    </row>
    <row r="40" spans="2:5">
      <c r="B40" s="291"/>
      <c r="C40" s="291"/>
      <c r="D40" s="292"/>
      <c r="E40" s="291"/>
    </row>
    <row r="41" ht="33.75" customHeight="1"/>
  </sheetData>
  <mergeCells count="7">
    <mergeCell ref="G2:J2"/>
    <mergeCell ref="G3:H3"/>
    <mergeCell ref="I3:J3"/>
    <mergeCell ref="G4:H4"/>
    <mergeCell ref="I4:J4"/>
    <mergeCell ref="G5:H5"/>
    <mergeCell ref="I5:J5"/>
  </mergeCells>
  <pageMargins left="0.7" right="0.7" top="0.75" bottom="0.75" header="0.3" footer="0.3"/>
  <pageSetup paperSize="9" orientation="portrait"/>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c t : c o n t e n t T y p e S c h e m a   c t : _ = " "   m a : _ = " "   m a : c o n t e n t T y p e N a m e = " D o c u m e n t "   m a : c o n t e n t T y p e I D = " 0 x 0 1 0 1 0 0 0 0 D 1 3 5 C 3 5 F 4 6 F 2 4 2 A B D 7 8 D 6 3 C 2 1 5 1 3 2 3 "   m a : c o n t e n t T y p e V e r s i o n = " 1 3 "   m a : c o n t e n t T y p e D e s c r i p t i o n = " C r e a t e   a   n e w   d o c u m e n t . "   m a : c o n t e n t T y p e S c o p e = " "   m a : v e r s i o n I D = " 5 b 1 3 9 7 b b 7 9 b 1 1 0 4 4 c b b 6 f 9 3 0 9 a c 4 e a c 9 "   x m l n s : c t = " h t t p : / / s c h e m a s . m i c r o s o f t . c o m / o f f i c e / 2 0 0 6 / m e t a d a t a / c o n t e n t T y p e "   x m l n s : m a = " h t t p : / / s c h e m a s . m i c r o s o f t . c o m / o f f i c e / 2 0 0 6 / m e t a d a t a / p r o p e r t i e s / m e t a A t t r i b u t e s " >  
 < x s d : s c h e m a   t a r g e t N a m e s p a c e = " h t t p : / / s c h e m a s . m i c r o s o f t . c o m / o f f i c e / 2 0 0 6 / m e t a d a t a / p r o p e r t i e s "   m a : r o o t = " t r u e "   m a : f i e l d s I D = " 0 6 9 3 4 9 a f 3 9 6 0 a 0 b 7 c d 7 b 4 7 1 4 e c 4 e 1 d 4 9 "   n s 3 : _ = " "   n s 4 : _ = " "   x m l n s : x s d = " h t t p : / / w w w . w 3 . o r g / 2 0 0 1 / X M L S c h e m a "   x m l n s : x s = " h t t p : / / w w w . w 3 . o r g / 2 0 0 1 / X M L S c h e m a "   x m l n s : p = " h t t p : / / s c h e m a s . m i c r o s o f t . c o m / o f f i c e / 2 0 0 6 / m e t a d a t a / p r o p e r t i e s "   x m l n s : n s 3 = " 0 c 8 6 7 3 9 1 - 8 2 1 4 - 4 b 5 8 - 8 6 b 3 - d e 0 7 5 4 7 4 0 9 f 9 "   x m l n s : n s 4 = " f d d e f 6 a 8 - 5 9 3 6 - 4 9 0 9 - 9 6 e 0 - 2 a d 7 a 6 b 1 7 2 0 b " >  
 < x s d : i m p o r t   n a m e s p a c e = " 0 c 8 6 7 3 9 1 - 8 2 1 4 - 4 b 5 8 - 8 6 b 3 - d e 0 7 5 4 7 4 0 9 f 9 " / >  
 < x s d : i m p o r t   n a m e s p a c e = " f d d e f 6 a 8 - 5 9 3 6 - 4 9 0 9 - 9 6 e 0 - 2 a d 7 a 6 b 1 7 2 0 b " / >  
 < x s d : e l e m e n t   n a m e = " p r o p e r t i e s " >  
 < x s d : c o m p l e x T y p e >  
 < x s d : s e q u e n c e >  
 < x s d : e l e m e n t   n a m e = " d o c u m e n t M a n a g e m e n t " >  
 < x s d : c o m p l e x T y p e >  
 < x s d : a l l >  
 < x s d : e l e m e n t   r e f = " n s 3 : S h a r e d W i t h U s e r s "   m i n O c c u r s = " 0 " / >  
 < x s d : e l e m e n t   r e f = " n s 3 : S h a r e d W i t h D e t a i l s "   m i n O c c u r s = " 0 " / >  
 < x s d : e l e m e n t   r e f = " n s 3 : S h a r i n g H i n t H a s h "   m i n O c c u r s = " 0 " / >  
 < x s d : e l e m e n t   r e f = " n s 4 : M e d i a S e r v i c e M e t a d a t a "   m i n O c c u r s = " 0 " / >  
 < x s d : e l e m e n t   r e f = " n s 4 : M e d i a S e r v i c e F a s t M e t a d a t a "   m i n O c c u r s = " 0 " / >  
 < x s d : e l e m e n t   r e f = " n s 4 : M e d i a S e r v i c e D a t e T a k e n "   m i n O c c u r s = " 0 " / >  
 < x s d : e l e m e n t   r e f = " n s 4 : M e d i a S e r v i c e A u t o T a g s "   m i n O c c u r s = " 0 " / >  
 < x s d : e l e m e n t   r e f = " n s 4 : M e d i a S e r v i c e L o c a t i o n "   m i n O c c u r s = " 0 " / >  
 < x s d : e l e m e n t   r e f = " n s 4 : M e d i a S e r v i c e O C R "   m i n O c c u r s = " 0 " / >  
 < x s d : e l e m e n t   r e f = " n s 4 : M e d i a S e r v i c e E v e n t H a s h C o d e "   m i n O c c u r s = " 0 " / >  
 < x s d : e l e m e n t   r e f = " n s 4 : M e d i a S e r v i c e G e n e r a t i o n T i m e "   m i n O c c u r s = " 0 " / >  
 < x s d : e l e m e n t   r e f = " n s 4 : M e d i a S e r v i c e A u t o K e y P o i n t s "   m i n O c c u r s = " 0 " / >  
 < x s d : e l e m e n t   r e f = " n s 4 : M e d i a S e r v i c e K e y P o i n t s "   m i n O c c u r s = " 0 " / >  
 < / x s d : a l l >  
 < / x s d : c o m p l e x T y p e >  
 < / x s d : e l e m e n t >  
 < / x s d : s e q u e n c e >  
 < / x s d : c o m p l e x T y p e >  
 < / x s d : e l e m e n t >  
 < / x s d : s c h e m a >  
 < x s d : s c h e m a   t a r g e t N a m e s p a c e = " 0 c 8 6 7 3 9 1 - 8 2 1 4 - 4 b 5 8 - 8 6 b 3 - d e 0 7 5 4 7 4 0 9 f 9 " 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8 "   n i l l a b l e = " t r u e "   m a : d i s p l a y N a m e = " S h a r e d   W i t h "   m a : d e s c r i p t i 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9 "   n i l l a b l e = " t r u e "   m a : d i s p l a y N a m e = " S h a r e d   W i t h   D e t a i l s "   m a : d e s c r i p t i o n = " "   m a : i n t e r n a l N a m e = " S h a r e d W i t h D e t a i l s "   m a : r e a d O n l y = " t r u e " >  
 < x s d : s i m p l e T y p e >  
 < x s d : r e s t r i c t i o n   b a s e = " d m s : N o t e " >  
 < x s d : m a x L e n g t h   v a l u e = " 2 5 5 " / >  
 < / x s d : r e s t r i c t i o n >  
 < / x s d : s i m p l e T y p e >  
 < / x s d : e l e m e n t >  
 < x s d : e l e m e n t   n a m e = " S h a r i n g H i n t H a s h "   m a : i n d e x = " 1 0 "   n i l l a b l e = " t r u e "   m a : d i s p l a y N a m e = " S h a r i n g   H i n t   H a s h "   m a : d e s c r i p t i o n = " "   m a : h i d d e n = " t r u e "   m a : i n t e r n a l N a m e = " S h a r i n g H i n t H a s h "   m a : r e a d O n l y = " t r u e " >  
 < x s d : s i m p l e T y p e >  
 < x s d : r e s t r i c t i o n   b a s e = " d m s : T e x t " / >  
 < / x s d : s i m p l e T y p e >  
 < / x s d : e l e m e n t >  
 < / x s d : s c h e m a >  
 < x s d : s c h e m a   t a r g e t N a m e s p a c e = " f d d e f 6 a 8 - 5 9 3 6 - 4 9 0 9 - 9 6 e 0 - 2 a d 7 a 6 b 1 7 2 0 b " 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1 1 "   n i l l a b l e = " t r u e "   m a : d i s p l a y N a m e = " M e d i a S e r v i c e M e t a d a t a "   m a : d e s c r i p t i o n = " "   m a : h i d d e n = " t r u e "   m a : i n t e r n a l N a m e = " M e d i a S e r v i c e M e t a d a t a "   m a : r e a d O n l y = " t r u e " >  
 < x s d : s i m p l e T y p e >  
 < x s d : r e s t r i c t i o n   b a s e = " d m s : N o t e " / >  
 < / x s d : s i m p l e T y p e >  
 < / x s d : e l e m e n t >  
 < x s d : e l e m e n t   n a m e = " M e d i a S e r v i c e F a s t M e t a d a t a "   m a : i n d e x = " 1 2 "   n i l l a b l e = " t r u e "   m a : d i s p l a y N a m e = " M e d i a S e r v i c e F a s t M e t a d a t a "   m a : d e s c r i p t i o n = " "   m a : h i d d e n = " t r u e "   m a : i n t e r n a l N a m e = " M e d i a S e r v i c e F a s t M e t a d a t a "   m a : r e a d O n l y = " t r u e " >  
 < x s d : s i m p l e T y p e >  
 < x s d : r e s t r i c t i o n   b a s e = " d m s : N o t e " / >  
 < / x s d : s i m p l e T y p e >  
 < / x s d : e l e m e n t >  
 < x s d : e l e m e n t   n a m e = " M e d i a S e r v i c e D a t e T a k e n "   m a : i n d e x = " 1 3 "   n i l l a b l e = " t r u e "   m a : d i s p l a y N a m e = " M e d i a S e r v i c e D a t e T a k e n "   m a : d e s c r i p t i o n = " "   m a : h i d d e n = " t r u e "   m a : i n t e r n a l N a m e = " M e d i a S e r v i c e D a t e T a k e n "   m a : r e a d O n l y = " t r u e " >  
 < x s d : s i m p l e T y p e >  
 < x s d : r e s t r i c t i o n   b a s e = " d m s : T e x t " / >  
 < / x s d : s i m p l e T y p e >  
 < / x s d : e l e m e n t >  
 < x s d : e l e m e n t   n a m e = " M e d i a S e r v i c e A u t o T a g s "   m a : i n d e x = " 1 4 "   n i l l a b l e = " t r u e "   m a : d i s p l a y N a m e = " M e d i a S e r v i c e A u t o T a g s "   m a : d e s c r i p t i o n = " "   m a : i n t e r n a l N a m e = " M e d i a S e r v i c e A u t o T a g s "   m a : r e a d O n l y = " t r u e " >  
 < x s d : s i m p l e T y p e >  
 < x s d : r e s t r i c t i o n   b a s e = " d m s : T e x t " / >  
 < / x s d : s i m p l e T y p e >  
 < / x s d : e l e m e n t >  
 < x s d : e l e m e n t   n a m e = " M e d i a S e r v i c e L o c a t i o n "   m a : i n d e x = " 1 5 "   n i l l a b l e = " t r u e "   m a : d i s p l a y N a m e = " M e d i a S e r v i c e L o c a t i o n "   m a : d e s c r i p t i o n = " "   m a : i n t e r n a l N a m e = " M e d i a S e r v i c e L o c a t i o n "   m a : r e a d O n l y = " t r u e " >  
 < x s d : s i m p l e T y p e >  
 < x s d : r e s t r i c t i o n   b a s e = " d m s : T e x t " / >  
 < / x s d : s i m p l e T y p e >  
 < / x s d : e l e m e n t >  
 < x s d : e l e m e n t   n a m e = " M e d i a S e r v i c e O C R "   m a : i n d e x = " 1 6 "   n i l l a b l e = " t r u e "   m a : d i s p l a y N a m e = " M e d i a S e r v i c e O C R "   m a : i n t e r n a l N a m e = " M e d i a S e r v i c e O C R "   m a : r e a d O n l y = " t r u e " >  
 < x s d : s i m p l e T y p e >  
 < x s d : r e s t r i c t i o n   b a s e = " d m s : N o t e " >  
 < x s d : m a x L e n g t h   v a l u e = " 2 5 5 " / >  
 < / x s d : r e s t r i c t i o n > 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A u t o K e y P o i n t s "   m a : i n d e x = " 1 9 "   n i l l a b l e = " t r u e "   m a : d i s p l a y N a m e = " M e d i a S e r v i c e A u t o K e y P o i n t s "   m a : h i d d e n = " t r u e "   m a : i n t e r n a l N a m e = " M e d i a S e r v i c e A u t o K e y P o i n t s "   m a : r e a d O n l y = " t r u e " >  
 < x s d : s i m p l e T y p e >  
 < x s d : r e s t r i c t i o n   b a s e = " d m s : N o t e " / >  
 < / x s d : s i m p l e T y p e >  
 < / x s d : e l e m e n t >  
 < x s d : e l e m e n t   n a m e = " M e d i a S e r v i c e K e y P o i n t s "   m a : i n d e x = " 2 0 "   n i l l a b l e = " t r u e "   m a : d i s p l a y N a m e = " K e y P o i n t s "   m a : i n t e r n a l N a m e = " M e d i a S e r v i c e K e y P o i n t 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F52E9230-FDFE-4E9A-A595-C024C5DFFBC7}">
  <ds:schemaRefs/>
</ds:datastoreItem>
</file>

<file path=customXml/itemProps2.xml><?xml version="1.0" encoding="utf-8"?>
<ds:datastoreItem xmlns:ds="http://schemas.openxmlformats.org/officeDocument/2006/customXml" ds:itemID="{1A012CC8-BD28-4722-8D7F-FCAA34EA28C4}">
  <ds:schemaRefs/>
</ds:datastoreItem>
</file>

<file path=customXml/itemProps3.xml><?xml version="1.0" encoding="utf-8"?>
<ds:datastoreItem xmlns:ds="http://schemas.openxmlformats.org/officeDocument/2006/customXml" ds:itemID="{71411E56-CA66-4B41-8B16-7D0F2F8C331B}">
  <ds:schemaRefs/>
</ds:datastoreItem>
</file>

<file path=docProps/app.xml><?xml version="1.0" encoding="utf-8"?>
<Properties xmlns="http://schemas.openxmlformats.org/officeDocument/2006/extended-properties" xmlns:vt="http://schemas.openxmlformats.org/officeDocument/2006/docPropsVTypes">
  <Company>Hewlett-Packard Company</Company>
  <Application>Microsoft Excel</Application>
  <HeadingPairs>
    <vt:vector size="2" baseType="variant">
      <vt:variant>
        <vt:lpstr>工作表</vt:lpstr>
      </vt:variant>
      <vt:variant>
        <vt:i4>15</vt:i4>
      </vt:variant>
    </vt:vector>
  </HeadingPairs>
  <TitlesOfParts>
    <vt:vector size="15" baseType="lpstr">
      <vt:lpstr>Home Page</vt:lpstr>
      <vt:lpstr> Welcome </vt:lpstr>
      <vt:lpstr>Data Request</vt:lpstr>
      <vt:lpstr>Charts Checking Data Request</vt:lpstr>
      <vt:lpstr>TableAssumptions</vt:lpstr>
      <vt:lpstr>Charts</vt:lpstr>
      <vt:lpstr>Tables</vt:lpstr>
      <vt:lpstr>DataInput</vt:lpstr>
      <vt:lpstr>SPIA</vt:lpstr>
      <vt:lpstr>Baseline</vt:lpstr>
      <vt:lpstr>ShockRevenue</vt:lpstr>
      <vt:lpstr>ShockExpenditure</vt:lpstr>
      <vt:lpstr>ShockExchangeRate</vt:lpstr>
      <vt:lpstr>ShockInterestRate</vt:lpstr>
      <vt:lpstr>Historical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Nura Gusau</dc:creator>
  <cp:lastModifiedBy>SFTAS</cp:lastModifiedBy>
  <dcterms:created xsi:type="dcterms:W3CDTF">2016-11-21T10:11:00Z</dcterms:created>
  <cp:lastPrinted>2020-12-08T10:47:00Z</cp:lastPrinted>
  <dcterms:modified xsi:type="dcterms:W3CDTF">2020-12-29T10:45:36Z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0x01010000D135C35F46F242ABD78D63C2151323</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KSOProductBuildVer">
    <vt:lpwstr>1033-11.2.0.9906</vt:lpwstr>
  </property>
</Properties>
</file>