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EDBB91FE-F41C-477E-884B-DB45022AE7C9}" xr6:coauthVersionLast="47" xr6:coauthVersionMax="47" xr10:uidLastSave="{00000000-0000-0000-0000-000000000000}"/>
  <bookViews>
    <workbookView xWindow="-120" yWindow="-120" windowWidth="20730" windowHeight="11160" tabRatio="1000" firstSheet="1" activeTab="1" xr2:uid="{00000000-000D-0000-FFFF-FFFF00000000}"/>
  </bookViews>
  <sheets>
    <sheet name="Stat of Fin Performance 1" sheetId="69" state="hidden" r:id="rId1"/>
    <sheet name="Sheet6" sheetId="151" r:id="rId2"/>
    <sheet name="Sheet3" sheetId="148" r:id="rId3"/>
    <sheet name="SOFPe" sheetId="68" r:id="rId4"/>
    <sheet name="SOFPo" sheetId="51" r:id="rId5"/>
    <sheet name="SONAE" sheetId="53" r:id="rId6"/>
    <sheet name="SOC" sheetId="75" r:id="rId7"/>
    <sheet name="budget" sheetId="127" r:id="rId8"/>
    <sheet name="ROCF" sheetId="107" r:id="rId9"/>
    <sheet name="1- 5 Gen Inf about Reporting En" sheetId="111" state="hidden" r:id="rId10"/>
    <sheet name="6 - 8 Significant Acting Polici" sheetId="112" state="hidden" r:id="rId11"/>
    <sheet name="1aa" sheetId="128" r:id="rId12"/>
    <sheet name="1b" sheetId="129" r:id="rId13"/>
    <sheet name="2c" sheetId="130" r:id="rId14"/>
    <sheet name="3d" sheetId="131" r:id="rId15"/>
    <sheet name="e" sheetId="132" r:id="rId16"/>
    <sheet name="f" sheetId="133" r:id="rId17"/>
    <sheet name="g" sheetId="134" r:id="rId18"/>
    <sheet name="7b" sheetId="139" r:id="rId19"/>
    <sheet name="8b" sheetId="135" r:id="rId20"/>
    <sheet name="9b" sheetId="136" r:id="rId21"/>
    <sheet name="9b (2)" sheetId="146" r:id="rId22"/>
    <sheet name="10b" sheetId="137" r:id="rId23"/>
    <sheet name="11aa" sheetId="140" r:id="rId24"/>
    <sheet name="11bb" sheetId="142" r:id="rId25"/>
    <sheet name="11c" sheetId="147" r:id="rId26"/>
    <sheet name="12d" sheetId="141" r:id="rId27"/>
    <sheet name="13a" sheetId="143" r:id="rId28"/>
    <sheet name="k" sheetId="138" r:id="rId29"/>
    <sheet name="Sheet4" sheetId="149" r:id="rId30"/>
    <sheet name="Sheet5" sheetId="150" r:id="rId31"/>
    <sheet name="1" sheetId="104" state="hidden" r:id="rId32"/>
    <sheet name="1a" sheetId="50" state="hidden" r:id="rId33"/>
    <sheet name="2" sheetId="49" state="hidden" r:id="rId34"/>
    <sheet name="2a" sheetId="103" state="hidden" r:id="rId35"/>
    <sheet name="3" sheetId="48" state="hidden" r:id="rId36"/>
    <sheet name="Note 12" sheetId="110" state="hidden" r:id="rId37"/>
    <sheet name="Note12a" sheetId="47" state="hidden" r:id="rId38"/>
    <sheet name="Note13" sheetId="44" state="hidden" r:id="rId39"/>
    <sheet name="Note14" sheetId="92" state="hidden" r:id="rId40"/>
    <sheet name="4" sheetId="122" state="hidden" r:id="rId41"/>
    <sheet name="5" sheetId="41" state="hidden" r:id="rId42"/>
    <sheet name="6" sheetId="40" state="hidden" r:id="rId43"/>
    <sheet name="Note17" sheetId="39" state="hidden" r:id="rId44"/>
    <sheet name="7" sheetId="114" state="hidden" r:id="rId45"/>
    <sheet name="8" sheetId="21" state="hidden" r:id="rId46"/>
    <sheet name="9" sheetId="32" state="hidden" r:id="rId47"/>
    <sheet name="10" sheetId="97" state="hidden" r:id="rId48"/>
    <sheet name="11" sheetId="124" state="hidden" r:id="rId49"/>
    <sheet name="12" sheetId="17" state="hidden" r:id="rId50"/>
    <sheet name="12a" sheetId="115" state="hidden" r:id="rId51"/>
    <sheet name="13" sheetId="125" state="hidden" r:id="rId52"/>
    <sheet name="14" sheetId="89" state="hidden" r:id="rId53"/>
    <sheet name="15" sheetId="126" state="hidden" r:id="rId54"/>
    <sheet name="16" sheetId="91" state="hidden" r:id="rId55"/>
    <sheet name="Sheet21" sheetId="145" state="hidden" r:id="rId56"/>
    <sheet name="Note20" sheetId="29" state="hidden" r:id="rId57"/>
    <sheet name="Note20 (b)" sheetId="118" state="hidden" r:id="rId58"/>
    <sheet name="Note 21" sheetId="25" state="hidden" r:id="rId59"/>
    <sheet name="Note22" sheetId="100" state="hidden" r:id="rId60"/>
    <sheet name="Sheet2" sheetId="113" state="hidden" r:id="rId61"/>
    <sheet name="Note 24" sheetId="19" state="hidden" r:id="rId62"/>
    <sheet name="Note 25b" sheetId="116" state="hidden" r:id="rId63"/>
    <sheet name="Note 25c" sheetId="117" state="hidden" r:id="rId64"/>
    <sheet name="Note 26" sheetId="16" state="hidden" r:id="rId65"/>
    <sheet name="Note 28" sheetId="10" state="hidden" r:id="rId66"/>
    <sheet name="Note 27" sheetId="15" state="hidden" r:id="rId67"/>
    <sheet name="Sheet1" sheetId="120" state="hidden" r:id="rId68"/>
  </sheets>
  <externalReferences>
    <externalReference r:id="rId69"/>
    <externalReference r:id="rId70"/>
  </externalReferences>
  <definedNames>
    <definedName name="_xlnm.Print_Area" localSheetId="31">'1'!$A$1:$H$21</definedName>
    <definedName name="_xlnm.Print_Area" localSheetId="9">'1- 5 Gen Inf about Reporting En'!$A$1:$C$53</definedName>
    <definedName name="_xlnm.Print_Area" localSheetId="47">'10'!$A$1:$D$21</definedName>
    <definedName name="_xlnm.Print_Area" localSheetId="49">'12'!$A$1:$D$12</definedName>
    <definedName name="_xlnm.Print_Area" localSheetId="50">'12a'!$A$1:$D$10</definedName>
    <definedName name="_xlnm.Print_Area" localSheetId="52">'14'!$A$1:$F$13</definedName>
    <definedName name="_xlnm.Print_Area" localSheetId="54">'16'!$A$1:$D$14</definedName>
    <definedName name="_xlnm.Print_Area" localSheetId="32">'1a'!$A$1:$H$21</definedName>
    <definedName name="_xlnm.Print_Area" localSheetId="33">'2'!$A$1:$F$13</definedName>
    <definedName name="_xlnm.Print_Area" localSheetId="34">'2a'!$A$1:$D$22</definedName>
    <definedName name="_xlnm.Print_Area" localSheetId="35">'3'!$A$1:$F$26</definedName>
    <definedName name="_xlnm.Print_Area" localSheetId="40">'4'!$A$1:$F$17</definedName>
    <definedName name="_xlnm.Print_Area" localSheetId="10">'6 - 8 Significant Acting Polici'!$A$1:$C$171</definedName>
    <definedName name="_xlnm.Print_Area" localSheetId="44">'7'!$A$1:$F$33</definedName>
    <definedName name="_xlnm.Print_Area" localSheetId="45">'8'!$A$1:$J$35</definedName>
    <definedName name="_xlnm.Print_Area" localSheetId="46">'9'!$A$1:$F$12</definedName>
    <definedName name="_xlnm.Print_Area" localSheetId="58">'Note 21'!$A$1:$D$11</definedName>
    <definedName name="_xlnm.Print_Area" localSheetId="61">'Note 24'!$A$1:$D$10</definedName>
    <definedName name="_xlnm.Print_Area" localSheetId="62">'Note 25b'!$A$1:$D$13</definedName>
    <definedName name="_xlnm.Print_Area" localSheetId="63">'Note 25c'!$A$1:$D$12</definedName>
    <definedName name="_xlnm.Print_Area" localSheetId="64">'Note 26'!$A$1:$D$15</definedName>
    <definedName name="_xlnm.Print_Area" localSheetId="66">'Note 27'!$A$1:$D$17</definedName>
    <definedName name="_xlnm.Print_Area" localSheetId="65">'Note 28'!$A$1:$D$12</definedName>
    <definedName name="_xlnm.Print_Area" localSheetId="43">Note17!$A$1:$F$440</definedName>
    <definedName name="_xlnm.Print_Area" localSheetId="56">Note20!$A$1:$K$11</definedName>
    <definedName name="_xlnm.Print_Area" localSheetId="57">'Note20 (b)'!$A$1:$D$9</definedName>
    <definedName name="_xlnm.Print_Area" localSheetId="59">Note22!$A$1:$G$22</definedName>
    <definedName name="_xlnm.Print_Area" localSheetId="8">ROCF!$A$1:$C$24</definedName>
    <definedName name="_xlnm.Print_Area" localSheetId="6">SOC!$A$1:$D$53</definedName>
    <definedName name="_xlnm.Print_Area" localSheetId="4">SOFPo!$A$1:$F$48</definedName>
    <definedName name="_xlnm.Print_Area" localSheetId="5">SONAE!$A$1:$F$23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 i="127" l="1"/>
  <c r="A1" i="127"/>
  <c r="E11" i="138"/>
  <c r="D12" i="143"/>
  <c r="D20" i="147"/>
  <c r="C20" i="147"/>
  <c r="D11" i="146"/>
  <c r="C11" i="146"/>
  <c r="E33" i="134"/>
  <c r="D48" i="134"/>
  <c r="E48" i="134"/>
  <c r="F48" i="134"/>
  <c r="C48" i="134"/>
  <c r="D37" i="134"/>
  <c r="D49" i="134" s="1"/>
  <c r="F37" i="134"/>
  <c r="C37" i="134"/>
  <c r="C49" i="134" s="1"/>
  <c r="D6" i="143"/>
  <c r="A2" i="130"/>
  <c r="A1" i="130"/>
  <c r="A2" i="128"/>
  <c r="A1" i="128"/>
  <c r="D8" i="142"/>
  <c r="C8" i="142"/>
  <c r="D7" i="142"/>
  <c r="D10" i="141"/>
  <c r="C10" i="141"/>
  <c r="D21" i="140"/>
  <c r="C16" i="140" s="1"/>
  <c r="C21" i="140" s="1"/>
  <c r="C7" i="140" s="1"/>
  <c r="C11" i="140" s="1"/>
  <c r="D11" i="140"/>
  <c r="K16" i="139"/>
  <c r="I16" i="139"/>
  <c r="H16" i="139"/>
  <c r="G16" i="139"/>
  <c r="F16" i="139"/>
  <c r="E16" i="139"/>
  <c r="D16" i="139"/>
  <c r="C16" i="139"/>
  <c r="B16" i="139"/>
  <c r="K13" i="139"/>
  <c r="K20" i="139" s="1"/>
  <c r="J13" i="139"/>
  <c r="J31" i="139" s="1"/>
  <c r="I13" i="139"/>
  <c r="I20" i="139" s="1"/>
  <c r="H13" i="139"/>
  <c r="G13" i="139"/>
  <c r="F13" i="139"/>
  <c r="F20" i="139" s="1"/>
  <c r="E13" i="139"/>
  <c r="E20" i="139" s="1"/>
  <c r="D13" i="139"/>
  <c r="C13" i="139"/>
  <c r="B13" i="139"/>
  <c r="L7" i="139"/>
  <c r="L6" i="139"/>
  <c r="D22" i="138"/>
  <c r="C22" i="138"/>
  <c r="E17" i="138"/>
  <c r="E16" i="138"/>
  <c r="E12" i="138"/>
  <c r="E10" i="138"/>
  <c r="E8" i="138"/>
  <c r="E7" i="138"/>
  <c r="E6" i="138"/>
  <c r="D11" i="137"/>
  <c r="C11" i="137"/>
  <c r="D14" i="136"/>
  <c r="C14" i="136"/>
  <c r="F12" i="135"/>
  <c r="D12" i="135"/>
  <c r="C12" i="135"/>
  <c r="E7" i="135"/>
  <c r="E12" i="135" s="1"/>
  <c r="E47" i="134"/>
  <c r="E46" i="134"/>
  <c r="E45" i="134"/>
  <c r="E44" i="134"/>
  <c r="E43" i="134"/>
  <c r="E42" i="134"/>
  <c r="E41" i="134"/>
  <c r="E40" i="134"/>
  <c r="E36" i="134"/>
  <c r="E35" i="134"/>
  <c r="E34" i="134"/>
  <c r="E32" i="134"/>
  <c r="E31" i="134"/>
  <c r="E30" i="134"/>
  <c r="E29" i="134"/>
  <c r="E28" i="134"/>
  <c r="E25" i="134"/>
  <c r="E24" i="134"/>
  <c r="E23" i="134"/>
  <c r="C21" i="134"/>
  <c r="E19" i="134"/>
  <c r="E17" i="134"/>
  <c r="E16" i="134"/>
  <c r="E14" i="134"/>
  <c r="E13" i="134"/>
  <c r="E37" i="134" s="1"/>
  <c r="E12" i="134"/>
  <c r="E11" i="134"/>
  <c r="E10" i="134"/>
  <c r="F11" i="133"/>
  <c r="E11" i="133"/>
  <c r="D11" i="133"/>
  <c r="C11" i="133"/>
  <c r="G18" i="132"/>
  <c r="F18" i="132"/>
  <c r="D18" i="132"/>
  <c r="C18" i="132"/>
  <c r="F11" i="132"/>
  <c r="E11" i="132"/>
  <c r="E21" i="132" s="1"/>
  <c r="D11" i="132"/>
  <c r="C11" i="132"/>
  <c r="G9" i="132"/>
  <c r="G11" i="132" s="1"/>
  <c r="G21" i="132" s="1"/>
  <c r="E27" i="131"/>
  <c r="D27" i="131"/>
  <c r="F26" i="131"/>
  <c r="F25" i="131"/>
  <c r="F24" i="131"/>
  <c r="F23" i="131"/>
  <c r="F21" i="131"/>
  <c r="F20" i="131"/>
  <c r="F19" i="131"/>
  <c r="F18" i="131"/>
  <c r="F17" i="131"/>
  <c r="F14" i="131"/>
  <c r="F13" i="131"/>
  <c r="F12" i="131"/>
  <c r="F11" i="131"/>
  <c r="F10" i="131"/>
  <c r="F27" i="131" s="1"/>
  <c r="F9" i="131"/>
  <c r="F8" i="131"/>
  <c r="F7" i="131"/>
  <c r="F28" i="130"/>
  <c r="C28" i="130"/>
  <c r="F10" i="130"/>
  <c r="D10" i="130"/>
  <c r="C10" i="130"/>
  <c r="E8" i="130"/>
  <c r="E10" i="130" s="1"/>
  <c r="H15" i="129"/>
  <c r="G15" i="129"/>
  <c r="F15" i="129"/>
  <c r="E15" i="129"/>
  <c r="D15" i="129"/>
  <c r="C15" i="129"/>
  <c r="I14" i="129"/>
  <c r="I13" i="129"/>
  <c r="I12" i="129"/>
  <c r="I11" i="129"/>
  <c r="I10" i="129"/>
  <c r="I9" i="129"/>
  <c r="I8" i="129"/>
  <c r="I7" i="129"/>
  <c r="I6" i="129"/>
  <c r="I5" i="129"/>
  <c r="I4" i="129"/>
  <c r="I3" i="129"/>
  <c r="F22" i="128"/>
  <c r="D22" i="128"/>
  <c r="C22" i="128"/>
  <c r="E16" i="128"/>
  <c r="E11" i="128"/>
  <c r="E10" i="128"/>
  <c r="E9" i="128"/>
  <c r="E8" i="128"/>
  <c r="E7" i="128"/>
  <c r="E34" i="127"/>
  <c r="E41" i="127" s="1"/>
  <c r="D39" i="127"/>
  <c r="H39" i="127"/>
  <c r="F34" i="127"/>
  <c r="F41" i="127" s="1"/>
  <c r="D34" i="127"/>
  <c r="H30" i="127"/>
  <c r="H29" i="127"/>
  <c r="G21" i="127"/>
  <c r="G26" i="127" s="1"/>
  <c r="F21" i="127"/>
  <c r="F26" i="127" s="1"/>
  <c r="E21" i="127"/>
  <c r="E26" i="127" s="1"/>
  <c r="D21" i="127"/>
  <c r="D26" i="127" s="1"/>
  <c r="H19" i="127"/>
  <c r="H18" i="127"/>
  <c r="H16" i="127"/>
  <c r="H15" i="127"/>
  <c r="H14" i="127"/>
  <c r="H12" i="127"/>
  <c r="H11" i="127"/>
  <c r="H7" i="127"/>
  <c r="C22" i="75"/>
  <c r="C14" i="75"/>
  <c r="C14" i="53"/>
  <c r="F11" i="51"/>
  <c r="F26" i="68"/>
  <c r="F27" i="68"/>
  <c r="F25" i="68"/>
  <c r="E25" i="68"/>
  <c r="E21" i="68"/>
  <c r="C5" i="51"/>
  <c r="A25" i="21"/>
  <c r="A31" i="21" s="1"/>
  <c r="I15" i="129" l="1"/>
  <c r="E22" i="138"/>
  <c r="E21" i="134"/>
  <c r="L13" i="139"/>
  <c r="B20" i="139"/>
  <c r="B22" i="139" s="1"/>
  <c r="B31" i="139" s="1"/>
  <c r="E22" i="139"/>
  <c r="E31" i="139" s="1"/>
  <c r="I22" i="139"/>
  <c r="I31" i="139" s="1"/>
  <c r="F22" i="139"/>
  <c r="F31" i="139" s="1"/>
  <c r="F21" i="132"/>
  <c r="D21" i="132"/>
  <c r="C21" i="132"/>
  <c r="E22" i="128"/>
  <c r="C20" i="139"/>
  <c r="C22" i="139" s="1"/>
  <c r="G20" i="139"/>
  <c r="G22" i="139" s="1"/>
  <c r="G31" i="139" s="1"/>
  <c r="L16" i="139"/>
  <c r="D20" i="139"/>
  <c r="D22" i="139" s="1"/>
  <c r="D31" i="139" s="1"/>
  <c r="H20" i="139"/>
  <c r="H22" i="139" s="1"/>
  <c r="H31" i="139" s="1"/>
  <c r="K22" i="139"/>
  <c r="K31" i="139" s="1"/>
  <c r="D41" i="127"/>
  <c r="H21" i="127"/>
  <c r="H26" i="127" s="1"/>
  <c r="G39" i="127"/>
  <c r="G41" i="127" s="1"/>
  <c r="B23" i="21"/>
  <c r="D39" i="75"/>
  <c r="D32" i="75"/>
  <c r="C15" i="53"/>
  <c r="E10" i="53"/>
  <c r="E26" i="68"/>
  <c r="E27" i="68" s="1"/>
  <c r="E23" i="68"/>
  <c r="F14" i="53"/>
  <c r="C31" i="139" l="1"/>
  <c r="L31" i="139" s="1"/>
  <c r="L22" i="139"/>
  <c r="L20" i="139"/>
  <c r="C6" i="107"/>
  <c r="C12" i="104"/>
  <c r="C10" i="126"/>
  <c r="D10" i="126"/>
  <c r="C14" i="125"/>
  <c r="D14" i="125"/>
  <c r="C9" i="124"/>
  <c r="D9" i="124"/>
  <c r="E8" i="32"/>
  <c r="D14" i="122"/>
  <c r="E14" i="122"/>
  <c r="F14" i="122"/>
  <c r="C14" i="122"/>
  <c r="F8" i="49"/>
  <c r="D20" i="50"/>
  <c r="E20" i="50"/>
  <c r="C11" i="104" s="1"/>
  <c r="F20" i="50"/>
  <c r="G20" i="50"/>
  <c r="C14" i="104" s="1"/>
  <c r="H18" i="50"/>
  <c r="H8" i="50"/>
  <c r="H9" i="50"/>
  <c r="H10" i="50"/>
  <c r="H11" i="50"/>
  <c r="H12" i="50"/>
  <c r="H13" i="50"/>
  <c r="H14" i="50"/>
  <c r="H15" i="50"/>
  <c r="H16" i="50"/>
  <c r="H17" i="50"/>
  <c r="C8" i="114"/>
  <c r="E8" i="114"/>
  <c r="E9" i="114"/>
  <c r="E10" i="114"/>
  <c r="E11" i="114"/>
  <c r="E12" i="114"/>
  <c r="E13" i="114"/>
  <c r="E14" i="114"/>
  <c r="E15" i="114"/>
  <c r="E16" i="114"/>
  <c r="E17" i="114"/>
  <c r="E18" i="114"/>
  <c r="E19" i="114"/>
  <c r="E20" i="114"/>
  <c r="E21" i="114"/>
  <c r="E22" i="114"/>
  <c r="E23" i="114"/>
  <c r="E24" i="114"/>
  <c r="E25" i="114"/>
  <c r="E26" i="114"/>
  <c r="E27" i="114"/>
  <c r="E28" i="114"/>
  <c r="E29" i="114"/>
  <c r="E30" i="114"/>
  <c r="E31" i="114"/>
  <c r="E32" i="114"/>
  <c r="E33" i="114"/>
  <c r="D34" i="114"/>
  <c r="D14" i="75"/>
  <c r="D6" i="53"/>
  <c r="D10" i="53" s="1"/>
  <c r="D11" i="89"/>
  <c r="C10" i="104" l="1"/>
  <c r="E34" i="114"/>
  <c r="F27" i="51"/>
  <c r="F18" i="51"/>
  <c r="D22" i="75" l="1"/>
  <c r="D23" i="75" s="1"/>
  <c r="C25" i="48" l="1"/>
  <c r="F21" i="68"/>
  <c r="F13" i="68"/>
  <c r="F23" i="68" s="1"/>
  <c r="H7" i="50" l="1"/>
  <c r="E15" i="21" l="1"/>
  <c r="A19" i="21" l="1"/>
  <c r="E13" i="122" l="1"/>
  <c r="C6" i="122"/>
  <c r="F9" i="89" l="1"/>
  <c r="C11" i="40"/>
  <c r="C19" i="107"/>
  <c r="F40" i="51"/>
  <c r="F10" i="89" l="1"/>
  <c r="F8" i="89"/>
  <c r="E11" i="89"/>
  <c r="D19" i="103"/>
  <c r="C19" i="103"/>
  <c r="C8" i="49" l="1"/>
  <c r="C37" i="75"/>
  <c r="A46" i="51" l="1"/>
  <c r="A21" i="53" s="1"/>
  <c r="A51" i="75" s="1"/>
  <c r="A47" i="51" l="1"/>
  <c r="A22" i="53" s="1"/>
  <c r="A52" i="75" s="1"/>
  <c r="A45" i="51"/>
  <c r="A20" i="53" s="1"/>
  <c r="A50" i="75" s="1"/>
  <c r="F11" i="41" l="1"/>
  <c r="F17" i="41" s="1"/>
  <c r="D11" i="41"/>
  <c r="D11" i="17"/>
  <c r="D17" i="41" l="1"/>
  <c r="E9" i="41"/>
  <c r="E11" i="41" s="1"/>
  <c r="E17" i="41" s="1"/>
  <c r="D11" i="40"/>
  <c r="E9" i="40"/>
  <c r="E11" i="40" s="1"/>
  <c r="C8" i="116" s="1"/>
  <c r="D45" i="75"/>
  <c r="C6" i="53"/>
  <c r="F6" i="53" l="1"/>
  <c r="F10" i="53" s="1"/>
  <c r="C10" i="53"/>
  <c r="H8" i="104"/>
  <c r="F6" i="49" s="1"/>
  <c r="D6" i="103" s="1"/>
  <c r="F6" i="48" s="1"/>
  <c r="F6" i="92" s="1"/>
  <c r="E5" i="51"/>
  <c r="C5" i="75"/>
  <c r="C5" i="107" s="1"/>
  <c r="C7" i="104" s="1"/>
  <c r="C6" i="49" s="1"/>
  <c r="C6" i="103" s="1"/>
  <c r="C6" i="48" s="1"/>
  <c r="C6" i="110" s="1"/>
  <c r="J10" i="21" l="1"/>
  <c r="D8" i="118" l="1"/>
  <c r="C8" i="118"/>
  <c r="F25" i="48"/>
  <c r="E9" i="110"/>
  <c r="H19" i="104"/>
  <c r="F6" i="44" l="1"/>
  <c r="C6" i="44"/>
  <c r="C6" i="92" s="1"/>
  <c r="C10" i="117" l="1"/>
  <c r="D10" i="117"/>
  <c r="D11" i="116"/>
  <c r="C7" i="116" s="1"/>
  <c r="C11" i="116" s="1"/>
  <c r="D21" i="97"/>
  <c r="C9" i="32"/>
  <c r="D14" i="16"/>
  <c r="C14" i="16"/>
  <c r="B15" i="21"/>
  <c r="I15" i="21"/>
  <c r="I19" i="21" s="1"/>
  <c r="I23" i="21" s="1"/>
  <c r="H15" i="21"/>
  <c r="H19" i="21" s="1"/>
  <c r="H23" i="21" s="1"/>
  <c r="G15" i="21"/>
  <c r="G19" i="21" s="1"/>
  <c r="G23" i="21" s="1"/>
  <c r="F15" i="21"/>
  <c r="D15" i="21"/>
  <c r="D19" i="21" s="1"/>
  <c r="D23" i="21" s="1"/>
  <c r="C15" i="21"/>
  <c r="C19" i="21" s="1"/>
  <c r="C23" i="21" s="1"/>
  <c r="A28" i="21"/>
  <c r="F10" i="100"/>
  <c r="E10" i="100"/>
  <c r="C10" i="100"/>
  <c r="H25" i="21" l="1"/>
  <c r="H34" i="21" s="1"/>
  <c r="E9" i="117"/>
  <c r="C11" i="17"/>
  <c r="A2" i="51" l="1"/>
  <c r="A2" i="53" s="1"/>
  <c r="A2" i="75" s="1"/>
  <c r="A2" i="107" s="1"/>
  <c r="A2" i="111" s="1"/>
  <c r="A2" i="112" s="1"/>
  <c r="A2" i="104" s="1"/>
  <c r="A2" i="50" s="1"/>
  <c r="A2" i="49" s="1"/>
  <c r="A2" i="103" s="1"/>
  <c r="A2" i="48" s="1"/>
  <c r="A2" i="110" s="1"/>
  <c r="A2" i="47" s="1"/>
  <c r="A2" i="44" s="1"/>
  <c r="A2" i="92" s="1"/>
  <c r="A2" i="41" s="1"/>
  <c r="A2" i="40" s="1"/>
  <c r="A2" i="39" s="1"/>
  <c r="G10" i="40"/>
  <c r="G9" i="41"/>
  <c r="H6" i="41"/>
  <c r="H6" i="40" s="1"/>
  <c r="C6" i="41"/>
  <c r="C6" i="40" s="1"/>
  <c r="C6" i="114" s="1"/>
  <c r="E24" i="44"/>
  <c r="E23" i="44"/>
  <c r="E22" i="44"/>
  <c r="E21" i="44"/>
  <c r="E20" i="44"/>
  <c r="E19" i="44"/>
  <c r="E18" i="44"/>
  <c r="E17" i="44"/>
  <c r="E16" i="44"/>
  <c r="E15" i="44"/>
  <c r="E14" i="44"/>
  <c r="E13" i="44"/>
  <c r="E12" i="44"/>
  <c r="E11" i="44"/>
  <c r="E10" i="44"/>
  <c r="E9" i="44"/>
  <c r="E8" i="44"/>
  <c r="E14" i="110"/>
  <c r="E13" i="110"/>
  <c r="E12" i="110"/>
  <c r="E11" i="110"/>
  <c r="E10" i="110"/>
  <c r="E8" i="110"/>
  <c r="F6" i="39" l="1"/>
  <c r="F6" i="32" s="1"/>
  <c r="D6" i="25" s="1"/>
  <c r="D5" i="118" s="1"/>
  <c r="F6" i="114"/>
  <c r="F34" i="114" s="1"/>
  <c r="C6" i="39"/>
  <c r="C6" i="32" s="1"/>
  <c r="A2" i="114"/>
  <c r="A2" i="32"/>
  <c r="F10" i="92"/>
  <c r="E10" i="92"/>
  <c r="D10" i="92"/>
  <c r="C10" i="92"/>
  <c r="A2" i="97" l="1"/>
  <c r="A2" i="29" s="1"/>
  <c r="A2" i="118" s="1"/>
  <c r="A2" i="124"/>
  <c r="A2" i="25"/>
  <c r="A2" i="100" s="1"/>
  <c r="A2" i="21" s="1"/>
  <c r="C6" i="97"/>
  <c r="C6" i="25"/>
  <c r="D6" i="97"/>
  <c r="D6" i="19"/>
  <c r="D6" i="115" s="1"/>
  <c r="A2" i="19" l="1"/>
  <c r="C6" i="19"/>
  <c r="C5" i="118"/>
  <c r="D6" i="116"/>
  <c r="D6" i="117"/>
  <c r="D6" i="17"/>
  <c r="D6" i="16" s="1"/>
  <c r="D6" i="15" s="1"/>
  <c r="D6" i="10" s="1"/>
  <c r="A1" i="75"/>
  <c r="A1" i="107" s="1"/>
  <c r="A1" i="111" s="1"/>
  <c r="A1" i="112" s="1"/>
  <c r="A1" i="104" s="1"/>
  <c r="A1" i="50" s="1"/>
  <c r="A1" i="49" s="1"/>
  <c r="A1" i="103" s="1"/>
  <c r="A1" i="48" s="1"/>
  <c r="A1" i="110" s="1"/>
  <c r="A1" i="47" s="1"/>
  <c r="A1" i="44" s="1"/>
  <c r="A1" i="92" s="1"/>
  <c r="A1" i="51"/>
  <c r="A1" i="53" s="1"/>
  <c r="C6" i="116" l="1"/>
  <c r="C6" i="115"/>
  <c r="A2" i="116"/>
  <c r="A2" i="115"/>
  <c r="A1" i="41"/>
  <c r="A1" i="40" s="1"/>
  <c r="C6" i="117"/>
  <c r="C6" i="17"/>
  <c r="C6" i="16" s="1"/>
  <c r="C6" i="15" s="1"/>
  <c r="C6" i="10" s="1"/>
  <c r="B6" i="89" s="1"/>
  <c r="A2" i="17"/>
  <c r="A2" i="16" s="1"/>
  <c r="A2" i="15" s="1"/>
  <c r="A2" i="10" s="1"/>
  <c r="A2" i="117"/>
  <c r="E14" i="51"/>
  <c r="C434" i="39"/>
  <c r="C59" i="39"/>
  <c r="C118" i="39"/>
  <c r="C177" i="39"/>
  <c r="C236" i="39"/>
  <c r="C295" i="39"/>
  <c r="C352" i="39"/>
  <c r="C411" i="39"/>
  <c r="A2" i="89" l="1"/>
  <c r="A2" i="91" s="1"/>
  <c r="A2" i="125"/>
  <c r="A2" i="120"/>
  <c r="A1" i="39"/>
  <c r="A1" i="32" s="1"/>
  <c r="A1" i="114"/>
  <c r="C436" i="39"/>
  <c r="C439" i="39"/>
  <c r="A1" i="97" l="1"/>
  <c r="A1" i="29" s="1"/>
  <c r="A1" i="118" s="1"/>
  <c r="A1" i="124"/>
  <c r="A1" i="25"/>
  <c r="A1" i="100" s="1"/>
  <c r="A1" i="21" s="1"/>
  <c r="A1" i="19" s="1"/>
  <c r="A1" i="116" l="1"/>
  <c r="A1" i="115"/>
  <c r="A1" i="17"/>
  <c r="A1" i="16" s="1"/>
  <c r="A1" i="15" s="1"/>
  <c r="A1" i="10" s="1"/>
  <c r="A1" i="117"/>
  <c r="A1" i="89" l="1"/>
  <c r="A1" i="120" s="1"/>
  <c r="A1" i="125"/>
  <c r="E21" i="113"/>
  <c r="C21" i="113"/>
  <c r="B21" i="113"/>
  <c r="C12" i="113"/>
  <c r="E9" i="113"/>
  <c r="E12" i="113" s="1"/>
  <c r="D9" i="113"/>
  <c r="D17" i="113" s="1"/>
  <c r="D21" i="113" s="1"/>
  <c r="C9" i="113"/>
  <c r="B9" i="113"/>
  <c r="F8" i="113"/>
  <c r="F7" i="113"/>
  <c r="F6" i="113"/>
  <c r="F5" i="113"/>
  <c r="F4" i="113"/>
  <c r="F3" i="113"/>
  <c r="A1" i="91" l="1"/>
  <c r="F9" i="113"/>
  <c r="G10" i="113" s="1"/>
  <c r="D12" i="113"/>
  <c r="C32" i="75"/>
  <c r="C20" i="107"/>
  <c r="E16" i="110" l="1"/>
  <c r="D16" i="110"/>
  <c r="C16" i="110"/>
  <c r="G315" i="39" l="1"/>
  <c r="D15" i="104" l="1"/>
  <c r="D16" i="104"/>
  <c r="D17" i="104"/>
  <c r="D19" i="104" l="1"/>
  <c r="F10" i="49"/>
  <c r="D8" i="49"/>
  <c r="D10" i="49" s="1"/>
  <c r="E8" i="49" l="1"/>
  <c r="E10" i="49" s="1"/>
  <c r="C10" i="49"/>
  <c r="D9" i="19" l="1"/>
  <c r="J9" i="29" l="1"/>
  <c r="I9" i="29"/>
  <c r="K7" i="29"/>
  <c r="K6" i="29"/>
  <c r="C18" i="100"/>
  <c r="C20" i="100" s="1"/>
  <c r="F16" i="100"/>
  <c r="G16" i="100" s="1"/>
  <c r="F15" i="100"/>
  <c r="G15" i="100" s="1"/>
  <c r="A15" i="100"/>
  <c r="A16" i="100" s="1"/>
  <c r="F14" i="100"/>
  <c r="G14" i="100" s="1"/>
  <c r="A14" i="100"/>
  <c r="F13" i="100"/>
  <c r="G13" i="100" s="1"/>
  <c r="G8" i="100"/>
  <c r="C45" i="75" l="1"/>
  <c r="K9" i="29"/>
  <c r="D11" i="51" s="1"/>
  <c r="G18" i="100"/>
  <c r="G20" i="100" s="1"/>
  <c r="F18" i="100"/>
  <c r="F20" i="100" s="1"/>
  <c r="E15" i="51" s="1"/>
  <c r="C9" i="107" l="1"/>
  <c r="C7" i="10" l="1"/>
  <c r="F9" i="32" l="1"/>
  <c r="E9" i="32"/>
  <c r="D9" i="32"/>
  <c r="F11" i="89"/>
  <c r="D7" i="10" s="1"/>
  <c r="D10" i="10" s="1"/>
  <c r="C14" i="15"/>
  <c r="D14" i="15"/>
  <c r="F31" i="51" l="1"/>
  <c r="F33" i="51" s="1"/>
  <c r="D41" i="75"/>
  <c r="C10" i="10"/>
  <c r="G34" i="21"/>
  <c r="H11" i="40"/>
  <c r="H11" i="41"/>
  <c r="H17" i="41" s="1"/>
  <c r="G11" i="41"/>
  <c r="G17" i="41" s="1"/>
  <c r="C11" i="41"/>
  <c r="F26" i="44"/>
  <c r="E26" i="44"/>
  <c r="D26" i="44"/>
  <c r="C26" i="44"/>
  <c r="J12" i="21"/>
  <c r="J15" i="21" s="1"/>
  <c r="C43" i="75" l="1"/>
  <c r="C23" i="107"/>
  <c r="D31" i="51"/>
  <c r="C17" i="41"/>
  <c r="E10" i="10"/>
  <c r="C12" i="75"/>
  <c r="A9" i="44"/>
  <c r="A10" i="44" s="1"/>
  <c r="A11" i="44" s="1"/>
  <c r="A12" i="44" s="1"/>
  <c r="A13" i="44" s="1"/>
  <c r="A14" i="44" s="1"/>
  <c r="A15" i="44" s="1"/>
  <c r="A16" i="44" s="1"/>
  <c r="A17" i="44" s="1"/>
  <c r="A18" i="44" s="1"/>
  <c r="A19" i="44" s="1"/>
  <c r="A20" i="44" s="1"/>
  <c r="A21" i="44" s="1"/>
  <c r="A22" i="44" s="1"/>
  <c r="A23" i="44" s="1"/>
  <c r="A24" i="44" s="1"/>
  <c r="D25" i="48" l="1"/>
  <c r="C20" i="50" l="1"/>
  <c r="C9" i="104" l="1"/>
  <c r="H20" i="50"/>
  <c r="E17" i="104"/>
  <c r="E14" i="104"/>
  <c r="C15" i="107"/>
  <c r="E16" i="104"/>
  <c r="E15" i="104"/>
  <c r="C19" i="104" l="1"/>
  <c r="E9" i="104"/>
  <c r="E19" i="104" s="1"/>
  <c r="E22" i="69"/>
  <c r="E10" i="69"/>
  <c r="E24" i="69"/>
  <c r="E29" i="69"/>
  <c r="E30" i="69"/>
  <c r="E8" i="69"/>
  <c r="E31" i="69"/>
  <c r="E23" i="69"/>
  <c r="E12" i="69"/>
  <c r="E11" i="69"/>
  <c r="E9" i="69"/>
  <c r="C34" i="21" l="1"/>
  <c r="E25" i="21"/>
  <c r="I25" i="21"/>
  <c r="I34" i="21" s="1"/>
  <c r="D25" i="21"/>
  <c r="D34" i="21" s="1"/>
  <c r="E19" i="69"/>
  <c r="E25" i="69"/>
  <c r="E34" i="21" l="1"/>
  <c r="F25" i="21"/>
  <c r="F34" i="21" s="1"/>
  <c r="J23" i="21"/>
  <c r="B25" i="21"/>
  <c r="B34" i="21" s="1"/>
  <c r="E27" i="69"/>
  <c r="J25" i="21" l="1"/>
  <c r="C8" i="107"/>
  <c r="J34" i="21"/>
  <c r="F20" i="51" s="1"/>
  <c r="F35" i="51" s="1"/>
  <c r="D18" i="51" l="1"/>
  <c r="D20" i="51" s="1"/>
  <c r="C16" i="107"/>
  <c r="C39" i="75"/>
  <c r="E10" i="117" l="1"/>
  <c r="E11" i="117" s="1"/>
  <c r="D27" i="51"/>
  <c r="D33" i="51" s="1"/>
  <c r="D35" i="51" s="1"/>
  <c r="E25" i="48" l="1"/>
  <c r="G11" i="40" l="1"/>
  <c r="F11" i="40"/>
  <c r="D9" i="115" l="1"/>
  <c r="C9" i="115" s="1"/>
  <c r="C34" i="114" l="1"/>
  <c r="C23" i="75" s="1"/>
  <c r="C41" i="75" s="1"/>
  <c r="C22" i="107" l="1"/>
  <c r="C44" i="75"/>
  <c r="D13" i="53" l="1"/>
  <c r="C39" i="51"/>
  <c r="C38" i="51" s="1"/>
  <c r="D11" i="91" s="1"/>
  <c r="D13" i="91" s="1"/>
  <c r="C10" i="107"/>
  <c r="D40" i="51" l="1"/>
  <c r="F13" i="53"/>
  <c r="D15" i="53"/>
  <c r="F15" i="53" l="1"/>
</calcChain>
</file>

<file path=xl/sharedStrings.xml><?xml version="1.0" encoding="utf-8"?>
<sst xmlns="http://schemas.openxmlformats.org/spreadsheetml/2006/main" count="2154" uniqueCount="1469">
  <si>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</si>
  <si>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</si>
  <si>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</si>
  <si>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</si>
  <si>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</si>
  <si>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</si>
  <si>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</si>
  <si>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</si>
  <si>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</si>
  <si>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</si>
  <si>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</si>
  <si>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</si>
  <si>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</si>
  <si>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</si>
  <si>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</si>
  <si>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</si>
  <si>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</si>
  <si>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</si>
  <si>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</si>
  <si>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</si>
  <si>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</si>
  <si>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</si>
  <si>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</si>
  <si>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</si>
  <si>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</si>
  <si>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</si>
  <si>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</si>
  <si>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</si>
  <si>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</si>
  <si>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</si>
  <si>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</si>
  <si>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</si>
  <si>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</si>
  <si>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</si>
  <si>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</si>
  <si>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</si>
  <si>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</si>
  <si>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</si>
  <si>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</si>
  <si>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</si>
  <si>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</si>
  <si>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</si>
  <si>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</si>
  <si>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</si>
  <si>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</si>
  <si>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</si>
  <si>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</si>
  <si>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</si>
  <si>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</si>
  <si>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</si>
  <si>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</si>
  <si>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</si>
  <si>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</si>
  <si>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</si>
  <si>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</si>
  <si>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</si>
  <si>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</si>
  <si>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</si>
  <si>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</si>
  <si>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</si>
  <si>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</si>
  <si>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</si>
  <si>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</si>
  <si>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</si>
  <si>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</si>
  <si>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</si>
  <si>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</si>
  <si>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</si>
  <si>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</si>
  <si>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</si>
  <si>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</si>
  <si>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</si>
  <si>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</si>
  <si>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</si>
  <si>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</si>
  <si>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</si>
  <si>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</si>
  <si>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</si>
  <si>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</si>
  <si>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</si>
  <si>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</si>
  <si>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</si>
  <si>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</si>
  <si>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</si>
  <si>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</si>
  <si>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</si>
  <si>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</si>
  <si>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</si>
  <si>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</si>
  <si>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</si>
  <si>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</si>
  <si>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</si>
  <si>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</si>
  <si>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</si>
  <si>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</si>
  <si>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</si>
  <si>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</si>
  <si>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</si>
  <si>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</si>
  <si>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</si>
  <si>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</si>
  <si>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</si>
  <si>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</si>
  <si>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</si>
  <si>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</si>
  <si>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</si>
  <si>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</si>
  <si>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</si>
  <si>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</si>
  <si>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</si>
  <si>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</si>
  <si>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</si>
  <si>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</si>
  <si>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</si>
  <si>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</si>
  <si>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</si>
  <si>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</si>
  <si>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</si>
  <si>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</si>
  <si>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</si>
  <si>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</si>
  <si>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</si>
  <si>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</si>
  <si>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</si>
  <si>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</si>
  <si>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</si>
  <si>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</si>
  <si>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</si>
  <si>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</si>
  <si>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</si>
  <si>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</si>
  <si>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</si>
  <si>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</si>
  <si>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</si>
  <si>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</si>
  <si>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</si>
  <si>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</si>
  <si>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</si>
  <si>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</si>
  <si>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</si>
  <si>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</si>
  <si>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</si>
  <si>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</si>
  <si>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</si>
  <si>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</si>
  <si>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</si>
  <si>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</si>
  <si>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</si>
  <si>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</si>
  <si>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</si>
  <si>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</si>
  <si>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</si>
  <si>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</si>
  <si>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</si>
  <si>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</si>
  <si>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</si>
  <si>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</si>
  <si>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</si>
  <si>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</si>
  <si>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</si>
  <si>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</si>
  <si>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</si>
  <si>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</si>
  <si>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</si>
  <si>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</si>
  <si>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</si>
  <si>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</si>
  <si>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</si>
  <si>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</si>
  <si>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</si>
  <si>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</si>
  <si>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</si>
  <si>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</si>
  <si>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</si>
  <si>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</si>
  <si>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</si>
  <si>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</si>
  <si>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</si>
  <si>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</si>
  <si>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</si>
  <si>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</si>
  <si>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</si>
  <si>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</si>
  <si>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</si>
  <si>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</si>
  <si>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</si>
  <si>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</si>
  <si>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</si>
  <si>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</si>
  <si>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</si>
  <si>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</si>
  <si>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</si>
  <si>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</si>
  <si>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</si>
  <si>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</si>
  <si>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</si>
  <si>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</si>
  <si>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</si>
  <si>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</si>
  <si>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</si>
  <si>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</si>
  <si>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</si>
  <si>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</si>
  <si>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</si>
  <si>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</si>
  <si>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</si>
  <si>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</si>
  <si>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</si>
  <si>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</si>
  <si>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</si>
  <si>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</si>
  <si>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</si>
  <si>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</si>
  <si>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</si>
  <si>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</si>
  <si>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</si>
  <si>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</si>
  <si>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</si>
  <si>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</si>
  <si>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</si>
  <si>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</si>
  <si>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</si>
  <si>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</si>
  <si>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</si>
  <si>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</si>
  <si>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</si>
  <si>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</si>
  <si>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</si>
  <si>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</si>
  <si>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</si>
  <si>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</si>
  <si>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</si>
  <si>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</si>
  <si>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</si>
  <si>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</si>
  <si>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</si>
  <si>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</si>
  <si>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</si>
  <si>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</si>
  <si>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</si>
  <si>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</si>
  <si>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</si>
  <si>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</si>
  <si>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</si>
  <si>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</si>
  <si>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</si>
  <si>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</si>
  <si>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</si>
  <si>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</si>
  <si>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</si>
  <si>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</si>
  <si>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</si>
  <si>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</si>
  <si>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</si>
  <si>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</si>
  <si>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</si>
  <si>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</si>
  <si>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</si>
  <si>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</si>
  <si>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</si>
  <si>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</si>
  <si>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</si>
  <si>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</si>
  <si>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</si>
  <si>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</si>
  <si>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</si>
  <si>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</si>
  <si>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</si>
  <si>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</si>
  <si>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</si>
  <si>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</si>
  <si>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</si>
  <si>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</si>
  <si>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</si>
  <si>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</si>
  <si>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</si>
  <si>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</si>
  <si>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</si>
  <si>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</si>
  <si>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</si>
  <si>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</si>
  <si>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</si>
  <si>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</si>
  <si>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</si>
  <si>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</si>
  <si>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</si>
  <si>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</si>
  <si>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</si>
  <si>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</si>
  <si>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</si>
  <si>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</si>
  <si>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</si>
  <si>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</si>
  <si>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</si>
  <si>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</si>
  <si>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</si>
  <si>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</si>
  <si>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</si>
  <si>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</si>
  <si>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</si>
  <si>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</si>
  <si>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</si>
  <si>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</si>
  <si>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</si>
  <si>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</si>
  <si>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</si>
  <si>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</si>
  <si>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</si>
  <si>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</si>
  <si>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</si>
  <si>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</si>
  <si>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</si>
  <si>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</si>
  <si>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</si>
  <si>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</si>
  <si>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</si>
  <si>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</si>
  <si>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</si>
  <si>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</si>
  <si>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</si>
  <si>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</si>
  <si>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</si>
  <si>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</si>
  <si>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</si>
  <si>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</si>
  <si>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</si>
  <si>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</si>
  <si>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</si>
  <si>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</si>
  <si>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</si>
  <si>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</si>
  <si>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</si>
  <si>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</si>
  <si>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</si>
  <si>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</si>
  <si>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</si>
  <si>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</si>
  <si>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</si>
  <si>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</si>
  <si>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</si>
  <si>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</si>
  <si>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</si>
  <si>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</si>
  <si>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</si>
  <si>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</si>
  <si>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</si>
  <si>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</si>
  <si>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</si>
  <si>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</si>
  <si>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</si>
  <si>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</si>
  <si>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</si>
  <si>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</si>
  <si>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</si>
  <si>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</si>
  <si>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</si>
  <si>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</si>
  <si>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</si>
  <si>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</si>
  <si>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</si>
  <si>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</si>
  <si>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</si>
  <si>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</si>
  <si>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</si>
  <si>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</si>
  <si>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</si>
  <si>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</si>
  <si>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</si>
  <si>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</si>
  <si>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</si>
  <si>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</si>
  <si>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</si>
  <si>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</si>
  <si>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</si>
  <si>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</si>
  <si>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</si>
  <si>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</si>
  <si>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</si>
  <si>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</si>
  <si>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</si>
  <si>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</si>
  <si>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</si>
  <si>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</si>
  <si>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</si>
  <si>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</si>
  <si>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</si>
  <si>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</si>
  <si>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</si>
  <si>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</si>
  <si>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</si>
  <si>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</si>
  <si>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</si>
  <si>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</si>
  <si>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</si>
  <si>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</si>
  <si>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</si>
  <si>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</si>
  <si>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</si>
  <si>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</si>
  <si>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</si>
  <si>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</si>
  <si>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</si>
  <si>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</si>
  <si>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</si>
  <si>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</si>
  <si>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</si>
  <si>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</si>
  <si>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</si>
  <si>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</si>
  <si>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</si>
  <si>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</si>
  <si>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Minority Interest</t>
  </si>
  <si>
    <t>=N=</t>
  </si>
  <si>
    <t>Accumulated Surpluses/(Deficits)</t>
  </si>
  <si>
    <t>Reserves</t>
  </si>
  <si>
    <t>Capital Grant</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</si>
  <si>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</si>
  <si>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</si>
  <si>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</si>
  <si>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</si>
  <si>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</si>
  <si>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</si>
  <si>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</si>
  <si>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</si>
  <si>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</si>
  <si>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</si>
  <si>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Furnitures &amp; Fittings</t>
  </si>
  <si>
    <t>Office Equipment</t>
  </si>
  <si>
    <t>Plants &amp; Machinery</t>
  </si>
  <si>
    <t>Infrastructures</t>
  </si>
  <si>
    <t>COST/REVALUATION</t>
  </si>
  <si>
    <t>Investments</t>
  </si>
  <si>
    <t>Long Term Loans</t>
  </si>
  <si>
    <t>Total Long Term Loans</t>
  </si>
  <si>
    <t>Prepayment</t>
  </si>
  <si>
    <t>Cash and Cash Equivalents</t>
  </si>
  <si>
    <t>BUDGET</t>
  </si>
  <si>
    <t>VARIANCE</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</si>
  <si>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</si>
  <si>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</si>
  <si>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</si>
  <si>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</si>
  <si>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</si>
  <si>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</si>
  <si>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</si>
  <si>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</si>
  <si>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</si>
  <si>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</si>
  <si>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</si>
  <si>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</si>
  <si>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</si>
  <si>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</si>
  <si>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</si>
  <si>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</si>
  <si>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</si>
  <si>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</si>
  <si>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</si>
  <si>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</si>
  <si>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</si>
  <si>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</si>
  <si>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</si>
  <si>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</si>
  <si>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</si>
  <si>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</si>
  <si>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</si>
  <si>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</si>
  <si>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</si>
  <si>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</si>
  <si>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</si>
  <si>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</si>
  <si>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</si>
  <si>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</si>
  <si>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</si>
  <si>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</si>
  <si>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</si>
  <si>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</si>
  <si>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</si>
  <si>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</si>
  <si>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</si>
  <si>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</si>
  <si>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</si>
  <si>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</si>
  <si>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</si>
  <si>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</si>
  <si>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</si>
  <si>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</si>
  <si>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</si>
  <si>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</si>
  <si>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</si>
  <si>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</si>
  <si>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</si>
  <si>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</si>
  <si>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</si>
  <si>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</si>
  <si>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</si>
  <si>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</si>
  <si>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</si>
  <si>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</si>
  <si>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</si>
  <si>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</si>
  <si>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</si>
  <si>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</si>
  <si>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</si>
  <si>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</si>
  <si>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</si>
  <si>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</si>
  <si>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</si>
  <si>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</si>
  <si>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</si>
  <si>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</si>
  <si>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</si>
  <si>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</si>
  <si>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</si>
  <si>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</si>
  <si>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</si>
  <si>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</si>
  <si>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</si>
  <si>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</si>
  <si>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</si>
  <si>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</si>
  <si>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</si>
  <si>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</si>
  <si>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</si>
  <si>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</si>
  <si>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</si>
  <si>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</si>
  <si>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</si>
  <si>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</si>
  <si>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</si>
  <si>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</si>
  <si>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</si>
  <si>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</si>
  <si>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</si>
  <si>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</si>
  <si>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</si>
  <si>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</si>
  <si>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</si>
  <si>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</si>
  <si>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</si>
  <si>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</si>
  <si>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</si>
  <si>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</si>
  <si>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</si>
  <si>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</si>
  <si>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</si>
  <si>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</si>
  <si>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</si>
  <si>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</si>
  <si>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</si>
  <si>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</si>
  <si>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</si>
  <si>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</si>
  <si>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</si>
  <si>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</si>
  <si>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</si>
  <si>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</si>
  <si>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</si>
  <si>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</si>
  <si>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</si>
  <si>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</si>
  <si>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</si>
  <si>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</si>
  <si>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</si>
  <si>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</si>
  <si>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</si>
  <si>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</si>
  <si>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</si>
  <si>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</si>
  <si>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</si>
  <si>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</si>
  <si>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</si>
  <si>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</si>
  <si>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</si>
  <si>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</si>
  <si>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</si>
  <si>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</si>
  <si>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</si>
  <si>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</si>
  <si>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</si>
  <si>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</si>
  <si>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</si>
  <si>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</si>
  <si>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</si>
  <si>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</si>
  <si>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</si>
  <si>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</si>
  <si>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</si>
  <si>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</si>
  <si>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</si>
  <si>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</si>
  <si>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</si>
  <si>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</si>
  <si>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</si>
  <si>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</si>
  <si>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</si>
  <si>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</si>
  <si>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</si>
  <si>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</si>
  <si>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</si>
  <si>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</si>
  <si>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</si>
  <si>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</si>
  <si>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</si>
  <si>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SOCIAL BENEFITS</t>
  </si>
  <si>
    <t>Total SOCIAL BENEFITS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</si>
  <si>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</si>
  <si>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</si>
  <si>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</si>
  <si>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</si>
  <si>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</si>
  <si>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</si>
  <si>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</si>
  <si>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</si>
  <si>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</si>
  <si>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</si>
  <si>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</si>
  <si>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</si>
  <si>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</si>
  <si>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</si>
  <si>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</si>
  <si>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</si>
  <si>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</si>
  <si>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</si>
  <si>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</si>
  <si>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</si>
  <si>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</si>
  <si>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</si>
  <si>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</si>
  <si>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</si>
  <si>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</si>
  <si>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</si>
  <si>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</si>
  <si>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</si>
  <si>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</si>
  <si>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</si>
  <si>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</si>
  <si>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</si>
  <si>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</si>
  <si>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</si>
  <si>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</si>
  <si>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</si>
  <si>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</si>
  <si>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</si>
  <si>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</si>
  <si>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</si>
  <si>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</si>
  <si>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</si>
  <si>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</si>
  <si>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</si>
  <si>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</si>
  <si>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</si>
  <si>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</si>
  <si>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</si>
  <si>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</si>
  <si>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</si>
  <si>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</si>
  <si>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</si>
  <si>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</si>
  <si>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</si>
  <si>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</si>
  <si>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</si>
  <si>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</si>
  <si>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</si>
  <si>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</si>
  <si>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</si>
  <si>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</si>
  <si>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</si>
  <si>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</si>
  <si>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</si>
  <si>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</si>
  <si>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</si>
  <si>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</si>
  <si>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</si>
  <si>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</si>
  <si>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Total Domestic Investments</t>
  </si>
  <si>
    <t>Revenue</t>
  </si>
  <si>
    <t>Less Outflows:</t>
  </si>
  <si>
    <t xml:space="preserve"> CASH FLOWS FROM INVESTING ACTIVITIES</t>
  </si>
  <si>
    <t>LESSS OUTFLOW:</t>
  </si>
  <si>
    <t>DEPRECIATION RATE</t>
  </si>
  <si>
    <t>KOGI STATE GOVERNMENT</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</si>
  <si>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</si>
  <si>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</si>
  <si>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</si>
  <si>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</si>
  <si>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</si>
  <si>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</si>
  <si>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</si>
  <si>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</si>
  <si>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</si>
  <si>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</si>
  <si>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</si>
  <si>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</si>
  <si>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</si>
  <si>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</si>
  <si>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</si>
  <si>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</si>
  <si>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</si>
  <si>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</si>
  <si>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</si>
  <si>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</si>
  <si>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</si>
  <si>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</si>
  <si>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</si>
  <si>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</si>
  <si>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</si>
  <si>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</si>
  <si>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</si>
  <si>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</si>
  <si>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</si>
  <si>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</si>
  <si>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</si>
  <si>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</si>
  <si>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</si>
  <si>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</si>
  <si>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</si>
  <si>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</si>
  <si>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UBA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</si>
  <si>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</si>
  <si>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</si>
  <si>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</si>
  <si>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</si>
  <si>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</si>
  <si>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</si>
  <si>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</si>
  <si>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</si>
  <si>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Research &amp; Development</t>
  </si>
  <si>
    <t>Bank Charges (Other Than Interest)</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</si>
  <si>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</si>
  <si>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</si>
  <si>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</si>
  <si>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</si>
  <si>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</si>
  <si>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</si>
  <si>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</si>
  <si>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</si>
  <si>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</si>
  <si>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</si>
  <si>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</si>
  <si>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</si>
  <si>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</si>
  <si>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</si>
  <si>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</si>
  <si>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</si>
  <si>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Goods &amp; Services</t>
  </si>
  <si>
    <t>Personnel Emoluments</t>
  </si>
  <si>
    <t>Gratuity Arrears</t>
  </si>
  <si>
    <t>Pension Arrears</t>
  </si>
  <si>
    <t>Other Payables</t>
  </si>
  <si>
    <t>IPSA Adjustments</t>
  </si>
  <si>
    <t>Recognition of Legacy PPE</t>
  </si>
  <si>
    <t>Prior years Adjustments</t>
  </si>
  <si>
    <t>Total Interest Earned</t>
  </si>
  <si>
    <t>Decription</t>
  </si>
  <si>
    <t>Bank Interest</t>
  </si>
  <si>
    <t>Loan to SME</t>
  </si>
  <si>
    <t>Kogi State Government of Nigeria</t>
  </si>
  <si>
    <t>Withholding Tax</t>
  </si>
  <si>
    <t>Value Added Tax</t>
  </si>
  <si>
    <t>1% Security Trust Funds (State)</t>
  </si>
  <si>
    <t>Education Levy (State)</t>
  </si>
  <si>
    <t>Proceeds from  Borrowings - Short Term Loan</t>
  </si>
  <si>
    <t>Proceeds from  Borrowings - Long Term Loan</t>
  </si>
  <si>
    <t>Additions During the year</t>
  </si>
  <si>
    <t>Disposal During the year</t>
  </si>
  <si>
    <t>Paye</t>
  </si>
  <si>
    <t>2% State Development Fund</t>
  </si>
  <si>
    <t>Total Unremitted Deductions</t>
  </si>
  <si>
    <t>Exchange Difference</t>
  </si>
  <si>
    <t>Month</t>
  </si>
  <si>
    <t>Actual</t>
  </si>
  <si>
    <t>Budget</t>
  </si>
  <si>
    <t>Variance</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</si>
  <si>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</si>
  <si>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</si>
  <si>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</si>
  <si>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</si>
  <si>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</si>
  <si>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</si>
  <si>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</si>
  <si>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</si>
  <si>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</si>
  <si>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</si>
  <si>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</si>
  <si>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</si>
  <si>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</si>
  <si>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</si>
  <si>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</si>
  <si>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</si>
  <si>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</si>
  <si>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</si>
  <si>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</si>
  <si>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</si>
  <si>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</si>
  <si>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</si>
  <si>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</si>
  <si>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</si>
  <si>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Note 20: Prepayment</t>
  </si>
  <si>
    <t>Note 21 : Long Term Loan</t>
  </si>
  <si>
    <t>Multi lateral Loan (Note 28 b)</t>
  </si>
  <si>
    <t>CONTRACTUAL OBLIGATIONS</t>
  </si>
  <si>
    <t xml:space="preserve">PERSONNEL EMOLUMENTS </t>
  </si>
  <si>
    <t xml:space="preserve">PENSION &amp; GRATUITY                       </t>
  </si>
  <si>
    <t>Statement of Change in Assets/Equity</t>
  </si>
  <si>
    <t>This represent loan obtained by the State Government from CBN under Micro SME Development Fund.</t>
  </si>
  <si>
    <t>Note 22 : Investments</t>
  </si>
  <si>
    <t>ACCUMULATED DEPRECIATION</t>
  </si>
  <si>
    <t>ACCUMULATED IMPAIRMENT</t>
  </si>
  <si>
    <t>NET BOOK VALUE</t>
  </si>
  <si>
    <t>Statement of Comparison of Budget and Actual</t>
  </si>
  <si>
    <t>Original</t>
  </si>
  <si>
    <t>Final</t>
  </si>
  <si>
    <t>CAPITAL RECEIPT</t>
  </si>
  <si>
    <t>Excess Crude</t>
  </si>
  <si>
    <t>TOTAL CAPITAL RECEIPT</t>
  </si>
  <si>
    <t>Value Added Tax (VAT)</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</si>
  <si>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</si>
  <si>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</si>
  <si>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</si>
  <si>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</si>
  <si>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</si>
  <si>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</si>
  <si>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</si>
  <si>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</si>
  <si>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</si>
  <si>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</si>
  <si>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</si>
  <si>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</si>
  <si>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</si>
  <si>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</si>
  <si>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</si>
  <si>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</si>
  <si>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</si>
  <si>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</si>
  <si>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</si>
  <si>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</si>
  <si>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</si>
  <si>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</si>
  <si>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</si>
  <si>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</si>
  <si>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</si>
  <si>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</si>
  <si>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</si>
  <si>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</si>
  <si>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</si>
  <si>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</si>
  <si>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Administrative Code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</si>
  <si>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</si>
  <si>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</si>
  <si>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</si>
  <si>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</si>
  <si>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</si>
  <si>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</si>
  <si>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</si>
  <si>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</si>
  <si>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</si>
  <si>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</si>
  <si>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</si>
  <si>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</si>
  <si>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</si>
  <si>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</si>
  <si>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</si>
  <si>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</si>
  <si>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</si>
  <si>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</si>
  <si>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</si>
  <si>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</si>
  <si>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</si>
  <si>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</si>
  <si>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</si>
  <si>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</si>
  <si>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</si>
  <si>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</si>
  <si>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</si>
  <si>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</si>
  <si>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</si>
  <si>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</si>
  <si>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</si>
  <si>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</si>
  <si>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</si>
  <si>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</si>
  <si>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</si>
  <si>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</si>
  <si>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</si>
  <si>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</si>
  <si>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</si>
  <si>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</si>
  <si>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</si>
  <si>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</si>
  <si>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</si>
  <si>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</si>
  <si>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</si>
  <si>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</si>
  <si>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</si>
  <si>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</si>
  <si>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</si>
  <si>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</si>
  <si>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</si>
  <si>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</si>
  <si>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</si>
  <si>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</si>
  <si>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</si>
  <si>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</si>
  <si>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</si>
  <si>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</si>
  <si>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</si>
  <si>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</si>
  <si>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</si>
  <si>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</si>
  <si>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</si>
  <si>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</si>
  <si>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</si>
  <si>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</si>
  <si>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</si>
  <si>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</si>
  <si>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</si>
  <si>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</si>
  <si>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</si>
  <si>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</si>
  <si>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</si>
  <si>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</si>
  <si>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</si>
  <si>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</si>
  <si>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</si>
  <si>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</si>
  <si>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</si>
  <si>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</si>
  <si>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</si>
  <si>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</si>
  <si>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</si>
  <si>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</si>
  <si>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</si>
  <si>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</si>
  <si>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</si>
  <si>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</si>
  <si>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</si>
  <si>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</si>
  <si>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</si>
  <si>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</si>
  <si>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</si>
  <si>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</si>
  <si>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</si>
  <si>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</si>
  <si>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</si>
  <si>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</si>
  <si>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</si>
  <si>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</si>
  <si>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</si>
  <si>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</si>
  <si>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</si>
  <si>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</si>
  <si>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</si>
  <si>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</si>
  <si>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</si>
  <si>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</si>
  <si>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</si>
  <si>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</si>
  <si>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</si>
  <si>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</si>
  <si>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</si>
  <si>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</si>
  <si>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</si>
  <si>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</si>
  <si>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</si>
  <si>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</si>
  <si>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</si>
  <si>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</si>
  <si>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</si>
  <si>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</si>
  <si>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</si>
  <si>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</si>
  <si>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</si>
  <si>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</si>
  <si>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</si>
  <si>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</si>
  <si>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</si>
  <si>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</si>
  <si>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</si>
  <si>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</si>
  <si>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</si>
  <si>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</si>
  <si>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</si>
  <si>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</si>
  <si>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</si>
  <si>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</si>
  <si>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</si>
  <si>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</si>
  <si>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</si>
  <si>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</si>
  <si>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</si>
  <si>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</si>
  <si>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</si>
  <si>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</si>
  <si>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</si>
  <si>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JAAC Special Allocation</t>
  </si>
  <si>
    <t xml:space="preserve">Note 12  : Non Tax Revenue </t>
  </si>
  <si>
    <t>Book Value as at 31 December 2018</t>
  </si>
  <si>
    <t>Market Price Per Unit as at 31 December 2018</t>
  </si>
  <si>
    <t>Market Value as at 31 December 2018</t>
  </si>
  <si>
    <t>Land</t>
  </si>
  <si>
    <t>Buildings</t>
  </si>
  <si>
    <t>Agricultural Equipment</t>
  </si>
  <si>
    <t>Payables are amounts due to other parties (either individuals or entities) arising from claims to cash or other assets as at due date and are recorded as liabilities in the Financial Statements. The items included in Payables as at 31st December 2018 are Contractual obligations, Pension and Gratuity arrears, Staff Salary arrears and Other obligations.</t>
  </si>
  <si>
    <t>Capital Market Bonds &amp; Other Long Term Borrowing (Note 28 a)</t>
  </si>
  <si>
    <t>Pension</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</si>
  <si>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</si>
  <si>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The following standard rates shall be applied to all Ankpa Local Government Area of Kogi State assets:</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</si>
  <si>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</si>
  <si>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SALES OF ID CARDS (STATE ORIGIN)</t>
  </si>
  <si>
    <t>EARNING FROM COMMERCIAL ACTIVITIES</t>
  </si>
  <si>
    <t>RENT ON GOVERNMENT BUILDING</t>
  </si>
  <si>
    <t>RENT ON GOVERNMENT LAND</t>
  </si>
  <si>
    <t>RENT AND PREMIUM ON LAND</t>
  </si>
  <si>
    <t>RENT ON GOVERNMENT PROPERTIES</t>
  </si>
  <si>
    <t>SALES OF SCRAP VEHICLES</t>
  </si>
  <si>
    <t>WAGES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</si>
  <si>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</si>
  <si>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</si>
  <si>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Bassa Local Government Area of Kogi State has applied the following accounting policies in preparation of the financial statements for the year ended 31 December 2019. These policies have been consistently applied to all the years presented, unless otherwise stated.</t>
  </si>
  <si>
    <t>Bassa Local Government Area  of Kogi State taxes include: Pay-As-You-Earn, Tax on Contract, Withholding Tax, Entertainment Tax, Capital Gain Tax, Stamp Duties, Development Levy, Property Tax, Business Premises and other tax receipts.</t>
  </si>
  <si>
    <t>Taxes are economic benefits or service potential compulsorily paid or payable to Bassa Local Government Area  of Kogi State, in accordance with laws and/or regulations, established to provide revenue to the Government. Taxes do not include fines or other penalties imposed for breach of the law.Bassa Local Government Area  of Kogi State recognizes revenue from taxes by reference to the earning of assessable income by the taxpayers. Taxes are measured at the fair value of the consideration received or receivable to Bassa Local Government Area  of Kogi State Inland Revenue Service. The tax rates and tax laws used to compute the amount are those that are enacted or substantively enacted, at the reporting date.</t>
  </si>
  <si>
    <t>These are inflows of future economic benefits or service potentials from non-exchange transactions other than taxes. They are economic benefits or service potential received or receivable by Kogi State Government, as determined by Bassa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</si>
  <si>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Bassa Local Government Area Kogi State and can be measured reliably.</t>
  </si>
  <si>
    <t xml:space="preserve">These are transactions in which Bassa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</si>
  <si>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Bassa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Bassa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</si>
  <si>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Bassa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</si>
  <si>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Bassa Local Government Area  of Kogi State right to receive payment is established.</t>
  </si>
  <si>
    <t xml:space="preserve">Bassa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</si>
  <si>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Bassa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</si>
  <si>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Bassa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</si>
  <si>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Bassa Local Government Area of Kogi State intends to dispose of it within 12 months of the end of the reporting period.Ankpa Local Government Area of Kogi State has recognized some of its quoted and unquoted investments as well as managed funds as available-for-sale Investment.</t>
  </si>
  <si>
    <t>Bassa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</si>
  <si>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Bassa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</si>
  <si>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Bassa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</si>
  <si>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Bassa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</si>
  <si>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Bassa Local Government Area of Kogi State and its cost can be measured reliably. </t>
  </si>
  <si>
    <t>Finance costs attributable to amounts borrowed by Bassa Local Government Area of Kogi State to fund the acquisition of property, plant and equipment are expensed immediately as they are incurred.</t>
  </si>
  <si>
    <t>Public debt charges are interest and other expenses incurred by Bassa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</si>
  <si>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depreciation.Bassa Local Government Area of Kogi State assesses whether there is any indication that an asset may be impaired at each reporting date. If any such indication exists, Bassa Local Government Area of Kogi State will estimate the recoverable amount of the asset. For intangible assets, irrespective of whether there is any indication of impairment, Bassa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</si>
  <si>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The preparation of Bassa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</si>
  <si>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Estimates and judgements are continually evaluated and are based on historical experience and other factors, including expectations of future events that are believed to be reasonable under the circumstances. Bassa Local Government Area of Kogi State makes estimates and assumptions concerning the future. The resulting accounting estimates will, by definition, seldom equal the related actual results.</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</si>
  <si>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</si>
  <si>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 xml:space="preserve">Leases of property, plant and equipment where Bassa Local Government Area of Kogi State, as lessee, has substantially all the risks and rewards of ownership are classified as finance leases. Finance leases are capitalized at the inception of the lease at the present value of the minimum lease payments. </t>
  </si>
  <si>
    <t>These are monies coming from other Agencies for specific projects. In Bassa Local Government Area of Kogi State, aids and grants are mostly from World Bank for specific project in the state. Such Grants include that for, NEWMAP, YESSO, FADAMA III, APPEALS and  ANRIN projects</t>
  </si>
  <si>
    <t>Investment in Stock represents the Total Value of Stocks Adavi Local Government has in Shares, Bonds  and Stocks in both Foreign and Domestic Stock Exchange Markets as at 31 December 2019</t>
  </si>
  <si>
    <t>Balance b/f</t>
  </si>
  <si>
    <t>Nexia Agbo Abel &amp; Co</t>
  </si>
  <si>
    <t>IGR Generation for Local Government</t>
  </si>
  <si>
    <t>Salary Payables for the year</t>
  </si>
  <si>
    <t>Note 25b : Other Payables</t>
  </si>
  <si>
    <t>Note 25c : Short Term Loans &amp; Debts (Loan Payables)</t>
  </si>
  <si>
    <t>Overdraft - UBA</t>
  </si>
  <si>
    <t>Loan-NEXIA Agbo Abel &amp; Co</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</si>
  <si>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</si>
  <si>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</si>
  <si>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</si>
  <si>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Accumulated 
Surpluses/
(Deficits)</t>
  </si>
  <si>
    <t>Solid Mineral</t>
  </si>
  <si>
    <t>Cash &amp; Cash Equivalent as at 01 January 2020</t>
  </si>
  <si>
    <t>Cash &amp; Cash Equivalent as at 31 December 2020</t>
  </si>
  <si>
    <t>Note 1 : Government Share of FAAC (Statutory Revenue)</t>
  </si>
  <si>
    <t>-</t>
  </si>
  <si>
    <t>Note 1a : Government Share of FAAC (Statutory Revenue)</t>
  </si>
  <si>
    <t>Note 2a : Government Share of Value Added Tax (VAT)</t>
  </si>
  <si>
    <t>Note 3: Tax Revenue</t>
  </si>
  <si>
    <t>SALARIES AND
 WAGES</t>
  </si>
  <si>
    <t>Gross
Salary</t>
  </si>
  <si>
    <t>Amount
Paid</t>
  </si>
  <si>
    <t>Balance
Payable</t>
  </si>
  <si>
    <t>Grand Total 
Salaries &amp; Wages</t>
  </si>
  <si>
    <t>Amount
Payment</t>
  </si>
  <si>
    <t>Balance
 Payable</t>
  </si>
  <si>
    <t>Note 9: Other Current Assets</t>
  </si>
  <si>
    <t>Amount
Budgeted</t>
  </si>
  <si>
    <t>Particulars</t>
  </si>
  <si>
    <t>TOTAL CAPITAL COST</t>
  </si>
  <si>
    <t>NOTE 14: Capital Expenditure</t>
  </si>
  <si>
    <t>Purchase Of Motor vehicle/Motorcycle</t>
  </si>
  <si>
    <t xml:space="preserve">Purchase of Medical Equipment </t>
  </si>
  <si>
    <t>SDG projects States/local government</t>
  </si>
  <si>
    <t>Purchase of Books</t>
  </si>
  <si>
    <t>Purchase of Agricultural Equipments</t>
  </si>
  <si>
    <t>Kogi Food Security</t>
  </si>
  <si>
    <t>GYB Healt Intervention</t>
  </si>
  <si>
    <t>Rehabilitation of Roads</t>
  </si>
  <si>
    <t>Public School Special Project</t>
  </si>
  <si>
    <t>acquisition of Refuse Dump</t>
  </si>
  <si>
    <t>Government intervention on ICT</t>
  </si>
  <si>
    <t>Erosion and food Control</t>
  </si>
  <si>
    <t>Add/(Less) Non-Cash Items:</t>
  </si>
  <si>
    <t>Financial Statements for the Year Ended 31 December 2021</t>
  </si>
  <si>
    <t>Year Ended 31st December 2021</t>
  </si>
  <si>
    <t>Year Ended 31st December 2020</t>
  </si>
  <si>
    <t>Closing Balance 31 December 2020</t>
  </si>
  <si>
    <t>Opening Balance as at 01 January 2021</t>
  </si>
  <si>
    <t>Closing Balance as at 31 December 2021</t>
  </si>
  <si>
    <t>Year Ended 31 December 2020</t>
  </si>
  <si>
    <t>TOTAL ALLOWANCE  AND SOCIAL CONTRIBUTION</t>
  </si>
  <si>
    <t>SUBVENTION</t>
  </si>
  <si>
    <t>Note 4: Non-Tax Revenue</t>
  </si>
  <si>
    <t>Year Ended 31st 
December 2020</t>
  </si>
  <si>
    <t>Balance b/forward 01 January 2021</t>
  </si>
  <si>
    <t>Balance c/forward 31 December 2021</t>
  </si>
  <si>
    <t>Balance as at 31 December 2021</t>
  </si>
  <si>
    <t>Note 2: Government Share of Value Added Tax (VAT)</t>
  </si>
  <si>
    <t>NOTE 5 : Salaries &amp; Wages</t>
  </si>
  <si>
    <t>NOTE 6: Social Benefits</t>
  </si>
  <si>
    <t>NOTE 7: Overhead Costs</t>
  </si>
  <si>
    <t>Note 8: Schedule of Property, Plant &amp; Equipment (PPE)</t>
  </si>
  <si>
    <t>Note 10: Cash &amp; Cash Equivalent</t>
  </si>
  <si>
    <t>NOTE 9: Public Debt Charges</t>
  </si>
  <si>
    <t>Note 12a : Short Term Loans &amp; Debts (Salary Payables)</t>
  </si>
  <si>
    <t>TUKURA WABARE STEPHEN</t>
  </si>
  <si>
    <t>Total Non-Current Liabilities</t>
  </si>
  <si>
    <t xml:space="preserve">Note 12: Short Term Loans &amp; Debts </t>
  </si>
  <si>
    <t>Dividend Received</t>
  </si>
  <si>
    <t>Ofu Local Government of Kogi State</t>
  </si>
  <si>
    <t>Local travel and transport</t>
  </si>
  <si>
    <t>Electricity charges</t>
  </si>
  <si>
    <t>Stationeries</t>
  </si>
  <si>
    <t>Medical expenses and drugs</t>
  </si>
  <si>
    <t>Educational development</t>
  </si>
  <si>
    <t>Deduction and remittance</t>
  </si>
  <si>
    <t>Repair of motor vehicle</t>
  </si>
  <si>
    <t>Repair of office building</t>
  </si>
  <si>
    <t>Training</t>
  </si>
  <si>
    <t>Security expenses</t>
  </si>
  <si>
    <t>Clearing and fumigation</t>
  </si>
  <si>
    <t>Agricultural development</t>
  </si>
  <si>
    <t>Consultancy services</t>
  </si>
  <si>
    <t>Legal services</t>
  </si>
  <si>
    <t>Meal and entertainment</t>
  </si>
  <si>
    <t>Honorarium and sitting allowance</t>
  </si>
  <si>
    <t>LGEA SUBEB</t>
  </si>
  <si>
    <t>Welfare packages</t>
  </si>
  <si>
    <t>Traditional council</t>
  </si>
  <si>
    <t>A</t>
  </si>
  <si>
    <t>Ministry of Local Government &amp; Chieftaincy affair</t>
  </si>
  <si>
    <t>B</t>
  </si>
  <si>
    <t>1% from all allocation to Auditor General for Local Government</t>
  </si>
  <si>
    <t>C</t>
  </si>
  <si>
    <t>5% from SRA to Kogi State Traditional Council of Chief</t>
  </si>
  <si>
    <t>D</t>
  </si>
  <si>
    <t>5% from SRA for Kogi State University of Science &amp; Technology</t>
  </si>
  <si>
    <t>E</t>
  </si>
  <si>
    <t>1% from SRA to local Government Service Commission</t>
  </si>
  <si>
    <t>F</t>
  </si>
  <si>
    <t>0.25% from SRA to Security Trust</t>
  </si>
  <si>
    <t>Exchange differential</t>
  </si>
  <si>
    <t>Intervention</t>
  </si>
  <si>
    <t>Forex equalization</t>
  </si>
  <si>
    <t>Excess bank charges</t>
  </si>
  <si>
    <t>JAAC special allocation</t>
  </si>
  <si>
    <t>Solid mineral</t>
  </si>
  <si>
    <t>Reserve</t>
  </si>
  <si>
    <t>Budget augmentation</t>
  </si>
  <si>
    <t>Hawker permit 12020120</t>
  </si>
  <si>
    <t>Development Levy</t>
  </si>
  <si>
    <t>Hygiene License</t>
  </si>
  <si>
    <t>Contractor registration 12020417</t>
  </si>
  <si>
    <t>Marriage divorce fees 12020418</t>
  </si>
  <si>
    <t>Tender fees 12020427</t>
  </si>
  <si>
    <t>Right of occupancy 10220445</t>
  </si>
  <si>
    <t>Parking fees 12020454</t>
  </si>
  <si>
    <t>Registration of land</t>
  </si>
  <si>
    <t>Burial fees 102020444</t>
  </si>
  <si>
    <t>Citizenship fees 12020453</t>
  </si>
  <si>
    <t>Attestation</t>
  </si>
  <si>
    <t xml:space="preserve">Rent on conference </t>
  </si>
  <si>
    <t>Naming of Street</t>
  </si>
  <si>
    <t>Dislodge of septic tank</t>
  </si>
  <si>
    <t>Abettor slaughter license 12020125</t>
  </si>
  <si>
    <t>Association fees</t>
  </si>
  <si>
    <t>Admin 
Code</t>
  </si>
  <si>
    <t>Rent on local govt property</t>
  </si>
  <si>
    <t>Rent on govt building</t>
  </si>
  <si>
    <t>Earning from govt vehicle</t>
  </si>
  <si>
    <t>Earning from medical service</t>
  </si>
  <si>
    <t>Sales journal</t>
  </si>
  <si>
    <t>Earning from commercial activities</t>
  </si>
  <si>
    <t>Cash in the Till</t>
  </si>
  <si>
    <t>UBA Bank</t>
  </si>
  <si>
    <t>1a</t>
  </si>
  <si>
    <t>GLO Mast Receivable</t>
  </si>
  <si>
    <t>b</t>
  </si>
  <si>
    <t>MTN Mast Receivable</t>
  </si>
  <si>
    <t>Receivable from lock up store</t>
  </si>
  <si>
    <t>Note 11: Other Current Asset</t>
  </si>
  <si>
    <t>Salary Payables (12a)</t>
  </si>
  <si>
    <t>Term Loan (12c)</t>
  </si>
  <si>
    <t>Union of Local Govt Employee Pension</t>
  </si>
  <si>
    <t>Union of Teachers</t>
  </si>
  <si>
    <t>MHW Due</t>
  </si>
  <si>
    <t>Deduction VAT</t>
  </si>
  <si>
    <t>WHT</t>
  </si>
  <si>
    <t>Development levy</t>
  </si>
  <si>
    <t>Stamp duty</t>
  </si>
  <si>
    <t>Note 13: Unremitted Deduction</t>
  </si>
  <si>
    <t>Construction of motor park</t>
  </si>
  <si>
    <t>Code</t>
  </si>
  <si>
    <t>Loan from Individuals</t>
  </si>
  <si>
    <t>Loan bal from Polaris Bank</t>
  </si>
  <si>
    <t>Loan in respect of IGR</t>
  </si>
  <si>
    <t>Total Loans and Debts (Short-Term)</t>
  </si>
  <si>
    <t>Note 14: Capital Expenditure</t>
  </si>
  <si>
    <t>Note 16 : Reserves</t>
  </si>
  <si>
    <t>Forex Equilization</t>
  </si>
  <si>
    <t>BALOGUN AMINAT NAOMI</t>
  </si>
  <si>
    <t>Ogori-Magongo Local Government</t>
  </si>
  <si>
    <t>Statutory 
revenue 
allocation</t>
  </si>
  <si>
    <t>Motor 
Vehicles</t>
  </si>
  <si>
    <t>Rehabilitation of road/
Erosion Control</t>
  </si>
  <si>
    <t>Agric Equipment</t>
  </si>
  <si>
    <t>Year Ended 31st
 December 2020</t>
  </si>
  <si>
    <t>Ogori-Magongo Local Government of Kogi State</t>
  </si>
  <si>
    <t>Financial Statements for the Year Ended 31 December, 2021</t>
  </si>
  <si>
    <t xml:space="preserve">Access Bank </t>
  </si>
  <si>
    <t>Note 15: Short Term Loans &amp; Debts (Loan Payables)</t>
  </si>
  <si>
    <t>TOTAL RECURRENT EXPENDITURES</t>
  </si>
  <si>
    <t>Okehi Local Government of Kogi State</t>
  </si>
  <si>
    <t>ANOKEHI MARIAM O.</t>
  </si>
  <si>
    <t>Okehi Local Government</t>
  </si>
  <si>
    <t>Account Receivables</t>
  </si>
  <si>
    <t>Year Ended 31 December, 2021</t>
  </si>
  <si>
    <t>Supplementary</t>
  </si>
  <si>
    <t>Bailout Refund</t>
  </si>
  <si>
    <t>Good Value</t>
  </si>
  <si>
    <t>Refund of Excess Bank Charges</t>
  </si>
  <si>
    <t xml:space="preserve">SRA Refund </t>
  </si>
  <si>
    <t>Non-Oil Revenue</t>
  </si>
  <si>
    <t>Forex Equalization</t>
  </si>
  <si>
    <t>Federal Government Intervention</t>
  </si>
  <si>
    <t>TOTAL RECURRENT REVENUE</t>
  </si>
  <si>
    <t xml:space="preserve"> </t>
  </si>
  <si>
    <t>ANOKEHI MARIAM O</t>
  </si>
  <si>
    <t>Kogi State</t>
  </si>
  <si>
    <t>Government Share Of FAAC 
(Statutory Revenue)</t>
  </si>
  <si>
    <t>Difference 
Between 
Budget 
&amp; Actual</t>
  </si>
  <si>
    <t>Notes to Financial Statements</t>
  </si>
  <si>
    <t>Note 1: Government Share of FAAC (Statutory Revenue)</t>
  </si>
  <si>
    <t>Year Ended 31 December, 2020</t>
  </si>
  <si>
    <t>Refund (SRA)</t>
  </si>
  <si>
    <t>Solid Minerals (Oil Excess Revenue)</t>
  </si>
  <si>
    <t>Non-Oil revenue</t>
  </si>
  <si>
    <t>Budget Augmentation / Bailout</t>
  </si>
  <si>
    <t>Recovered Excess Bank Charges</t>
  </si>
  <si>
    <t>Loan Refund</t>
  </si>
  <si>
    <t>Salary Bailout</t>
  </si>
  <si>
    <t>NNPC Rfund</t>
  </si>
  <si>
    <t>Ganished Fund</t>
  </si>
  <si>
    <t>These are the Gross Statutory Revenue (SR) Allocated to Okehi Local Government Area of Kogi State from the Federation Accounts Allocation Committee (FAAC) on Yearly basis for the Period, January 2020 to December, 2021. The Aggregate for the various items of Revenue to the State are as shown in the Note 9a.</t>
  </si>
  <si>
    <t>Page 9</t>
  </si>
  <si>
    <t>Note 1a: Government Share of FAAC (Statutory Revenue)</t>
  </si>
  <si>
    <t>MONTH</t>
  </si>
  <si>
    <t>SRA</t>
  </si>
  <si>
    <t>FOREX EQ</t>
  </si>
  <si>
    <t>SOLID MINERAL</t>
  </si>
  <si>
    <t>EXCH. DIFF</t>
  </si>
  <si>
    <t>JANUARY</t>
  </si>
  <si>
    <t>FEBRUARY</t>
  </si>
  <si>
    <t>MARCH</t>
  </si>
  <si>
    <t>APRIL</t>
  </si>
  <si>
    <t>MAY</t>
  </si>
  <si>
    <t>JULY</t>
  </si>
  <si>
    <t>AUGUST</t>
  </si>
  <si>
    <t>SEPTEMBER</t>
  </si>
  <si>
    <t>OCTOBER</t>
  </si>
  <si>
    <t>NOVEMBER</t>
  </si>
  <si>
    <t>DECEMBER</t>
  </si>
  <si>
    <t>SN</t>
  </si>
  <si>
    <t>Note 2a: Government Share of Value Added Tax (VAT)</t>
  </si>
  <si>
    <t>Year</t>
  </si>
  <si>
    <t>Septemer</t>
  </si>
  <si>
    <t>Note 3: Non-Tax Revenue</t>
  </si>
  <si>
    <t>Tenament Rate</t>
  </si>
  <si>
    <t>Shop/Kiosk</t>
  </si>
  <si>
    <t>Hawker Permit</t>
  </si>
  <si>
    <t>Hiring Services</t>
  </si>
  <si>
    <t>Gold Smith &amp; God Dealers Liceses</t>
  </si>
  <si>
    <t>Right of Occupancy</t>
  </si>
  <si>
    <t>Contractor Regislation Fees</t>
  </si>
  <si>
    <t>Marriage / Divorce Fee</t>
  </si>
  <si>
    <t>Tender Fees</t>
  </si>
  <si>
    <t>Association Fees</t>
  </si>
  <si>
    <t>Burial Fees</t>
  </si>
  <si>
    <t>Development Levies</t>
  </si>
  <si>
    <t>Business/Trade Operation Fees</t>
  </si>
  <si>
    <t>Parking &amp; Loading Fees</t>
  </si>
  <si>
    <t>Application Fees</t>
  </si>
  <si>
    <t>Sales of I.D Card</t>
  </si>
  <si>
    <t>Earning from use of Govt Hall</t>
  </si>
  <si>
    <t>Earning from Medical Services</t>
  </si>
  <si>
    <t>Rent on Govt Buildings</t>
  </si>
  <si>
    <t>Rent / Allocation on Land</t>
  </si>
  <si>
    <t>Page 12</t>
  </si>
  <si>
    <t>Note 4: Salaries &amp; Wages</t>
  </si>
  <si>
    <t>SALARIES &amp; WAGES</t>
  </si>
  <si>
    <t>Gross Salary</t>
  </si>
  <si>
    <t>Balance Payable</t>
  </si>
  <si>
    <t>Salaries (Civil &amp; POH)</t>
  </si>
  <si>
    <t>Total Salaries &amp; Wages</t>
  </si>
  <si>
    <t>ALLOWANCE &amp; SOCIAL CONTRIBUTION</t>
  </si>
  <si>
    <t>Monthly Allowance</t>
  </si>
  <si>
    <t>Non-Regular Allowance</t>
  </si>
  <si>
    <t>Overtime Payment</t>
  </si>
  <si>
    <t>Total Allowance &amp; social Contribution</t>
  </si>
  <si>
    <t>Grand-Total Salaries &amp; Wages</t>
  </si>
  <si>
    <t>Note 5: Social Benefits</t>
  </si>
  <si>
    <t>Total Pension</t>
  </si>
  <si>
    <t>Actual pension</t>
  </si>
  <si>
    <t>Total Social Benefits</t>
  </si>
  <si>
    <t>Page 14</t>
  </si>
  <si>
    <t>Note 6: Overhead Costs</t>
  </si>
  <si>
    <t>Personnel Emolument(Salary)</t>
  </si>
  <si>
    <t>LGA Pension</t>
  </si>
  <si>
    <t>Travel &amp; Transport: General</t>
  </si>
  <si>
    <t>Electricity Expenses</t>
  </si>
  <si>
    <t>Office Stationaries &amp; Computer Consumable</t>
  </si>
  <si>
    <t>Newspaper expenses</t>
  </si>
  <si>
    <t>Printing of Non-security Document</t>
  </si>
  <si>
    <t>Supply of Food Stuff</t>
  </si>
  <si>
    <t>Maintenance Services: General</t>
  </si>
  <si>
    <t>Local Training</t>
  </si>
  <si>
    <t>International Training</t>
  </si>
  <si>
    <t>Security Service: General</t>
  </si>
  <si>
    <t>Cleaning &amp; Fumigation</t>
  </si>
  <si>
    <t>Financial Consulting</t>
  </si>
  <si>
    <t>Information Technology Consult</t>
  </si>
  <si>
    <t>Legal Services</t>
  </si>
  <si>
    <t>Motor Vehicle Fuel Cost</t>
  </si>
  <si>
    <t>Other Transport Equipment Fuel Cost</t>
  </si>
  <si>
    <t>Plant &amp; Generator Fuel Cost</t>
  </si>
  <si>
    <t>Bank Charges</t>
  </si>
  <si>
    <t>Refreshment &amp; Meal</t>
  </si>
  <si>
    <t>Advertisement &amp; Publicity</t>
  </si>
  <si>
    <t>Medical Expenses</t>
  </si>
  <si>
    <t>Welfare Package</t>
  </si>
  <si>
    <t>Honourarium &amp; Sitting Allowance</t>
  </si>
  <si>
    <t>Subscription to Professional Bodies</t>
  </si>
  <si>
    <t>Direct Teaching &amp; Laboratory Cost</t>
  </si>
  <si>
    <t>VAT</t>
  </si>
  <si>
    <t>SUB-TOTAL</t>
  </si>
  <si>
    <t>Subvention:</t>
  </si>
  <si>
    <t>PENSION</t>
  </si>
  <si>
    <t>Statutory Expenses:</t>
  </si>
  <si>
    <t>1% Local Government Service Comm</t>
  </si>
  <si>
    <t>1% Min. for Local Govt &amp; Chieftaincy</t>
  </si>
  <si>
    <t>1% Auditor General for LG</t>
  </si>
  <si>
    <t>5% Council of Chiefs</t>
  </si>
  <si>
    <t>Kogi State Confluence University Sci &amp; Tech</t>
  </si>
  <si>
    <t>Remittance to Security Trust Fund</t>
  </si>
  <si>
    <t>Grand Total</t>
  </si>
  <si>
    <t>Note 8: Public Debt Charges</t>
  </si>
  <si>
    <t>Bank Charges (other than Interest)</t>
  </si>
  <si>
    <t>Domestic  Loan Interest / Discount</t>
  </si>
  <si>
    <t>Domestic  Interest / Discount - Treasury Bill</t>
  </si>
  <si>
    <t>Others</t>
  </si>
  <si>
    <t>Note 9: Cash &amp; Cash Equivalent (By Banks)</t>
  </si>
  <si>
    <t>Cash in the Till (Cash in Hand)</t>
  </si>
  <si>
    <t>Zenith Bank Plc</t>
  </si>
  <si>
    <t>UBA Bank Plc (IGR)</t>
  </si>
  <si>
    <t>Access Bank Plc</t>
  </si>
  <si>
    <t>Kogi Savings &amp; Loan Ltd</t>
  </si>
  <si>
    <t>Ogaminana MFB</t>
  </si>
  <si>
    <t xml:space="preserve">Total </t>
  </si>
  <si>
    <t>Note 10: Other Current Assets</t>
  </si>
  <si>
    <t>Receivables</t>
  </si>
  <si>
    <t>Advances</t>
  </si>
  <si>
    <t>Eika Shopping Complex (12)</t>
  </si>
  <si>
    <t>Ihima Shopping Complex</t>
  </si>
  <si>
    <t>MTN Mast 2017 &amp; 2018</t>
  </si>
  <si>
    <t>GLO Mast</t>
  </si>
  <si>
    <t>Airtel Mast 2018</t>
  </si>
  <si>
    <t>Actual 2021</t>
  </si>
  <si>
    <t>Budget 2021</t>
  </si>
  <si>
    <t>Variance 2021</t>
  </si>
  <si>
    <t>Road Rehabilitation / Repair</t>
  </si>
  <si>
    <t xml:space="preserve">Purchase of Agric Facilities </t>
  </si>
  <si>
    <t>Purchase of Tractor &amp; Agric Equipment</t>
  </si>
  <si>
    <t>Purchase of Computer</t>
  </si>
  <si>
    <t>Provision of Agric Facilities (farm inputs)</t>
  </si>
  <si>
    <t>Purchase of Residential Furniture</t>
  </si>
  <si>
    <t>Construction / Provision of Infrastructure</t>
  </si>
  <si>
    <t>Control of Disease</t>
  </si>
  <si>
    <t>Purchase of Libraary Books &amp; Equipment</t>
  </si>
  <si>
    <t>Purchase of Sport &amp; Gaming Equipment</t>
  </si>
  <si>
    <t>Purchase of Medical &amp; Health Equipment</t>
  </si>
  <si>
    <t>Purchase of Teaching &amp; Learning Equipment</t>
  </si>
  <si>
    <t>Purchase of Generator &amp; Set</t>
  </si>
  <si>
    <t>Purchase of Office Furniture &amp; Fitting</t>
  </si>
  <si>
    <t xml:space="preserve">Erosion &amp; Flood Control </t>
  </si>
  <si>
    <t>Purchase of Motor Vehicles</t>
  </si>
  <si>
    <t>NOTE: 7 DEPRECIATION</t>
  </si>
  <si>
    <t>DESCRIPTION</t>
  </si>
  <si>
    <t>Furniture &amp; Fitings</t>
  </si>
  <si>
    <t>Office I.T Equipments</t>
  </si>
  <si>
    <t>Infrastructure</t>
  </si>
  <si>
    <t>Teaching &amp; Learning Aids</t>
  </si>
  <si>
    <t>Motor Vehicles</t>
  </si>
  <si>
    <t>Medical Equipments</t>
  </si>
  <si>
    <t>TOTAL (=N=)</t>
  </si>
  <si>
    <t>Balance  B/F 01 Jan 2021</t>
  </si>
  <si>
    <t>Addition during the Year</t>
  </si>
  <si>
    <t>Revaluation</t>
  </si>
  <si>
    <t>PPE under Test Runing</t>
  </si>
  <si>
    <t>Disposal During the Year</t>
  </si>
  <si>
    <t>Balance C/F 31 December 2021</t>
  </si>
  <si>
    <t>Depreciation Rate</t>
  </si>
  <si>
    <t>Balance B/F 1st Jan 2021</t>
  </si>
  <si>
    <t>Total Charges for the Year</t>
  </si>
  <si>
    <t xml:space="preserve">   </t>
  </si>
  <si>
    <t>ACCUMULATION IMPAIRMENT</t>
  </si>
  <si>
    <t>Balance B/F 01 jan 2021</t>
  </si>
  <si>
    <t>Note 11: Short Term Loan &amp; Debts</t>
  </si>
  <si>
    <t>Short Term Borrowing</t>
  </si>
  <si>
    <t>Salary Payables (11a)</t>
  </si>
  <si>
    <t>Other Payables (11b)</t>
  </si>
  <si>
    <t>Term Loan (11c)</t>
  </si>
  <si>
    <t>Total Loan and Debts (Short - Term)</t>
  </si>
  <si>
    <t>Note 11a: Salary Payables</t>
  </si>
  <si>
    <t>Balance B/F</t>
  </si>
  <si>
    <t>Salary Payables for the Year (Jan-Dece)</t>
  </si>
  <si>
    <t>LGA Leave Allowance</t>
  </si>
  <si>
    <t>Political Office Holders</t>
  </si>
  <si>
    <t>CONTRACTORS</t>
  </si>
  <si>
    <t>Year Ended 31 Dece, 2021</t>
  </si>
  <si>
    <t>Year Ended 31 Dece, 2020</t>
  </si>
  <si>
    <t>ARCHY GLOBA</t>
  </si>
  <si>
    <t>MULTI-DESIGN ENG. LTD</t>
  </si>
  <si>
    <t>REAL BRIDGE ENT. COMPANY</t>
  </si>
  <si>
    <t>ADSOV VENTURES NIG LTD</t>
  </si>
  <si>
    <t>JP SIGMA NIG. LTD</t>
  </si>
  <si>
    <t>1ST GUARANTEE INS.</t>
  </si>
  <si>
    <t>ABBAS ABBAS &amp; CO</t>
  </si>
  <si>
    <t>PETROL JUST</t>
  </si>
  <si>
    <t xml:space="preserve">ATIMSUDA </t>
  </si>
  <si>
    <t>NEW DIRECTION</t>
  </si>
  <si>
    <t>WESTERN GULF</t>
  </si>
  <si>
    <t>STARDUST CONSTRUCTION LTD</t>
  </si>
  <si>
    <t>KEYLESS NATURE</t>
  </si>
  <si>
    <t>EJADAM</t>
  </si>
  <si>
    <t>(I)</t>
  </si>
  <si>
    <t>UBN OKENE (002809729)</t>
  </si>
  <si>
    <t>MINISTRY FOR LOCAL GOVT &amp; CHIEFTANCY AFFAIRS</t>
  </si>
  <si>
    <t>LOCAL GOVERNMENT CREDITORS</t>
  </si>
  <si>
    <t>(II)</t>
  </si>
  <si>
    <t>ANKPA LOCAL GOVERNMENT- LOAN</t>
  </si>
  <si>
    <t>Note 11b: Short Term Loans &amp; Debts (Loan Payables)</t>
  </si>
  <si>
    <t>Overdraft from UBN</t>
  </si>
  <si>
    <t>Loan - Nexia Agbo Abel &amp; Co</t>
  </si>
  <si>
    <t>Note 13: Reserves</t>
  </si>
  <si>
    <t xml:space="preserve"> Amount</t>
  </si>
  <si>
    <t>Opening Balance as at 01 Jan. 2021</t>
  </si>
  <si>
    <t>Recongnition of Legacy PPE</t>
  </si>
  <si>
    <t>Prior Year Adjustments</t>
  </si>
  <si>
    <t>Closing Balance as at 31 December, 2021</t>
  </si>
  <si>
    <t>Page 24</t>
  </si>
  <si>
    <t>Year Ended 31 
December, 2021</t>
  </si>
  <si>
    <t>Year Ended 31 
December, 2020</t>
  </si>
  <si>
    <t>ACCUMULATION
 DEPRECIATION</t>
  </si>
  <si>
    <t>Administrative 
Code</t>
  </si>
  <si>
    <t>Economic
 Code</t>
  </si>
  <si>
    <t>Note 10: Account Receivables</t>
  </si>
  <si>
    <t xml:space="preserve"> NOTE 12:  ACCOUNT PAYABLES </t>
  </si>
  <si>
    <t>NOTE 12: FINANCIAL INSTITUTION</t>
  </si>
  <si>
    <t>NOTE 14: Capital Expenditure for the Year Ended 31 December, 2021</t>
  </si>
  <si>
    <t>Reserves (Note 13)</t>
  </si>
  <si>
    <t>SRA 
REFUND</t>
  </si>
  <si>
    <t>NON-OIL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</si>
</sst>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38"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b/>
      <sz val="11"/>
      <name val="Berlin Sans FB"/>
      <family val="2"/>
    </font>
    <font>
      <sz val="11"/>
      <color rgb="FF000000"/>
      <name val="Berlin Sans FB"/>
      <family val="2"/>
    </font>
    <font>
      <b/>
      <sz val="11"/>
      <color rgb="FF000000"/>
      <name val="Berlin Sans FB"/>
      <family val="2"/>
    </font>
    <font>
      <sz val="11"/>
      <name val="Berlin Sans FB"/>
      <family val="2"/>
    </font>
    <font>
      <sz val="8"/>
      <name val="Calibri"/>
      <family val="2"/>
      <scheme val="minor"/>
    </font>
    <font>
      <b/>
      <sz val="11"/>
      <color rgb="FF002060"/>
      <name val="Berlin Sans FB"/>
      <family val="2"/>
    </font>
    <font>
      <sz val="11"/>
      <color rgb="FF002060"/>
      <name val="Berlin Sans FB"/>
      <family val="2"/>
    </font>
    <font>
      <b/>
      <sz val="9"/>
      <color rgb="FF002060"/>
      <name val="Berlin Sans FB"/>
      <family val="2"/>
    </font>
    <font>
      <sz val="9"/>
      <color rgb="FF002060"/>
      <name val="Berlin Sans FB"/>
      <family val="2"/>
    </font>
    <font>
      <b/>
      <u val="double"/>
      <sz val="9"/>
      <color rgb="FF002060"/>
      <name val="Berlin Sans FB"/>
      <family val="2"/>
    </font>
    <font>
      <b/>
      <sz val="10"/>
      <color rgb="FF002060"/>
      <name val="Berlin Sans FB"/>
      <family val="2"/>
    </font>
    <font>
      <sz val="10"/>
      <color rgb="FF002060"/>
      <name val="Berlin Sans FB"/>
      <family val="2"/>
    </font>
    <font>
      <b/>
      <u/>
      <sz val="10"/>
      <color rgb="FF002060"/>
      <name val="Berlin Sans FB"/>
      <family val="2"/>
    </font>
    <font>
      <u/>
      <sz val="10"/>
      <color rgb="FF002060"/>
      <name val="Berlin Sans FB"/>
      <family val="2"/>
    </font>
    <font>
      <sz val="8"/>
      <color rgb="FF002060"/>
      <name val="Berlin Sans FB"/>
      <family val="2"/>
    </font>
    <font>
      <b/>
      <sz val="8"/>
      <color rgb="FF002060"/>
      <name val="Berlin Sans FB"/>
      <family val="2"/>
    </font>
    <font>
      <b/>
      <sz val="7"/>
      <color rgb="FF002060"/>
      <name val="Berlin Sans FB"/>
      <family val="2"/>
    </font>
    <font>
      <b/>
      <i/>
      <sz val="10"/>
      <color rgb="FF002060"/>
      <name val="Berlin Sans FB"/>
      <family val="2"/>
    </font>
    <font>
      <i/>
      <sz val="10"/>
      <color rgb="FF002060"/>
      <name val="Berlin Sans FB"/>
      <family val="2"/>
    </font>
    <font>
      <sz val="7"/>
      <color rgb="FF002060"/>
      <name val="Berlin Sans FB"/>
      <family val="2"/>
    </font>
    <font>
      <b/>
      <u/>
      <sz val="7"/>
      <color rgb="FF002060"/>
      <name val="Berlin Sans FB"/>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
      <patternFill patternType="solid">
        <fgColor theme="0"/>
        <bgColor rgb="FF000000"/>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theme="4" tint="0.39997558519241921"/>
      </top>
      <bottom style="medium">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956">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23"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3" xfId="0" applyNumberFormat="1" applyFill="1" applyBorder="1" applyAlignment="1">
      <alignment horizontal="right" vertical="center"/>
    </xf>
    <xf numFmtId="3" fontId="0" fillId="2" borderId="39"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41" xfId="0" applyFont="1" applyFill="1" applyBorder="1" applyAlignment="1">
      <alignment horizontal="right"/>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1"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3" xfId="0" applyFont="1" applyFill="1" applyBorder="1" applyAlignment="1">
      <alignment horizontal="right" wrapText="1"/>
    </xf>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3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8" xfId="0" applyFont="1" applyBorder="1" applyAlignment="1">
      <alignment horizontal="center" vertical="center"/>
    </xf>
    <xf numFmtId="165" fontId="4" fillId="0" borderId="28" xfId="1" applyNumberFormat="1" applyFont="1" applyBorder="1" applyAlignment="1">
      <alignment vertical="center"/>
    </xf>
    <xf numFmtId="0" fontId="4" fillId="0" borderId="6"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59" xfId="1" applyNumberFormat="1" applyFont="1" applyBorder="1" applyAlignment="1">
      <alignment horizontal="right" vertical="center"/>
    </xf>
    <xf numFmtId="0" fontId="11" fillId="0" borderId="43" xfId="0" applyFont="1" applyBorder="1"/>
    <xf numFmtId="0" fontId="11" fillId="0" borderId="61" xfId="0" applyFont="1" applyBorder="1" applyAlignment="1">
      <alignment horizontal="right"/>
    </xf>
    <xf numFmtId="0" fontId="11" fillId="0" borderId="40"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59" xfId="0" applyNumberFormat="1" applyFont="1" applyFill="1" applyBorder="1"/>
    <xf numFmtId="0" fontId="0" fillId="2" borderId="65" xfId="0" applyFill="1" applyBorder="1" applyAlignment="1">
      <alignment horizontal="center"/>
    </xf>
    <xf numFmtId="0" fontId="0" fillId="2" borderId="40" xfId="0" applyFill="1" applyBorder="1"/>
    <xf numFmtId="165" fontId="10" fillId="2" borderId="40" xfId="1" applyNumberFormat="1" applyFont="1" applyFill="1" applyBorder="1"/>
    <xf numFmtId="4" fontId="10" fillId="2" borderId="40"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35" xfId="1" applyNumberFormat="1" applyFont="1" applyFill="1" applyBorder="1"/>
    <xf numFmtId="0" fontId="15" fillId="0" borderId="0" xfId="0" applyFont="1"/>
    <xf numFmtId="43" fontId="15" fillId="0" borderId="0" xfId="1" applyFont="1"/>
    <xf numFmtId="0" fontId="15" fillId="0" borderId="20" xfId="0" applyFont="1" applyBorder="1" applyAlignment="1">
      <alignment horizontal="center"/>
    </xf>
    <xf numFmtId="165" fontId="16" fillId="0" borderId="58" xfId="1" applyNumberFormat="1" applyFont="1" applyBorder="1"/>
    <xf numFmtId="0" fontId="15" fillId="2" borderId="0" xfId="0" applyFont="1" applyFill="1"/>
    <xf numFmtId="0" fontId="15" fillId="2" borderId="18" xfId="0" applyFont="1" applyFill="1" applyBorder="1" applyAlignment="1">
      <alignment horizontal="center"/>
    </xf>
    <xf numFmtId="0" fontId="15" fillId="2" borderId="38" xfId="0" applyFont="1" applyFill="1" applyBorder="1"/>
    <xf numFmtId="43" fontId="15" fillId="2" borderId="45" xfId="1" applyFont="1" applyFill="1" applyBorder="1"/>
    <xf numFmtId="43" fontId="15" fillId="2" borderId="0" xfId="1" applyFont="1" applyFill="1"/>
    <xf numFmtId="0" fontId="15" fillId="2" borderId="20" xfId="0" applyFont="1" applyFill="1" applyBorder="1" applyAlignment="1">
      <alignment horizontal="center"/>
    </xf>
    <xf numFmtId="0" fontId="15" fillId="2" borderId="2" xfId="0" applyFont="1" applyFill="1" applyBorder="1"/>
    <xf numFmtId="165" fontId="15" fillId="2" borderId="46" xfId="1" applyNumberFormat="1" applyFont="1" applyFill="1" applyBorder="1"/>
    <xf numFmtId="165" fontId="15" fillId="2" borderId="46" xfId="1" applyNumberFormat="1" applyFont="1" applyFill="1" applyBorder="1" applyAlignment="1">
      <alignment horizontal="right"/>
    </xf>
    <xf numFmtId="0" fontId="15" fillId="6" borderId="2" xfId="0" applyFont="1" applyFill="1" applyBorder="1"/>
    <xf numFmtId="43" fontId="15" fillId="2" borderId="46" xfId="1" applyFont="1" applyFill="1" applyBorder="1"/>
    <xf numFmtId="0" fontId="15" fillId="2" borderId="21" xfId="0" applyFont="1" applyFill="1" applyBorder="1" applyAlignment="1">
      <alignment horizontal="center" vertical="center"/>
    </xf>
    <xf numFmtId="0" fontId="15" fillId="5" borderId="2" xfId="0" applyFont="1" applyFill="1" applyBorder="1" applyAlignment="1">
      <alignment vertical="center" wrapText="1"/>
    </xf>
    <xf numFmtId="165" fontId="15" fillId="5" borderId="69" xfId="1" applyNumberFormat="1" applyFont="1" applyFill="1" applyBorder="1" applyAlignment="1">
      <alignment vertical="center"/>
    </xf>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2" xfId="2" applyFont="1" applyFill="1" applyBorder="1" applyAlignment="1">
      <alignment horizontal="center"/>
    </xf>
    <xf numFmtId="0" fontId="15" fillId="2" borderId="20" xfId="2" applyFont="1" applyFill="1" applyBorder="1" applyAlignment="1">
      <alignment horizontal="center"/>
    </xf>
    <xf numFmtId="0" fontId="15" fillId="2" borderId="24"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1" xfId="2" applyFont="1" applyFill="1" applyBorder="1" applyAlignment="1">
      <alignment horizontal="center"/>
    </xf>
    <xf numFmtId="0" fontId="15" fillId="2" borderId="6" xfId="0" applyFont="1" applyFill="1" applyBorder="1"/>
    <xf numFmtId="0" fontId="15" fillId="2" borderId="23" xfId="0" applyFont="1" applyFill="1" applyBorder="1"/>
    <xf numFmtId="0" fontId="15" fillId="2" borderId="5" xfId="0" applyFont="1" applyFill="1" applyBorder="1"/>
    <xf numFmtId="165" fontId="15" fillId="2" borderId="1" xfId="1" applyNumberFormat="1" applyFont="1" applyFill="1" applyBorder="1"/>
    <xf numFmtId="165" fontId="15" fillId="2" borderId="6" xfId="1" applyNumberFormat="1" applyFont="1" applyFill="1" applyBorder="1"/>
    <xf numFmtId="0" fontId="16" fillId="2" borderId="15" xfId="0" applyFont="1" applyFill="1" applyBorder="1"/>
    <xf numFmtId="164" fontId="15" fillId="2" borderId="0" xfId="0" applyNumberFormat="1" applyFont="1" applyFill="1"/>
    <xf numFmtId="165" fontId="16" fillId="2" borderId="59" xfId="1" applyNumberFormat="1" applyFont="1" applyFill="1" applyBorder="1"/>
    <xf numFmtId="43" fontId="18" fillId="2" borderId="1" xfId="1" applyFont="1" applyFill="1" applyBorder="1" applyAlignment="1">
      <alignment vertical="center"/>
    </xf>
    <xf numFmtId="0" fontId="18" fillId="2" borderId="1" xfId="0" applyFont="1" applyFill="1" applyBorder="1" applyAlignment="1">
      <alignment vertical="center"/>
    </xf>
    <xf numFmtId="4" fontId="18" fillId="2" borderId="1" xfId="0" applyNumberFormat="1" applyFont="1" applyFill="1" applyBorder="1" applyAlignment="1">
      <alignment vertical="center"/>
    </xf>
    <xf numFmtId="0" fontId="15" fillId="2" borderId="0" xfId="0" applyFont="1" applyFill="1" applyAlignment="1">
      <alignment vertical="center"/>
    </xf>
    <xf numFmtId="0" fontId="15" fillId="2" borderId="24" xfId="2" applyFont="1" applyFill="1" applyBorder="1" applyAlignment="1">
      <alignment horizontal="center" vertical="center"/>
    </xf>
    <xf numFmtId="0" fontId="15" fillId="2" borderId="22" xfId="2" applyFont="1" applyFill="1" applyBorder="1" applyAlignment="1">
      <alignment horizontal="center" vertical="center"/>
    </xf>
    <xf numFmtId="0" fontId="18" fillId="2" borderId="23" xfId="0" applyFont="1" applyFill="1" applyBorder="1" applyAlignment="1">
      <alignment vertical="center" wrapText="1"/>
    </xf>
    <xf numFmtId="164" fontId="19" fillId="2" borderId="23" xfId="1" applyNumberFormat="1" applyFont="1" applyFill="1" applyBorder="1" applyAlignment="1">
      <alignment horizontal="right" vertical="center"/>
    </xf>
    <xf numFmtId="164" fontId="19" fillId="2" borderId="23" xfId="1" applyNumberFormat="1" applyFont="1" applyFill="1" applyBorder="1" applyAlignment="1">
      <alignment vertical="center"/>
    </xf>
    <xf numFmtId="164" fontId="19" fillId="2" borderId="23" xfId="0" applyNumberFormat="1" applyFont="1" applyFill="1" applyBorder="1" applyAlignment="1">
      <alignment vertical="center"/>
    </xf>
    <xf numFmtId="164" fontId="19" fillId="2" borderId="23" xfId="0" applyNumberFormat="1" applyFont="1" applyFill="1" applyBorder="1" applyAlignment="1">
      <alignment horizontal="center" vertical="center"/>
    </xf>
    <xf numFmtId="166" fontId="18" fillId="2" borderId="23" xfId="1" applyNumberFormat="1" applyFont="1" applyFill="1" applyBorder="1" applyAlignment="1">
      <alignment vertical="center"/>
    </xf>
    <xf numFmtId="164" fontId="18" fillId="2" borderId="23" xfId="1" applyNumberFormat="1" applyFont="1" applyFill="1" applyBorder="1" applyAlignment="1">
      <alignment vertical="center"/>
    </xf>
    <xf numFmtId="165" fontId="18" fillId="2" borderId="39" xfId="1" applyNumberFormat="1" applyFont="1" applyFill="1" applyBorder="1" applyAlignment="1">
      <alignment vertical="center"/>
    </xf>
    <xf numFmtId="0" fontId="19" fillId="2" borderId="25" xfId="0" applyFont="1" applyFill="1" applyBorder="1" applyAlignment="1">
      <alignment vertical="center" wrapText="1"/>
    </xf>
    <xf numFmtId="164" fontId="19" fillId="2" borderId="25" xfId="1" applyNumberFormat="1" applyFont="1" applyFill="1" applyBorder="1" applyAlignment="1">
      <alignment horizontal="right" vertical="center"/>
    </xf>
    <xf numFmtId="164" fontId="19" fillId="2" borderId="25" xfId="1" applyNumberFormat="1" applyFont="1" applyFill="1" applyBorder="1" applyAlignment="1">
      <alignment vertical="center"/>
    </xf>
    <xf numFmtId="164" fontId="19" fillId="2" borderId="25" xfId="0" applyNumberFormat="1" applyFont="1" applyFill="1" applyBorder="1" applyAlignment="1">
      <alignment vertical="center"/>
    </xf>
    <xf numFmtId="164" fontId="19" fillId="2" borderId="25" xfId="0" applyNumberFormat="1" applyFont="1" applyFill="1" applyBorder="1" applyAlignment="1">
      <alignment horizontal="center" vertical="center"/>
    </xf>
    <xf numFmtId="43" fontId="19" fillId="2" borderId="36" xfId="1" applyFont="1" applyFill="1" applyBorder="1" applyAlignment="1">
      <alignment vertical="center"/>
    </xf>
    <xf numFmtId="166" fontId="19" fillId="2" borderId="33" xfId="1" applyNumberFormat="1" applyFont="1" applyFill="1" applyBorder="1" applyAlignment="1">
      <alignment vertical="center"/>
    </xf>
    <xf numFmtId="164" fontId="19" fillId="2" borderId="67" xfId="0" applyNumberFormat="1" applyFont="1" applyFill="1" applyBorder="1" applyAlignment="1">
      <alignment vertical="center"/>
    </xf>
    <xf numFmtId="165" fontId="19" fillId="2" borderId="58" xfId="1" applyNumberFormat="1" applyFont="1" applyFill="1" applyBorder="1" applyAlignment="1">
      <alignment vertical="center"/>
    </xf>
    <xf numFmtId="0" fontId="16" fillId="0" borderId="61" xfId="0" applyFont="1" applyBorder="1" applyAlignment="1">
      <alignment horizontal="right"/>
    </xf>
    <xf numFmtId="0" fontId="16" fillId="0" borderId="40" xfId="0" applyFont="1" applyBorder="1" applyAlignment="1">
      <alignment horizontal="right"/>
    </xf>
    <xf numFmtId="0" fontId="16" fillId="0" borderId="62" xfId="0" applyFont="1" applyBorder="1" applyAlignment="1">
      <alignment horizontal="right"/>
    </xf>
    <xf numFmtId="0" fontId="16" fillId="0" borderId="35" xfId="0" applyFont="1" applyBorder="1" applyAlignment="1">
      <alignment horizontal="right"/>
    </xf>
    <xf numFmtId="165" fontId="16" fillId="0" borderId="63" xfId="1" applyNumberFormat="1" applyFont="1" applyBorder="1"/>
    <xf numFmtId="0" fontId="15" fillId="0" borderId="45" xfId="0" applyFont="1" applyBorder="1" applyAlignment="1">
      <alignment horizontal="left" vertical="center"/>
    </xf>
    <xf numFmtId="166" fontId="15" fillId="0" borderId="68" xfId="0" applyNumberFormat="1" applyFont="1" applyBorder="1" applyAlignment="1">
      <alignment vertical="center"/>
    </xf>
    <xf numFmtId="166" fontId="15" fillId="0" borderId="23" xfId="0" applyNumberFormat="1" applyFont="1" applyBorder="1" applyAlignment="1">
      <alignment vertical="center"/>
    </xf>
    <xf numFmtId="43" fontId="15" fillId="0" borderId="39" xfId="1" applyFont="1" applyBorder="1" applyAlignment="1">
      <alignment vertical="center"/>
    </xf>
    <xf numFmtId="0" fontId="15" fillId="0" borderId="60" xfId="0" applyFont="1" applyBorder="1" applyAlignment="1">
      <alignment horizontal="left" vertical="center"/>
    </xf>
    <xf numFmtId="166" fontId="15" fillId="0" borderId="37" xfId="0" applyNumberFormat="1" applyFont="1" applyBorder="1" applyAlignment="1">
      <alignment vertical="center"/>
    </xf>
    <xf numFmtId="166" fontId="15" fillId="0" borderId="5" xfId="0" applyNumberFormat="1" applyFont="1" applyBorder="1" applyAlignment="1">
      <alignment vertical="center"/>
    </xf>
    <xf numFmtId="43" fontId="15" fillId="0" borderId="28" xfId="1" applyFont="1" applyBorder="1" applyAlignment="1">
      <alignment vertical="center"/>
    </xf>
    <xf numFmtId="0" fontId="15" fillId="0" borderId="46" xfId="0" applyFont="1" applyBorder="1" applyAlignment="1">
      <alignment horizontal="left" vertical="center"/>
    </xf>
    <xf numFmtId="166" fontId="15" fillId="0" borderId="4" xfId="0" applyNumberFormat="1" applyFont="1" applyBorder="1" applyAlignment="1">
      <alignment vertical="center"/>
    </xf>
    <xf numFmtId="166" fontId="15" fillId="0" borderId="1" xfId="0" applyNumberFormat="1" applyFont="1" applyBorder="1" applyAlignment="1">
      <alignment vertical="center"/>
    </xf>
    <xf numFmtId="0" fontId="15" fillId="0" borderId="47" xfId="0" applyFont="1" applyBorder="1" applyAlignment="1">
      <alignment horizontal="left" vertical="center"/>
    </xf>
    <xf numFmtId="166" fontId="16" fillId="0" borderId="33" xfId="0" applyNumberFormat="1" applyFont="1" applyBorder="1"/>
    <xf numFmtId="43" fontId="16" fillId="0" borderId="59" xfId="1" applyFont="1" applyBorder="1"/>
    <xf numFmtId="0" fontId="15" fillId="0" borderId="0" xfId="0" applyFont="1" applyAlignment="1">
      <alignment horizontal="left"/>
    </xf>
    <xf numFmtId="0" fontId="15" fillId="0" borderId="0" xfId="0" applyFont="1" applyAlignment="1">
      <alignment vertical="center"/>
    </xf>
    <xf numFmtId="0" fontId="15" fillId="0" borderId="3" xfId="0" applyFont="1" applyBorder="1"/>
    <xf numFmtId="0" fontId="16" fillId="2" borderId="35" xfId="0" applyFont="1" applyFill="1" applyBorder="1" applyAlignment="1">
      <alignment horizontal="right"/>
    </xf>
    <xf numFmtId="165" fontId="15" fillId="2" borderId="39" xfId="1" applyNumberFormat="1" applyFont="1" applyFill="1" applyBorder="1"/>
    <xf numFmtId="165" fontId="15" fillId="2" borderId="28" xfId="1" applyNumberFormat="1" applyFont="1" applyFill="1" applyBorder="1"/>
    <xf numFmtId="0" fontId="16" fillId="2" borderId="16" xfId="0" applyFont="1" applyFill="1" applyBorder="1"/>
    <xf numFmtId="0" fontId="16" fillId="2" borderId="57" xfId="0" applyFont="1" applyFill="1" applyBorder="1"/>
    <xf numFmtId="0" fontId="16" fillId="2" borderId="41" xfId="0" applyFont="1" applyFill="1" applyBorder="1"/>
    <xf numFmtId="165" fontId="15" fillId="2" borderId="45" xfId="1" applyNumberFormat="1" applyFont="1" applyFill="1" applyBorder="1"/>
    <xf numFmtId="0" fontId="18" fillId="2" borderId="2" xfId="0" applyFont="1" applyFill="1" applyBorder="1" applyAlignment="1">
      <alignment horizontal="left"/>
    </xf>
    <xf numFmtId="165" fontId="20" fillId="2" borderId="46" xfId="1" applyNumberFormat="1" applyFont="1" applyFill="1" applyBorder="1"/>
    <xf numFmtId="165" fontId="15" fillId="2" borderId="47" xfId="1" applyNumberFormat="1" applyFont="1" applyFill="1" applyBorder="1" applyAlignment="1">
      <alignment vertical="center"/>
    </xf>
    <xf numFmtId="165" fontId="16" fillId="2" borderId="63" xfId="1" applyNumberFormat="1" applyFont="1" applyFill="1" applyBorder="1"/>
    <xf numFmtId="0" fontId="16" fillId="2" borderId="9" xfId="0" applyFont="1" applyFill="1" applyBorder="1"/>
    <xf numFmtId="0" fontId="16" fillId="2" borderId="35" xfId="0" applyFont="1" applyFill="1" applyBorder="1"/>
    <xf numFmtId="0" fontId="16" fillId="2" borderId="57" xfId="0" applyFont="1" applyFill="1" applyBorder="1" applyAlignment="1">
      <alignment horizontal="right"/>
    </xf>
    <xf numFmtId="0" fontId="15" fillId="2" borderId="32" xfId="0" applyFont="1" applyFill="1" applyBorder="1" applyAlignment="1">
      <alignment horizontal="center" vertical="center"/>
    </xf>
    <xf numFmtId="0" fontId="15" fillId="0" borderId="6" xfId="0" applyFont="1" applyBorder="1" applyAlignment="1">
      <alignment vertical="center" wrapText="1"/>
    </xf>
    <xf numFmtId="43" fontId="15" fillId="0" borderId="6" xfId="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0" fontId="16" fillId="2" borderId="8" xfId="0" applyFont="1" applyFill="1" applyBorder="1"/>
    <xf numFmtId="0" fontId="16" fillId="2" borderId="50" xfId="0" applyFont="1" applyFill="1" applyBorder="1"/>
    <xf numFmtId="0" fontId="16" fillId="2" borderId="42" xfId="0" applyFont="1" applyFill="1" applyBorder="1"/>
    <xf numFmtId="165" fontId="15" fillId="2" borderId="23" xfId="1" applyNumberFormat="1" applyFont="1" applyFill="1" applyBorder="1"/>
    <xf numFmtId="0" fontId="15" fillId="2" borderId="25" xfId="0" applyFont="1" applyFill="1" applyBorder="1"/>
    <xf numFmtId="165" fontId="15" fillId="2" borderId="25" xfId="1" applyNumberFormat="1" applyFont="1" applyFill="1" applyBorder="1"/>
    <xf numFmtId="165" fontId="15" fillId="2" borderId="36" xfId="1" applyNumberFormat="1" applyFont="1" applyFill="1" applyBorder="1"/>
    <xf numFmtId="43" fontId="16" fillId="2" borderId="63" xfId="1" applyFont="1" applyFill="1" applyBorder="1"/>
    <xf numFmtId="165" fontId="15" fillId="2" borderId="29" xfId="1" applyNumberFormat="1" applyFont="1" applyFill="1" applyBorder="1"/>
    <xf numFmtId="0" fontId="15" fillId="2" borderId="32" xfId="2" applyFont="1" applyFill="1" applyBorder="1" applyAlignment="1">
      <alignment horizontal="center"/>
    </xf>
    <xf numFmtId="0" fontId="15" fillId="2" borderId="8" xfId="0" applyFont="1" applyFill="1" applyBorder="1"/>
    <xf numFmtId="43" fontId="15" fillId="2" borderId="8" xfId="1" applyFont="1" applyFill="1" applyBorder="1"/>
    <xf numFmtId="43" fontId="15" fillId="2" borderId="19" xfId="1" applyFont="1" applyFill="1" applyBorder="1"/>
    <xf numFmtId="43" fontId="16" fillId="2" borderId="59" xfId="1" applyFont="1" applyFill="1" applyBorder="1"/>
    <xf numFmtId="0" fontId="19" fillId="2" borderId="16" xfId="0" applyFont="1" applyFill="1" applyBorder="1" applyAlignment="1">
      <alignment vertical="center" wrapText="1"/>
    </xf>
    <xf numFmtId="165" fontId="19" fillId="2" borderId="17" xfId="0" applyNumberFormat="1" applyFont="1" applyFill="1" applyBorder="1" applyAlignment="1">
      <alignment vertical="center" wrapText="1"/>
    </xf>
    <xf numFmtId="0" fontId="19" fillId="2" borderId="37" xfId="0" applyFont="1" applyFill="1" applyBorder="1" applyAlignment="1">
      <alignment vertical="center"/>
    </xf>
    <xf numFmtId="0" fontId="19" fillId="2" borderId="8" xfId="0" applyFont="1" applyFill="1" applyBorder="1" applyAlignment="1">
      <alignment vertical="center" wrapText="1"/>
    </xf>
    <xf numFmtId="165" fontId="19" fillId="2" borderId="19" xfId="0" applyNumberFormat="1" applyFont="1" applyFill="1" applyBorder="1" applyAlignment="1">
      <alignment vertical="center" wrapText="1"/>
    </xf>
    <xf numFmtId="0" fontId="18" fillId="2" borderId="32" xfId="0" applyFont="1" applyFill="1" applyBorder="1" applyAlignment="1">
      <alignment horizontal="center" vertical="center"/>
    </xf>
    <xf numFmtId="0" fontId="18" fillId="2" borderId="8" xfId="0" applyFont="1" applyFill="1" applyBorder="1" applyAlignment="1">
      <alignment vertical="center" wrapText="1"/>
    </xf>
    <xf numFmtId="43" fontId="18" fillId="2" borderId="6" xfId="1" applyFont="1" applyFill="1" applyBorder="1" applyAlignment="1">
      <alignment vertical="center"/>
    </xf>
    <xf numFmtId="165" fontId="18" fillId="2" borderId="29" xfId="0" applyNumberFormat="1" applyFont="1" applyFill="1" applyBorder="1" applyAlignment="1">
      <alignment vertical="center"/>
    </xf>
    <xf numFmtId="43" fontId="19" fillId="2" borderId="32" xfId="1" applyFont="1" applyFill="1" applyBorder="1"/>
    <xf numFmtId="4" fontId="19" fillId="2" borderId="8" xfId="0" applyNumberFormat="1" applyFont="1" applyFill="1" applyBorder="1"/>
    <xf numFmtId="165" fontId="19" fillId="2" borderId="19" xfId="0" applyNumberFormat="1" applyFont="1" applyFill="1" applyBorder="1"/>
    <xf numFmtId="0" fontId="19" fillId="2" borderId="5" xfId="0" applyFont="1" applyFill="1" applyBorder="1"/>
    <xf numFmtId="165" fontId="19" fillId="2" borderId="27" xfId="0" applyNumberFormat="1" applyFont="1" applyFill="1" applyBorder="1"/>
    <xf numFmtId="0" fontId="18" fillId="2" borderId="20"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165" fontId="18" fillId="2" borderId="28" xfId="0" applyNumberFormat="1" applyFont="1" applyFill="1" applyBorder="1" applyAlignment="1">
      <alignment vertical="center"/>
    </xf>
    <xf numFmtId="0" fontId="19" fillId="2" borderId="8" xfId="0" applyFont="1" applyFill="1" applyBorder="1"/>
    <xf numFmtId="165" fontId="19" fillId="2" borderId="28" xfId="0" applyNumberFormat="1" applyFont="1" applyFill="1" applyBorder="1" applyAlignment="1">
      <alignment vertical="center"/>
    </xf>
    <xf numFmtId="4" fontId="19" fillId="2" borderId="16" xfId="0" applyNumberFormat="1" applyFont="1" applyFill="1" applyBorder="1" applyAlignment="1">
      <alignment horizontal="right"/>
    </xf>
    <xf numFmtId="0" fontId="19" fillId="2" borderId="16" xfId="0" applyFont="1" applyFill="1" applyBorder="1" applyAlignment="1">
      <alignment horizontal="right"/>
    </xf>
    <xf numFmtId="43" fontId="19" fillId="4" borderId="16" xfId="1" applyFont="1" applyFill="1" applyBorder="1" applyAlignment="1">
      <alignment horizontal="right"/>
    </xf>
    <xf numFmtId="0" fontId="16" fillId="0" borderId="15" xfId="0" applyFont="1" applyBorder="1"/>
    <xf numFmtId="0" fontId="16" fillId="0" borderId="16" xfId="0" applyFont="1" applyBorder="1"/>
    <xf numFmtId="0" fontId="16" fillId="0" borderId="57" xfId="0" applyFont="1" applyBorder="1"/>
    <xf numFmtId="0" fontId="16" fillId="0" borderId="35" xfId="0" applyFont="1" applyBorder="1"/>
    <xf numFmtId="0" fontId="15" fillId="0" borderId="8" xfId="0" applyFont="1" applyBorder="1" applyAlignment="1">
      <alignment horizontal="center"/>
    </xf>
    <xf numFmtId="0" fontId="15" fillId="0" borderId="8" xfId="0" applyFont="1" applyBorder="1"/>
    <xf numFmtId="4" fontId="15" fillId="0" borderId="8" xfId="0" applyNumberFormat="1" applyFont="1" applyBorder="1"/>
    <xf numFmtId="4" fontId="16" fillId="0" borderId="63" xfId="0" applyNumberFormat="1" applyFont="1" applyBorder="1"/>
    <xf numFmtId="4" fontId="16" fillId="0" borderId="59" xfId="0" applyNumberFormat="1" applyFont="1" applyBorder="1"/>
    <xf numFmtId="0" fontId="16" fillId="2" borderId="15" xfId="2"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17" xfId="0" applyFont="1" applyFill="1" applyBorder="1" applyAlignment="1">
      <alignment horizontal="right" vertical="center" wrapText="1"/>
    </xf>
    <xf numFmtId="164" fontId="19" fillId="2" borderId="16" xfId="1" applyNumberFormat="1" applyFont="1" applyFill="1" applyBorder="1" applyAlignment="1">
      <alignment horizontal="right" vertical="center" wrapText="1"/>
    </xf>
    <xf numFmtId="0" fontId="19" fillId="2" borderId="16" xfId="0" applyFont="1" applyFill="1" applyBorder="1" applyAlignment="1">
      <alignment horizontal="right" vertical="center" wrapText="1"/>
    </xf>
    <xf numFmtId="0" fontId="16" fillId="0" borderId="17" xfId="0" applyFont="1" applyBorder="1" applyAlignment="1">
      <alignment horizontal="right"/>
    </xf>
    <xf numFmtId="0" fontId="16" fillId="0" borderId="43" xfId="0" applyFont="1" applyBorder="1"/>
    <xf numFmtId="165" fontId="15" fillId="0" borderId="5" xfId="1" applyNumberFormat="1" applyFont="1" applyBorder="1" applyAlignment="1">
      <alignment vertical="center"/>
    </xf>
    <xf numFmtId="0" fontId="15" fillId="0" borderId="20" xfId="0" applyFont="1" applyBorder="1" applyAlignment="1">
      <alignment horizontal="center" vertical="center"/>
    </xf>
    <xf numFmtId="0" fontId="16" fillId="0" borderId="15" xfId="0" applyFont="1" applyBorder="1" applyAlignment="1">
      <alignment horizontal="right"/>
    </xf>
    <xf numFmtId="0" fontId="16" fillId="0" borderId="16" xfId="0" applyFont="1" applyBorder="1" applyAlignment="1">
      <alignment horizontal="right"/>
    </xf>
    <xf numFmtId="0" fontId="16" fillId="0" borderId="30" xfId="0" applyFont="1" applyBorder="1" applyAlignment="1">
      <alignment horizontal="right"/>
    </xf>
    <xf numFmtId="0" fontId="15" fillId="0" borderId="55" xfId="0" applyFont="1" applyBorder="1" applyAlignment="1">
      <alignment horizontal="center"/>
    </xf>
    <xf numFmtId="43" fontId="15" fillId="0" borderId="8" xfId="1" applyFont="1" applyBorder="1"/>
    <xf numFmtId="3" fontId="15" fillId="0" borderId="29" xfId="0" applyNumberFormat="1" applyFont="1" applyBorder="1"/>
    <xf numFmtId="43" fontId="16" fillId="0" borderId="33" xfId="1" applyFont="1" applyBorder="1" applyAlignment="1">
      <alignment horizontal="right"/>
    </xf>
    <xf numFmtId="165" fontId="16" fillId="0" borderId="26" xfId="1" applyNumberFormat="1" applyFont="1" applyBorder="1"/>
    <xf numFmtId="0" fontId="15" fillId="0" borderId="18" xfId="0" applyFont="1" applyBorder="1" applyAlignment="1">
      <alignment horizontal="center" vertical="center"/>
    </xf>
    <xf numFmtId="0" fontId="15" fillId="0" borderId="5" xfId="0" applyFont="1" applyBorder="1" applyAlignment="1">
      <alignment vertical="center" wrapText="1"/>
    </xf>
    <xf numFmtId="165" fontId="15" fillId="2" borderId="5" xfId="1" applyNumberFormat="1" applyFont="1" applyFill="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4"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165" fontId="15" fillId="2" borderId="0" xfId="1" applyNumberFormat="1" applyFont="1" applyFill="1" applyBorder="1" applyAlignment="1">
      <alignment vertical="center"/>
    </xf>
    <xf numFmtId="165" fontId="15" fillId="5" borderId="1" xfId="1" applyNumberFormat="1" applyFont="1" applyFill="1" applyBorder="1" applyAlignment="1">
      <alignment vertical="center"/>
    </xf>
    <xf numFmtId="0" fontId="15" fillId="0" borderId="24" xfId="0" applyFont="1" applyBorder="1" applyAlignment="1">
      <alignment horizontal="center" vertical="center"/>
    </xf>
    <xf numFmtId="0" fontId="15" fillId="0" borderId="25" xfId="0" applyFont="1" applyBorder="1" applyAlignment="1">
      <alignment vertical="center" wrapText="1"/>
    </xf>
    <xf numFmtId="165" fontId="15" fillId="2" borderId="25" xfId="1" applyNumberFormat="1" applyFont="1" applyFill="1" applyBorder="1" applyAlignment="1">
      <alignment vertical="center"/>
    </xf>
    <xf numFmtId="165" fontId="15" fillId="0" borderId="25" xfId="1" applyNumberFormat="1" applyFont="1" applyBorder="1" applyAlignment="1">
      <alignment vertical="center"/>
    </xf>
    <xf numFmtId="165" fontId="15" fillId="0" borderId="36" xfId="1" applyNumberFormat="1" applyFont="1" applyBorder="1" applyAlignment="1">
      <alignment vertical="center"/>
    </xf>
    <xf numFmtId="3" fontId="16" fillId="2" borderId="63" xfId="0" applyNumberFormat="1" applyFont="1" applyFill="1" applyBorder="1"/>
    <xf numFmtId="3" fontId="16" fillId="0" borderId="33" xfId="0" applyNumberFormat="1" applyFont="1" applyBorder="1" applyAlignment="1">
      <alignment horizontal="right"/>
    </xf>
    <xf numFmtId="3" fontId="16" fillId="0" borderId="67" xfId="0" applyNumberFormat="1" applyFont="1" applyBorder="1" applyAlignment="1">
      <alignment horizontal="right"/>
    </xf>
    <xf numFmtId="3" fontId="16" fillId="0" borderId="58" xfId="0" applyNumberFormat="1" applyFont="1" applyBorder="1" applyAlignment="1">
      <alignment horizontal="right"/>
    </xf>
    <xf numFmtId="0" fontId="16" fillId="0" borderId="50" xfId="0" applyFont="1" applyBorder="1" applyAlignment="1">
      <alignment horizontal="right"/>
    </xf>
    <xf numFmtId="0" fontId="16" fillId="0" borderId="8" xfId="0" applyFont="1" applyBorder="1" applyAlignment="1">
      <alignment horizontal="right"/>
    </xf>
    <xf numFmtId="43" fontId="16" fillId="0" borderId="19" xfId="1" applyFont="1" applyBorder="1" applyAlignment="1">
      <alignment horizontal="right"/>
    </xf>
    <xf numFmtId="0" fontId="16" fillId="0" borderId="22"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39" xfId="0" applyFont="1" applyBorder="1" applyAlignment="1">
      <alignment horizontal="justify" vertical="center" wrapText="1"/>
    </xf>
    <xf numFmtId="0" fontId="16" fillId="0" borderId="1" xfId="0" applyFont="1" applyBorder="1" applyAlignment="1">
      <alignment horizontal="left" vertical="center" wrapText="1"/>
    </xf>
    <xf numFmtId="0" fontId="15" fillId="0" borderId="28" xfId="0" applyFont="1" applyBorder="1" applyAlignment="1">
      <alignment horizontal="justify" vertical="center" wrapText="1"/>
    </xf>
    <xf numFmtId="0" fontId="15" fillId="0" borderId="28" xfId="0" applyFont="1" applyBorder="1" applyAlignment="1">
      <alignment wrapText="1"/>
    </xf>
    <xf numFmtId="0" fontId="16" fillId="0" borderId="20" xfId="0" applyFont="1" applyBorder="1" applyAlignment="1">
      <alignment horizontal="center" vertical="center" wrapText="1"/>
    </xf>
    <xf numFmtId="0" fontId="16" fillId="0" borderId="28" xfId="0" applyFont="1" applyBorder="1" applyAlignment="1">
      <alignment horizontal="justify" vertical="center" wrapText="1"/>
    </xf>
    <xf numFmtId="0" fontId="16" fillId="0" borderId="1" xfId="0" applyFont="1" applyBorder="1" applyAlignment="1">
      <alignment horizontal="right" vertical="center" wrapText="1"/>
    </xf>
    <xf numFmtId="0" fontId="15" fillId="0" borderId="54" xfId="0" applyFont="1" applyBorder="1"/>
    <xf numFmtId="0" fontId="15" fillId="0" borderId="66" xfId="0" applyFont="1" applyBorder="1"/>
    <xf numFmtId="0" fontId="16" fillId="0" borderId="25" xfId="0" applyFont="1" applyBorder="1" applyAlignment="1">
      <alignment horizontal="left" vertical="center" wrapText="1"/>
    </xf>
    <xf numFmtId="0" fontId="15" fillId="0" borderId="36" xfId="0" applyFont="1" applyBorder="1" applyAlignment="1">
      <alignment horizontal="justify"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5" fillId="0" borderId="0" xfId="0" applyFont="1" applyAlignment="1">
      <alignment wrapText="1"/>
    </xf>
    <xf numFmtId="0" fontId="16" fillId="0" borderId="18" xfId="0" applyFont="1" applyBorder="1" applyAlignment="1">
      <alignment horizontal="center" vertical="center"/>
    </xf>
    <xf numFmtId="0" fontId="16" fillId="0" borderId="5" xfId="0" applyFont="1" applyBorder="1" applyAlignment="1">
      <alignment horizontal="left" vertical="center"/>
    </xf>
    <xf numFmtId="0" fontId="16" fillId="0" borderId="27" xfId="0" applyFont="1" applyBorder="1" applyAlignment="1">
      <alignment horizontal="justify" vertical="center"/>
    </xf>
    <xf numFmtId="0" fontId="16" fillId="0" borderId="20" xfId="0" applyFont="1" applyBorder="1" applyAlignment="1">
      <alignment horizontal="center" vertical="center"/>
    </xf>
    <xf numFmtId="0" fontId="16" fillId="0" borderId="1" xfId="0" applyFont="1" applyBorder="1" applyAlignment="1">
      <alignment horizontal="left" vertical="center"/>
    </xf>
    <xf numFmtId="0" fontId="15" fillId="0" borderId="28" xfId="0" applyFont="1" applyBorder="1" applyAlignment="1">
      <alignment horizontal="justify" vertical="center"/>
    </xf>
    <xf numFmtId="0" fontId="15" fillId="0" borderId="28" xfId="0" applyFont="1" applyBorder="1"/>
    <xf numFmtId="0" fontId="16" fillId="0" borderId="28" xfId="0" applyFont="1" applyBorder="1" applyAlignment="1">
      <alignment horizontal="justify" vertical="center"/>
    </xf>
    <xf numFmtId="0" fontId="16" fillId="0" borderId="1" xfId="0" applyFont="1" applyBorder="1" applyAlignment="1">
      <alignment horizontal="right" vertical="center"/>
    </xf>
    <xf numFmtId="0" fontId="16" fillId="0" borderId="24" xfId="0" applyFont="1" applyBorder="1" applyAlignment="1">
      <alignment horizontal="center" vertical="center"/>
    </xf>
    <xf numFmtId="0" fontId="16" fillId="0" borderId="25" xfId="0" applyFont="1" applyBorder="1" applyAlignment="1">
      <alignment horizontal="left" vertical="center"/>
    </xf>
    <xf numFmtId="0" fontId="15" fillId="0" borderId="36" xfId="0" applyFont="1" applyBorder="1"/>
    <xf numFmtId="0" fontId="16" fillId="0" borderId="0" xfId="0" applyFont="1" applyAlignment="1">
      <alignment horizontal="left"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6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2" borderId="0" xfId="2" applyFont="1" applyFill="1" applyAlignment="1">
      <alignment horizontal="center" vertical="center"/>
    </xf>
    <xf numFmtId="0" fontId="15" fillId="2" borderId="0" xfId="0" applyFont="1" applyFill="1" applyAlignment="1">
      <alignment horizontal="center" vertical="center"/>
    </xf>
    <xf numFmtId="0" fontId="16" fillId="2" borderId="1" xfId="2" applyFont="1" applyFill="1" applyBorder="1" applyAlignment="1">
      <alignment horizontal="center" vertical="center"/>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6" fontId="19"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165" fontId="15" fillId="0" borderId="1" xfId="1" applyNumberFormat="1" applyFont="1" applyBorder="1" applyAlignment="1">
      <alignment horizontal="right" vertical="center" wrapText="1"/>
    </xf>
    <xf numFmtId="165" fontId="17" fillId="0" borderId="1" xfId="1" applyNumberFormat="1" applyFont="1" applyFill="1" applyBorder="1" applyAlignment="1">
      <alignment horizontal="center" vertical="center"/>
    </xf>
    <xf numFmtId="1" fontId="20" fillId="0" borderId="1" xfId="1" applyNumberFormat="1" applyFont="1" applyFill="1" applyBorder="1" applyAlignment="1">
      <alignment horizontal="center" vertical="center"/>
    </xf>
    <xf numFmtId="165" fontId="20" fillId="0" borderId="1" xfId="1" applyNumberFormat="1" applyFont="1" applyFill="1" applyBorder="1" applyAlignment="1">
      <alignment horizontal="left" vertical="center" wrapText="1"/>
    </xf>
    <xf numFmtId="165" fontId="15" fillId="0" borderId="1" xfId="1" applyNumberFormat="1" applyFont="1" applyFill="1" applyBorder="1" applyAlignment="1">
      <alignment vertical="center"/>
    </xf>
    <xf numFmtId="165" fontId="20" fillId="0" borderId="1" xfId="1" applyNumberFormat="1" applyFont="1" applyFill="1" applyBorder="1" applyAlignment="1">
      <alignment horizontal="right" vertical="center"/>
    </xf>
    <xf numFmtId="1" fontId="17" fillId="0" borderId="1" xfId="1" applyNumberFormat="1" applyFont="1" applyFill="1" applyBorder="1" applyAlignment="1">
      <alignment horizontal="left" vertical="center" wrapText="1"/>
    </xf>
    <xf numFmtId="165" fontId="17" fillId="0" borderId="1" xfId="1" applyNumberFormat="1" applyFont="1" applyFill="1" applyBorder="1" applyAlignment="1">
      <alignment horizontal="left" vertical="center" wrapText="1"/>
    </xf>
    <xf numFmtId="0" fontId="0" fillId="0" borderId="0" xfId="0" applyAlignment="1">
      <alignment vertical="center"/>
    </xf>
    <xf numFmtId="165" fontId="0" fillId="0" borderId="0" xfId="1" applyNumberFormat="1" applyFont="1" applyAlignment="1">
      <alignment vertical="center"/>
    </xf>
    <xf numFmtId="0" fontId="0" fillId="0" borderId="1" xfId="0" applyBorder="1" applyAlignment="1">
      <alignment vertical="center"/>
    </xf>
    <xf numFmtId="165" fontId="27" fillId="0" borderId="1" xfId="1" applyNumberFormat="1" applyFont="1" applyFill="1" applyBorder="1" applyAlignment="1">
      <alignment vertical="top"/>
    </xf>
    <xf numFmtId="0" fontId="23" fillId="0" borderId="1" xfId="0" applyFont="1" applyBorder="1" applyAlignment="1">
      <alignment vertical="center"/>
    </xf>
    <xf numFmtId="43" fontId="22" fillId="0" borderId="1" xfId="1" applyFont="1" applyFill="1" applyBorder="1" applyAlignment="1">
      <alignment horizontal="center"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165" fontId="22" fillId="0" borderId="1" xfId="1" applyNumberFormat="1" applyFont="1" applyFill="1" applyBorder="1" applyAlignment="1">
      <alignment horizontal="center" vertical="center"/>
    </xf>
    <xf numFmtId="43" fontId="22" fillId="0" borderId="1" xfId="1" applyFont="1" applyFill="1" applyBorder="1" applyAlignment="1">
      <alignment horizontal="right" vertical="center"/>
    </xf>
    <xf numFmtId="0" fontId="23" fillId="0" borderId="1" xfId="0" applyFont="1" applyBorder="1" applyAlignment="1">
      <alignment vertical="center" wrapText="1"/>
    </xf>
    <xf numFmtId="4" fontId="23" fillId="0" borderId="1" xfId="0" applyNumberFormat="1" applyFont="1" applyBorder="1" applyAlignment="1">
      <alignment horizontal="right" vertical="center" wrapText="1"/>
    </xf>
    <xf numFmtId="3" fontId="23" fillId="0" borderId="1" xfId="0" applyNumberFormat="1" applyFont="1" applyBorder="1" applyAlignment="1">
      <alignment horizontal="right" vertical="center" wrapText="1"/>
    </xf>
    <xf numFmtId="43" fontId="23" fillId="0" borderId="1" xfId="1" applyFont="1" applyBorder="1" applyAlignment="1">
      <alignment horizontal="right" vertical="center" wrapText="1"/>
    </xf>
    <xf numFmtId="43" fontId="23" fillId="0" borderId="1" xfId="1" applyFont="1" applyFill="1" applyBorder="1" applyAlignment="1">
      <alignment vertical="center"/>
    </xf>
    <xf numFmtId="0" fontId="23" fillId="0" borderId="1" xfId="0" applyFont="1" applyBorder="1" applyAlignment="1">
      <alignment horizontal="right" vertical="center" wrapText="1"/>
    </xf>
    <xf numFmtId="0" fontId="23" fillId="0" borderId="1" xfId="0" applyFont="1" applyBorder="1" applyAlignment="1">
      <alignment horizontal="center" vertical="center" wrapText="1"/>
    </xf>
    <xf numFmtId="165" fontId="23" fillId="0" borderId="1" xfId="1" applyNumberFormat="1" applyFont="1" applyFill="1" applyBorder="1" applyAlignment="1">
      <alignment horizontal="left" vertical="center"/>
    </xf>
    <xf numFmtId="165" fontId="23" fillId="0" borderId="1" xfId="1" applyNumberFormat="1" applyFont="1" applyFill="1" applyBorder="1" applyAlignment="1">
      <alignment vertical="center"/>
    </xf>
    <xf numFmtId="43" fontId="23" fillId="0" borderId="1" xfId="1" applyFont="1" applyFill="1" applyBorder="1" applyAlignment="1">
      <alignment horizontal="right" vertical="center"/>
    </xf>
    <xf numFmtId="0" fontId="22" fillId="0" borderId="1" xfId="0" applyFont="1" applyBorder="1" applyAlignment="1">
      <alignment vertical="center"/>
    </xf>
    <xf numFmtId="0" fontId="22" fillId="0" borderId="1" xfId="0" applyFont="1" applyBorder="1" applyAlignment="1">
      <alignment horizontal="right" vertical="center"/>
    </xf>
    <xf numFmtId="165" fontId="23" fillId="0" borderId="1" xfId="0" applyNumberFormat="1" applyFont="1" applyBorder="1" applyAlignment="1">
      <alignment vertical="center"/>
    </xf>
    <xf numFmtId="165" fontId="23" fillId="0" borderId="1" xfId="1" applyNumberFormat="1" applyFont="1" applyFill="1" applyBorder="1" applyAlignment="1">
      <alignment horizontal="right" vertical="center"/>
    </xf>
    <xf numFmtId="164" fontId="23" fillId="0" borderId="1" xfId="0" applyNumberFormat="1" applyFont="1" applyBorder="1" applyAlignment="1">
      <alignment vertical="center"/>
    </xf>
    <xf numFmtId="165" fontId="23" fillId="0" borderId="1" xfId="0" applyNumberFormat="1" applyFont="1" applyBorder="1" applyAlignment="1">
      <alignment horizontal="right" vertical="center"/>
    </xf>
    <xf numFmtId="165" fontId="22" fillId="0" borderId="1" xfId="1" applyNumberFormat="1" applyFont="1" applyFill="1" applyBorder="1" applyAlignment="1">
      <alignment horizontal="right"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43" fontId="22" fillId="0" borderId="1" xfId="1" applyFont="1" applyFill="1" applyBorder="1" applyAlignment="1">
      <alignment horizontal="right" vertical="center" wrapText="1"/>
    </xf>
    <xf numFmtId="0" fontId="22" fillId="0" borderId="1" xfId="0" applyFont="1" applyBorder="1" applyAlignment="1">
      <alignment horizontal="right" vertical="center" wrapText="1"/>
    </xf>
    <xf numFmtId="0" fontId="23" fillId="0" borderId="1" xfId="0" applyFont="1" applyBorder="1" applyAlignment="1">
      <alignment horizontal="left" vertical="center" wrapText="1"/>
    </xf>
    <xf numFmtId="43" fontId="23" fillId="0" borderId="1" xfId="1" applyFont="1" applyFill="1" applyBorder="1" applyAlignment="1">
      <alignment horizontal="right" vertical="center" wrapText="1"/>
    </xf>
    <xf numFmtId="165" fontId="22" fillId="0" borderId="1" xfId="1" applyNumberFormat="1" applyFont="1" applyFill="1" applyBorder="1" applyAlignment="1">
      <alignment vertical="center"/>
    </xf>
    <xf numFmtId="0" fontId="23" fillId="0" borderId="1" xfId="2" applyFont="1" applyFill="1" applyBorder="1" applyAlignment="1">
      <alignment vertical="center"/>
    </xf>
    <xf numFmtId="0" fontId="23" fillId="0" borderId="1" xfId="2" applyFont="1" applyFill="1" applyBorder="1" applyAlignment="1">
      <alignment horizontal="center" vertical="center"/>
    </xf>
    <xf numFmtId="43" fontId="23" fillId="0" borderId="1" xfId="1" applyFont="1" applyFill="1" applyBorder="1" applyAlignment="1">
      <alignment vertical="center" wrapText="1"/>
    </xf>
    <xf numFmtId="43" fontId="22" fillId="0" borderId="1" xfId="1" applyFont="1" applyFill="1" applyBorder="1" applyAlignment="1">
      <alignment vertical="center"/>
    </xf>
    <xf numFmtId="4" fontId="23" fillId="0" borderId="1" xfId="2" applyNumberFormat="1" applyFont="1" applyFill="1" applyBorder="1" applyAlignment="1">
      <alignment vertical="center"/>
    </xf>
    <xf numFmtId="0" fontId="22" fillId="0" borderId="1" xfId="0" applyFont="1" applyBorder="1" applyAlignment="1">
      <alignment horizontal="left" vertical="center"/>
    </xf>
    <xf numFmtId="0" fontId="23" fillId="0" borderId="1" xfId="0" applyFont="1" applyBorder="1" applyAlignment="1">
      <alignment horizontal="left" vertical="center"/>
    </xf>
    <xf numFmtId="0" fontId="22" fillId="0" borderId="1" xfId="0" applyFont="1" applyBorder="1" applyAlignment="1">
      <alignment horizontal="left" vertical="center" wrapText="1"/>
    </xf>
    <xf numFmtId="165" fontId="25" fillId="0" borderId="1" xfId="1" applyNumberFormat="1" applyFont="1" applyFill="1" applyBorder="1" applyAlignment="1">
      <alignment vertical="center"/>
    </xf>
    <xf numFmtId="165" fontId="24" fillId="0" borderId="1" xfId="1" applyNumberFormat="1" applyFont="1" applyFill="1" applyBorder="1" applyAlignment="1">
      <alignment horizontal="center" vertical="center"/>
    </xf>
    <xf numFmtId="165" fontId="24" fillId="0" borderId="1" xfId="1" applyNumberFormat="1" applyFont="1" applyFill="1" applyBorder="1" applyAlignment="1">
      <alignment horizontal="center" vertical="center" wrapText="1"/>
    </xf>
    <xf numFmtId="165" fontId="25" fillId="0" borderId="1" xfId="1" applyNumberFormat="1" applyFont="1" applyFill="1" applyBorder="1" applyAlignment="1">
      <alignment horizontal="center" vertical="center"/>
    </xf>
    <xf numFmtId="165" fontId="26" fillId="0" borderId="1" xfId="1" applyNumberFormat="1" applyFont="1" applyFill="1" applyBorder="1" applyAlignment="1">
      <alignment vertical="center"/>
    </xf>
    <xf numFmtId="165" fontId="24" fillId="0" borderId="1" xfId="1" quotePrefix="1" applyNumberFormat="1" applyFont="1" applyFill="1" applyBorder="1" applyAlignment="1">
      <alignment horizontal="center" vertical="center"/>
    </xf>
    <xf numFmtId="165" fontId="24" fillId="0" borderId="1" xfId="1" applyNumberFormat="1" applyFont="1" applyFill="1" applyBorder="1" applyAlignment="1">
      <alignment vertical="center"/>
    </xf>
    <xf numFmtId="3" fontId="24" fillId="0" borderId="1" xfId="0" applyNumberFormat="1" applyFont="1" applyBorder="1" applyAlignment="1">
      <alignment vertical="center" wrapText="1"/>
    </xf>
    <xf numFmtId="9" fontId="24" fillId="0" borderId="1" xfId="1" applyNumberFormat="1" applyFont="1" applyFill="1" applyBorder="1" applyAlignment="1">
      <alignment horizontal="center" vertical="center"/>
    </xf>
    <xf numFmtId="9" fontId="24" fillId="0" borderId="1" xfId="4" applyFont="1" applyFill="1" applyBorder="1" applyAlignment="1">
      <alignment horizontal="center" vertical="center"/>
    </xf>
    <xf numFmtId="9" fontId="24" fillId="0" borderId="1" xfId="1" applyNumberFormat="1" applyFont="1" applyFill="1" applyBorder="1" applyAlignment="1">
      <alignment vertical="center"/>
    </xf>
    <xf numFmtId="3" fontId="25" fillId="0" borderId="1" xfId="0" applyNumberFormat="1" applyFont="1" applyBorder="1" applyAlignment="1">
      <alignment vertical="center" wrapText="1"/>
    </xf>
    <xf numFmtId="43" fontId="25" fillId="0" borderId="1" xfId="1" applyFont="1" applyBorder="1" applyAlignment="1">
      <alignment vertical="center"/>
    </xf>
    <xf numFmtId="165" fontId="24" fillId="0" borderId="1" xfId="1" applyNumberFormat="1" applyFont="1" applyBorder="1" applyAlignment="1">
      <alignment vertical="center" wrapText="1"/>
    </xf>
    <xf numFmtId="165" fontId="24" fillId="0" borderId="1" xfId="1" applyNumberFormat="1" applyFont="1" applyFill="1" applyBorder="1" applyAlignment="1">
      <alignment horizontal="left" vertical="center"/>
    </xf>
    <xf numFmtId="43" fontId="22" fillId="0" borderId="1" xfId="1" applyFont="1" applyFill="1" applyBorder="1" applyAlignment="1">
      <alignment vertical="center" wrapText="1"/>
    </xf>
    <xf numFmtId="165" fontId="22" fillId="0" borderId="1" xfId="1" applyNumberFormat="1" applyFont="1" applyFill="1" applyBorder="1" applyAlignment="1">
      <alignment vertical="center" wrapText="1"/>
    </xf>
    <xf numFmtId="165" fontId="23" fillId="0" borderId="1" xfId="0" applyNumberFormat="1" applyFont="1" applyBorder="1" applyAlignment="1">
      <alignment horizontal="right" vertical="center" wrapText="1"/>
    </xf>
    <xf numFmtId="165" fontId="22" fillId="0" borderId="1" xfId="1" applyNumberFormat="1" applyFont="1" applyFill="1" applyBorder="1" applyAlignment="1">
      <alignment horizontal="right" vertical="center" wrapText="1"/>
    </xf>
    <xf numFmtId="165" fontId="22" fillId="0" borderId="1" xfId="0" applyNumberFormat="1" applyFont="1" applyBorder="1" applyAlignment="1">
      <alignment horizontal="right" vertical="center" wrapText="1"/>
    </xf>
    <xf numFmtId="0" fontId="23" fillId="0" borderId="1" xfId="1" applyNumberFormat="1" applyFont="1" applyFill="1" applyBorder="1" applyAlignment="1">
      <alignment horizontal="center" vertical="center"/>
    </xf>
    <xf numFmtId="3" fontId="22" fillId="0" borderId="1" xfId="0" applyNumberFormat="1" applyFont="1" applyBorder="1" applyAlignment="1">
      <alignment vertical="center"/>
    </xf>
    <xf numFmtId="43" fontId="22" fillId="2" borderId="1" xfId="1" applyFont="1" applyFill="1" applyBorder="1" applyAlignment="1">
      <alignment horizontal="right" vertical="center" wrapText="1"/>
    </xf>
    <xf numFmtId="43" fontId="22" fillId="0" borderId="1" xfId="1" applyFont="1" applyBorder="1" applyAlignment="1">
      <alignment horizontal="right" vertical="center" wrapText="1"/>
    </xf>
    <xf numFmtId="2" fontId="23" fillId="0" borderId="1" xfId="1" applyNumberFormat="1" applyFont="1" applyBorder="1" applyAlignment="1">
      <alignment horizontal="right" vertical="center" wrapText="1"/>
    </xf>
    <xf numFmtId="0" fontId="28" fillId="0" borderId="1" xfId="0" applyFont="1" applyBorder="1" applyAlignment="1">
      <alignment horizontal="center" vertical="center"/>
    </xf>
    <xf numFmtId="3" fontId="28" fillId="0" borderId="1" xfId="0" applyNumberFormat="1" applyFont="1" applyBorder="1" applyAlignment="1">
      <alignment vertical="center"/>
    </xf>
    <xf numFmtId="37" fontId="28" fillId="0" borderId="1" xfId="0" applyNumberFormat="1" applyFont="1" applyBorder="1" applyAlignment="1">
      <alignment vertical="center"/>
    </xf>
    <xf numFmtId="43" fontId="28" fillId="0" borderId="1" xfId="1" applyFont="1" applyBorder="1" applyAlignment="1">
      <alignment vertical="center"/>
    </xf>
    <xf numFmtId="0" fontId="28" fillId="0" borderId="0" xfId="0" applyFont="1" applyAlignment="1">
      <alignment vertical="center"/>
    </xf>
    <xf numFmtId="0" fontId="27" fillId="0" borderId="49"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37" fontId="27" fillId="0" borderId="1" xfId="0" applyNumberFormat="1"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vertical="center"/>
    </xf>
    <xf numFmtId="165" fontId="28" fillId="0" borderId="1" xfId="1" applyNumberFormat="1" applyFont="1" applyBorder="1" applyAlignment="1">
      <alignment vertical="center"/>
    </xf>
    <xf numFmtId="0" fontId="27" fillId="0" borderId="1" xfId="0" applyFont="1" applyBorder="1" applyAlignment="1">
      <alignment horizontal="right" vertical="center"/>
    </xf>
    <xf numFmtId="165" fontId="27" fillId="0" borderId="1" xfId="1" applyNumberFormat="1" applyFont="1" applyBorder="1" applyAlignment="1">
      <alignment vertical="center"/>
    </xf>
    <xf numFmtId="37" fontId="28" fillId="0" borderId="0" xfId="0" applyNumberFormat="1" applyFont="1" applyAlignment="1">
      <alignment vertical="center"/>
    </xf>
    <xf numFmtId="0" fontId="27" fillId="0" borderId="0" xfId="0" applyFont="1" applyAlignment="1">
      <alignment horizontal="right" vertical="center"/>
    </xf>
    <xf numFmtId="0" fontId="27" fillId="0" borderId="0" xfId="0" applyFont="1" applyAlignment="1">
      <alignment vertical="center"/>
    </xf>
    <xf numFmtId="37" fontId="27" fillId="0" borderId="1" xfId="0" applyNumberFormat="1" applyFont="1" applyBorder="1" applyAlignment="1">
      <alignment horizontal="center" vertical="center" wrapText="1"/>
    </xf>
    <xf numFmtId="0" fontId="28" fillId="0" borderId="1" xfId="0" applyFont="1" applyBorder="1" applyAlignment="1">
      <alignment vertical="center" wrapText="1"/>
    </xf>
    <xf numFmtId="37" fontId="28" fillId="0" borderId="1" xfId="0" applyNumberFormat="1" applyFont="1" applyBorder="1" applyAlignment="1">
      <alignment horizontal="right" vertical="center"/>
    </xf>
    <xf numFmtId="0" fontId="27" fillId="0" borderId="1" xfId="0" applyFont="1" applyBorder="1" applyAlignment="1">
      <alignment vertical="center" wrapText="1"/>
    </xf>
    <xf numFmtId="37" fontId="28" fillId="0" borderId="1" xfId="0" applyNumberFormat="1" applyFont="1" applyBorder="1" applyAlignment="1">
      <alignment horizontal="center" vertical="center"/>
    </xf>
    <xf numFmtId="165" fontId="28" fillId="0" borderId="1" xfId="1" applyNumberFormat="1" applyFont="1" applyBorder="1" applyAlignment="1">
      <alignment horizontal="right" vertical="center"/>
    </xf>
    <xf numFmtId="165" fontId="28" fillId="0" borderId="1" xfId="1" applyNumberFormat="1" applyFont="1" applyBorder="1" applyAlignment="1">
      <alignment horizontal="center" vertical="center"/>
    </xf>
    <xf numFmtId="0" fontId="28" fillId="0" borderId="2" xfId="0" applyFont="1" applyBorder="1" applyAlignment="1">
      <alignment vertical="center"/>
    </xf>
    <xf numFmtId="0" fontId="28" fillId="0" borderId="4" xfId="0" applyFont="1" applyBorder="1" applyAlignment="1">
      <alignment vertical="center"/>
    </xf>
    <xf numFmtId="37" fontId="27" fillId="0" borderId="1" xfId="0" applyNumberFormat="1" applyFont="1" applyBorder="1" applyAlignment="1">
      <alignment vertical="center"/>
    </xf>
    <xf numFmtId="4" fontId="28" fillId="0" borderId="1" xfId="0" applyNumberFormat="1" applyFont="1" applyBorder="1" applyAlignment="1">
      <alignment vertical="center"/>
    </xf>
    <xf numFmtId="3" fontId="27" fillId="0" borderId="1" xfId="0" applyNumberFormat="1" applyFont="1" applyBorder="1" applyAlignment="1">
      <alignment vertical="center"/>
    </xf>
    <xf numFmtId="4" fontId="27" fillId="0" borderId="1" xfId="0" applyNumberFormat="1" applyFont="1" applyBorder="1" applyAlignment="1">
      <alignment vertical="center"/>
    </xf>
    <xf numFmtId="4" fontId="27" fillId="0" borderId="1" xfId="0" applyNumberFormat="1" applyFont="1" applyBorder="1" applyAlignment="1">
      <alignment horizontal="left" vertical="center"/>
    </xf>
    <xf numFmtId="3" fontId="27" fillId="0" borderId="0" xfId="0" applyNumberFormat="1" applyFont="1" applyAlignment="1">
      <alignment vertical="center"/>
    </xf>
    <xf numFmtId="3" fontId="28" fillId="0" borderId="0" xfId="0" applyNumberFormat="1" applyFont="1" applyAlignment="1">
      <alignment vertical="center"/>
    </xf>
    <xf numFmtId="4" fontId="28" fillId="0" borderId="0" xfId="0" applyNumberFormat="1" applyFont="1" applyAlignment="1">
      <alignment vertical="center"/>
    </xf>
    <xf numFmtId="0" fontId="29" fillId="0" borderId="1" xfId="0" applyFont="1" applyBorder="1" applyAlignment="1">
      <alignment horizontal="left" vertical="center"/>
    </xf>
    <xf numFmtId="0" fontId="27" fillId="0" borderId="1" xfId="0" applyFont="1" applyBorder="1" applyAlignment="1">
      <alignment horizontal="left" vertical="center"/>
    </xf>
    <xf numFmtId="3" fontId="27" fillId="0" borderId="1" xfId="0" applyNumberFormat="1" applyFont="1" applyBorder="1" applyAlignment="1">
      <alignment horizontal="center" vertical="center"/>
    </xf>
    <xf numFmtId="3" fontId="27" fillId="0" borderId="1" xfId="0" applyNumberFormat="1" applyFont="1" applyBorder="1" applyAlignment="1">
      <alignment horizontal="left" vertical="center"/>
    </xf>
    <xf numFmtId="3" fontId="30" fillId="0" borderId="1" xfId="0" applyNumberFormat="1" applyFont="1" applyBorder="1" applyAlignment="1">
      <alignment vertical="center"/>
    </xf>
    <xf numFmtId="3" fontId="29" fillId="0" borderId="1" xfId="0" applyNumberFormat="1" applyFont="1" applyBorder="1" applyAlignment="1">
      <alignment vertical="center"/>
    </xf>
    <xf numFmtId="37" fontId="27" fillId="0" borderId="1" xfId="0" applyNumberFormat="1" applyFont="1" applyBorder="1" applyAlignment="1">
      <alignment vertical="center" wrapText="1"/>
    </xf>
    <xf numFmtId="37" fontId="27" fillId="0" borderId="1" xfId="0" applyNumberFormat="1" applyFont="1" applyBorder="1" applyAlignment="1">
      <alignment horizontal="right" vertical="center" wrapText="1"/>
    </xf>
    <xf numFmtId="37" fontId="27" fillId="0" borderId="1" xfId="0" applyNumberFormat="1" applyFont="1" applyBorder="1" applyAlignment="1">
      <alignment horizontal="right" vertical="center"/>
    </xf>
    <xf numFmtId="0" fontId="27" fillId="0" borderId="1" xfId="0" applyFont="1" applyBorder="1" applyAlignment="1">
      <alignment vertical="center"/>
    </xf>
    <xf numFmtId="39" fontId="28" fillId="0" borderId="0" xfId="0" applyNumberFormat="1" applyFont="1" applyAlignment="1">
      <alignment vertical="center"/>
    </xf>
    <xf numFmtId="39" fontId="27" fillId="0" borderId="1" xfId="0" applyNumberFormat="1" applyFont="1" applyBorder="1" applyAlignment="1">
      <alignment horizontal="center" vertical="center"/>
    </xf>
    <xf numFmtId="0" fontId="27" fillId="0" borderId="0" xfId="0" applyFont="1" applyAlignment="1">
      <alignment horizontal="center" vertical="center"/>
    </xf>
    <xf numFmtId="39" fontId="28" fillId="0" borderId="1" xfId="0" applyNumberFormat="1" applyFont="1" applyBorder="1" applyAlignment="1">
      <alignment vertical="center"/>
    </xf>
    <xf numFmtId="39" fontId="27" fillId="0" borderId="1" xfId="0" applyNumberFormat="1" applyFont="1" applyBorder="1" applyAlignment="1">
      <alignment vertical="center"/>
    </xf>
    <xf numFmtId="43" fontId="28" fillId="0" borderId="0" xfId="1" applyFont="1" applyAlignment="1">
      <alignment vertical="center"/>
    </xf>
    <xf numFmtId="165" fontId="28" fillId="0" borderId="0" xfId="1" applyNumberFormat="1" applyFont="1" applyAlignment="1">
      <alignment vertical="center"/>
    </xf>
    <xf numFmtId="43" fontId="27" fillId="0" borderId="1" xfId="1" applyFont="1" applyBorder="1" applyAlignment="1">
      <alignment vertical="center" wrapText="1"/>
    </xf>
    <xf numFmtId="165" fontId="27" fillId="0" borderId="1" xfId="1" applyNumberFormat="1" applyFont="1" applyBorder="1" applyAlignment="1">
      <alignment vertical="center" wrapText="1"/>
    </xf>
    <xf numFmtId="43" fontId="27" fillId="0" borderId="1" xfId="1" applyFont="1" applyBorder="1" applyAlignment="1">
      <alignment vertical="center"/>
    </xf>
    <xf numFmtId="165" fontId="27" fillId="0" borderId="1" xfId="1" applyNumberFormat="1" applyFont="1" applyBorder="1" applyAlignment="1">
      <alignment horizontal="right" vertical="center"/>
    </xf>
    <xf numFmtId="0" fontId="31" fillId="0" borderId="0" xfId="0" applyFont="1" applyAlignment="1">
      <alignment vertical="center"/>
    </xf>
    <xf numFmtId="0" fontId="32" fillId="0" borderId="1" xfId="0" applyFont="1" applyBorder="1" applyAlignment="1">
      <alignment vertical="center"/>
    </xf>
    <xf numFmtId="3" fontId="31" fillId="0" borderId="1" xfId="0" applyNumberFormat="1" applyFont="1" applyBorder="1" applyAlignment="1">
      <alignment vertical="center"/>
    </xf>
    <xf numFmtId="3" fontId="32" fillId="0" borderId="1" xfId="0" applyNumberFormat="1" applyFont="1" applyBorder="1" applyAlignment="1">
      <alignment horizontal="center" vertical="center"/>
    </xf>
    <xf numFmtId="0" fontId="31" fillId="0" borderId="0" xfId="0" applyFont="1" applyAlignment="1">
      <alignment horizontal="center" vertical="center"/>
    </xf>
    <xf numFmtId="0" fontId="31" fillId="0" borderId="1" xfId="0" applyFont="1" applyBorder="1" applyAlignment="1">
      <alignment vertical="center"/>
    </xf>
    <xf numFmtId="3" fontId="32" fillId="0" borderId="1" xfId="0" applyNumberFormat="1" applyFont="1" applyBorder="1" applyAlignment="1">
      <alignment vertical="center"/>
    </xf>
    <xf numFmtId="43" fontId="31" fillId="0" borderId="1" xfId="1" applyFont="1" applyBorder="1" applyAlignment="1">
      <alignment vertical="center"/>
    </xf>
    <xf numFmtId="3" fontId="31" fillId="0" borderId="0" xfId="0" applyNumberFormat="1" applyFont="1" applyAlignment="1">
      <alignment vertical="center"/>
    </xf>
    <xf numFmtId="165" fontId="27" fillId="0" borderId="1" xfId="1" applyNumberFormat="1" applyFont="1" applyBorder="1" applyAlignment="1">
      <alignment horizontal="right" vertical="center" wrapText="1"/>
    </xf>
    <xf numFmtId="165" fontId="27" fillId="0" borderId="1" xfId="1" applyNumberFormat="1"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165" fontId="27" fillId="0" borderId="0" xfId="1" applyNumberFormat="1" applyFont="1" applyAlignment="1">
      <alignment vertical="center"/>
    </xf>
    <xf numFmtId="37" fontId="28" fillId="0" borderId="1" xfId="0" applyNumberFormat="1" applyFont="1" applyBorder="1" applyAlignment="1">
      <alignment horizontal="center" vertical="center" wrapText="1"/>
    </xf>
    <xf numFmtId="37" fontId="27" fillId="0" borderId="0" xfId="0" applyNumberFormat="1" applyFont="1" applyAlignment="1">
      <alignment vertical="center"/>
    </xf>
    <xf numFmtId="39" fontId="27" fillId="0" borderId="1" xfId="0" applyNumberFormat="1" applyFont="1" applyBorder="1" applyAlignment="1">
      <alignment horizontal="center" vertical="center" wrapText="1"/>
    </xf>
    <xf numFmtId="39" fontId="27" fillId="0" borderId="0" xfId="0" applyNumberFormat="1" applyFont="1" applyAlignment="1">
      <alignment vertical="center"/>
    </xf>
    <xf numFmtId="0" fontId="33" fillId="0" borderId="1" xfId="0" applyFont="1" applyBorder="1" applyAlignment="1">
      <alignment horizontal="center" vertical="center"/>
    </xf>
    <xf numFmtId="4" fontId="33" fillId="0" borderId="1" xfId="0" applyNumberFormat="1" applyFont="1" applyBorder="1" applyAlignment="1">
      <alignment horizontal="center" vertical="center"/>
    </xf>
    <xf numFmtId="4" fontId="33" fillId="0" borderId="1" xfId="0" applyNumberFormat="1" applyFont="1" applyBorder="1" applyAlignment="1">
      <alignment horizontal="center" vertical="center" wrapText="1"/>
    </xf>
    <xf numFmtId="0" fontId="33" fillId="0" borderId="0" xfId="0" applyFont="1" applyAlignment="1">
      <alignment vertical="center"/>
    </xf>
    <xf numFmtId="43" fontId="28" fillId="0" borderId="1" xfId="1" applyFont="1" applyBorder="1" applyAlignment="1">
      <alignment horizontal="right" vertical="center"/>
    </xf>
    <xf numFmtId="43" fontId="27" fillId="0" borderId="1" xfId="1" applyFont="1" applyBorder="1" applyAlignment="1">
      <alignment horizontal="right" vertical="center"/>
    </xf>
    <xf numFmtId="39" fontId="27" fillId="0" borderId="0" xfId="0" applyNumberFormat="1" applyFont="1" applyAlignment="1">
      <alignment horizontal="center" vertical="center"/>
    </xf>
    <xf numFmtId="43" fontId="27" fillId="0" borderId="1" xfId="1" applyFont="1" applyFill="1" applyBorder="1" applyAlignment="1">
      <alignment horizontal="center" vertical="center" wrapText="1"/>
    </xf>
    <xf numFmtId="165" fontId="28" fillId="0" borderId="1" xfId="1" applyNumberFormat="1" applyFont="1" applyFill="1" applyBorder="1" applyAlignment="1">
      <alignment vertical="center"/>
    </xf>
    <xf numFmtId="43" fontId="28" fillId="0" borderId="1" xfId="1" applyFont="1" applyFill="1" applyBorder="1" applyAlignment="1">
      <alignment vertical="center"/>
    </xf>
    <xf numFmtId="165" fontId="27" fillId="0" borderId="1" xfId="1" applyNumberFormat="1" applyFont="1" applyFill="1" applyBorder="1" applyAlignment="1">
      <alignment vertical="center"/>
    </xf>
    <xf numFmtId="0" fontId="27" fillId="0" borderId="71" xfId="0" applyFont="1" applyBorder="1" applyAlignment="1">
      <alignment vertical="center"/>
    </xf>
    <xf numFmtId="0" fontId="27" fillId="0" borderId="3" xfId="0" applyFont="1" applyBorder="1" applyAlignment="1">
      <alignment vertical="center"/>
    </xf>
    <xf numFmtId="165" fontId="27" fillId="0" borderId="1" xfId="1" applyNumberFormat="1" applyFont="1" applyFill="1" applyBorder="1" applyAlignment="1">
      <alignment horizontal="right" vertical="center" wrapText="1"/>
    </xf>
    <xf numFmtId="165" fontId="27" fillId="0" borderId="1" xfId="1" applyNumberFormat="1" applyFont="1" applyFill="1" applyBorder="1" applyAlignment="1">
      <alignment horizontal="right" vertical="center"/>
    </xf>
    <xf numFmtId="165" fontId="28" fillId="0" borderId="1" xfId="1" applyNumberFormat="1" applyFont="1" applyFill="1" applyBorder="1" applyAlignment="1">
      <alignment horizontal="right" vertical="center"/>
    </xf>
    <xf numFmtId="0" fontId="34" fillId="0" borderId="1" xfId="0" applyFont="1" applyBorder="1" applyAlignment="1">
      <alignment vertical="center"/>
    </xf>
    <xf numFmtId="0" fontId="35" fillId="0" borderId="1" xfId="0" applyFont="1" applyBorder="1" applyAlignment="1">
      <alignment horizontal="center" vertical="center"/>
    </xf>
    <xf numFmtId="165" fontId="34" fillId="0" borderId="1" xfId="1" applyNumberFormat="1" applyFont="1" applyFill="1" applyBorder="1" applyAlignment="1">
      <alignment horizontal="right" vertical="center"/>
    </xf>
    <xf numFmtId="164" fontId="28" fillId="0" borderId="1" xfId="0" applyNumberFormat="1" applyFont="1" applyBorder="1" applyAlignment="1">
      <alignment vertical="center"/>
    </xf>
    <xf numFmtId="18" fontId="28" fillId="0" borderId="1" xfId="0" quotePrefix="1" applyNumberFormat="1" applyFont="1" applyBorder="1" applyAlignment="1">
      <alignment horizontal="center" vertical="center"/>
    </xf>
    <xf numFmtId="43" fontId="27" fillId="0" borderId="1" xfId="1" applyFont="1" applyFill="1" applyBorder="1" applyAlignment="1">
      <alignment horizontal="right" vertical="center" wrapText="1"/>
    </xf>
    <xf numFmtId="43" fontId="27" fillId="0" borderId="1" xfId="1" applyFont="1" applyFill="1" applyBorder="1" applyAlignment="1">
      <alignment vertical="center"/>
    </xf>
    <xf numFmtId="43" fontId="27" fillId="0" borderId="1" xfId="1" applyFont="1" applyFill="1" applyBorder="1" applyAlignment="1">
      <alignment horizontal="center" vertical="center"/>
    </xf>
    <xf numFmtId="165" fontId="27" fillId="0" borderId="1" xfId="0" applyNumberFormat="1" applyFont="1" applyBorder="1" applyAlignment="1">
      <alignment vertical="center"/>
    </xf>
    <xf numFmtId="165" fontId="28" fillId="0" borderId="1" xfId="0" applyNumberFormat="1" applyFont="1" applyBorder="1" applyAlignment="1">
      <alignment vertical="center"/>
    </xf>
    <xf numFmtId="165" fontId="27" fillId="0" borderId="1" xfId="1" quotePrefix="1" applyNumberFormat="1" applyFont="1" applyFill="1" applyBorder="1" applyAlignment="1">
      <alignment horizontal="right" vertical="center"/>
    </xf>
    <xf numFmtId="165" fontId="28" fillId="0" borderId="1" xfId="0" applyNumberFormat="1" applyFont="1" applyBorder="1" applyAlignment="1">
      <alignment horizontal="right" vertical="center"/>
    </xf>
    <xf numFmtId="165" fontId="28" fillId="0" borderId="1" xfId="1" applyNumberFormat="1" applyFont="1" applyBorder="1" applyAlignment="1">
      <alignment horizontal="right" vertical="center" wrapText="1"/>
    </xf>
    <xf numFmtId="165" fontId="27" fillId="2" borderId="1" xfId="1" applyNumberFormat="1" applyFont="1" applyFill="1" applyBorder="1" applyAlignment="1">
      <alignment horizontal="right" vertical="center"/>
    </xf>
    <xf numFmtId="43" fontId="28" fillId="0" borderId="1" xfId="0" applyNumberFormat="1" applyFont="1" applyBorder="1" applyAlignment="1">
      <alignment vertical="center"/>
    </xf>
    <xf numFmtId="0" fontId="28" fillId="0" borderId="1" xfId="0" quotePrefix="1" applyFont="1" applyBorder="1" applyAlignment="1">
      <alignment horizontal="center" vertical="center"/>
    </xf>
    <xf numFmtId="43" fontId="28" fillId="0" borderId="1" xfId="1" applyFont="1" applyFill="1" applyBorder="1" applyAlignment="1">
      <alignment horizontal="right" vertical="center"/>
    </xf>
    <xf numFmtId="43" fontId="27" fillId="0" borderId="1" xfId="1" applyFont="1" applyFill="1" applyBorder="1" applyAlignment="1">
      <alignment horizontal="right" vertical="center"/>
    </xf>
    <xf numFmtId="165" fontId="27" fillId="0" borderId="1"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28" fillId="0" borderId="1" xfId="0" applyNumberFormat="1" applyFont="1" applyBorder="1" applyAlignment="1">
      <alignment vertical="center" wrapText="1"/>
    </xf>
    <xf numFmtId="0" fontId="28" fillId="0" borderId="6" xfId="0" applyFont="1" applyBorder="1" applyAlignment="1">
      <alignment vertical="center"/>
    </xf>
    <xf numFmtId="165" fontId="27" fillId="0" borderId="6" xfId="1" applyNumberFormat="1" applyFont="1" applyFill="1" applyBorder="1" applyAlignment="1">
      <alignment vertical="center"/>
    </xf>
    <xf numFmtId="0" fontId="28" fillId="0" borderId="5" xfId="0" applyFont="1" applyBorder="1" applyAlignment="1">
      <alignment vertical="center"/>
    </xf>
    <xf numFmtId="165" fontId="28" fillId="0" borderId="5" xfId="1" applyNumberFormat="1" applyFont="1" applyFill="1" applyBorder="1" applyAlignment="1">
      <alignment vertical="center"/>
    </xf>
    <xf numFmtId="43" fontId="28" fillId="0" borderId="5" xfId="1" applyFont="1" applyFill="1" applyBorder="1" applyAlignment="1">
      <alignment vertical="center"/>
    </xf>
    <xf numFmtId="165" fontId="28" fillId="0" borderId="0" xfId="1" applyNumberFormat="1" applyFont="1" applyFill="1" applyBorder="1" applyAlignment="1">
      <alignment vertical="center"/>
    </xf>
    <xf numFmtId="43" fontId="28" fillId="0" borderId="0" xfId="1" applyFont="1" applyFill="1" applyBorder="1" applyAlignment="1">
      <alignment vertical="center"/>
    </xf>
    <xf numFmtId="0" fontId="27" fillId="0" borderId="0" xfId="0" applyFont="1" applyAlignment="1">
      <alignment horizontal="left" vertical="center"/>
    </xf>
    <xf numFmtId="165" fontId="27" fillId="0" borderId="6" xfId="0" applyNumberFormat="1" applyFont="1" applyBorder="1" applyAlignment="1">
      <alignment vertical="center"/>
    </xf>
    <xf numFmtId="165" fontId="28" fillId="0" borderId="6" xfId="1" applyNumberFormat="1" applyFont="1" applyFill="1" applyBorder="1" applyAlignment="1">
      <alignment horizontal="right" vertical="center"/>
    </xf>
    <xf numFmtId="165" fontId="27" fillId="0" borderId="6" xfId="1" applyNumberFormat="1" applyFont="1" applyFill="1" applyBorder="1" applyAlignment="1">
      <alignment horizontal="right" vertical="center"/>
    </xf>
    <xf numFmtId="0" fontId="28" fillId="0" borderId="5" xfId="2" applyFont="1" applyFill="1" applyBorder="1" applyAlignment="1">
      <alignment vertical="center"/>
    </xf>
    <xf numFmtId="165" fontId="28" fillId="0" borderId="5" xfId="1" applyNumberFormat="1" applyFont="1" applyFill="1" applyBorder="1" applyAlignment="1">
      <alignment horizontal="right" vertical="center"/>
    </xf>
    <xf numFmtId="43" fontId="28" fillId="0" borderId="5" xfId="1" applyFont="1" applyFill="1" applyBorder="1" applyAlignment="1">
      <alignment horizontal="right" vertical="center"/>
    </xf>
    <xf numFmtId="165" fontId="28" fillId="0" borderId="0" xfId="1" applyNumberFormat="1" applyFont="1" applyFill="1" applyBorder="1" applyAlignment="1">
      <alignment horizontal="right" vertical="center"/>
    </xf>
    <xf numFmtId="0" fontId="28" fillId="0" borderId="0" xfId="2" applyFont="1" applyFill="1" applyBorder="1" applyAlignment="1">
      <alignment vertical="center"/>
    </xf>
    <xf numFmtId="43" fontId="28" fillId="0" borderId="0" xfId="1" applyFont="1" applyFill="1" applyBorder="1" applyAlignment="1">
      <alignment horizontal="right" vertical="center"/>
    </xf>
    <xf numFmtId="49" fontId="28" fillId="0" borderId="0" xfId="0" applyNumberFormat="1" applyFont="1" applyAlignment="1">
      <alignment vertical="center"/>
    </xf>
    <xf numFmtId="0" fontId="27" fillId="0" borderId="6" xfId="0" applyFont="1" applyBorder="1" applyAlignment="1">
      <alignment vertical="center"/>
    </xf>
    <xf numFmtId="43" fontId="27" fillId="0" borderId="6" xfId="1" applyFont="1" applyFill="1" applyBorder="1" applyAlignment="1">
      <alignment vertical="center"/>
    </xf>
    <xf numFmtId="164" fontId="28" fillId="0" borderId="4" xfId="0" applyNumberFormat="1" applyFont="1" applyBorder="1" applyAlignment="1">
      <alignment vertical="center"/>
    </xf>
    <xf numFmtId="0" fontId="27" fillId="0" borderId="6" xfId="0" applyFont="1" applyBorder="1" applyAlignment="1">
      <alignment horizontal="center" vertical="center"/>
    </xf>
    <xf numFmtId="0" fontId="28" fillId="0" borderId="5" xfId="0" applyFont="1" applyBorder="1" applyAlignment="1">
      <alignment horizontal="center" vertical="center"/>
    </xf>
    <xf numFmtId="49" fontId="28" fillId="0" borderId="0" xfId="0" applyNumberFormat="1" applyFont="1" applyAlignment="1">
      <alignment horizontal="center" vertical="center"/>
    </xf>
    <xf numFmtId="165" fontId="28" fillId="0" borderId="50" xfId="1" applyNumberFormat="1" applyFont="1" applyFill="1" applyBorder="1" applyAlignment="1">
      <alignment horizontal="right" vertical="center"/>
    </xf>
    <xf numFmtId="0" fontId="27" fillId="0" borderId="7" xfId="0" applyFont="1" applyBorder="1" applyAlignment="1">
      <alignment vertical="center"/>
    </xf>
    <xf numFmtId="0" fontId="28" fillId="0" borderId="7" xfId="0" applyFont="1" applyBorder="1" applyAlignment="1">
      <alignment vertical="center"/>
    </xf>
    <xf numFmtId="0" fontId="28" fillId="0" borderId="38" xfId="0" applyFont="1" applyBorder="1" applyAlignment="1">
      <alignment vertical="center"/>
    </xf>
    <xf numFmtId="0" fontId="28" fillId="0" borderId="70" xfId="0" applyFont="1" applyBorder="1" applyAlignment="1">
      <alignment horizontal="center" vertical="center"/>
    </xf>
    <xf numFmtId="165" fontId="28" fillId="0" borderId="70" xfId="1" applyNumberFormat="1" applyFont="1" applyFill="1" applyBorder="1" applyAlignment="1">
      <alignment horizontal="right" vertical="center"/>
    </xf>
    <xf numFmtId="165" fontId="28" fillId="0" borderId="37" xfId="1" applyNumberFormat="1" applyFont="1" applyFill="1" applyBorder="1" applyAlignment="1">
      <alignment horizontal="right" vertical="center"/>
    </xf>
    <xf numFmtId="0" fontId="28" fillId="0" borderId="72" xfId="0" applyFont="1" applyBorder="1" applyAlignment="1">
      <alignment vertical="center"/>
    </xf>
    <xf numFmtId="0" fontId="28" fillId="0" borderId="49" xfId="0" applyFont="1" applyBorder="1" applyAlignment="1">
      <alignment vertical="center"/>
    </xf>
    <xf numFmtId="43" fontId="28" fillId="0" borderId="49" xfId="1" applyFont="1" applyFill="1" applyBorder="1" applyAlignment="1">
      <alignment vertical="center"/>
    </xf>
    <xf numFmtId="43" fontId="28" fillId="0" borderId="73" xfId="1" applyFont="1" applyFill="1" applyBorder="1" applyAlignment="1">
      <alignment vertical="center"/>
    </xf>
    <xf numFmtId="43" fontId="28" fillId="0" borderId="50" xfId="1" applyFont="1" applyFill="1" applyBorder="1" applyAlignment="1">
      <alignment vertical="center"/>
    </xf>
    <xf numFmtId="0" fontId="28" fillId="0" borderId="70" xfId="0" applyFont="1" applyBorder="1" applyAlignment="1">
      <alignment vertical="center"/>
    </xf>
    <xf numFmtId="43" fontId="28" fillId="0" borderId="70" xfId="1" applyFont="1" applyFill="1" applyBorder="1" applyAlignment="1">
      <alignment vertical="center"/>
    </xf>
    <xf numFmtId="43" fontId="28" fillId="0" borderId="37" xfId="1" applyFont="1" applyFill="1" applyBorder="1" applyAlignment="1">
      <alignment vertical="center"/>
    </xf>
    <xf numFmtId="0" fontId="27" fillId="0" borderId="72" xfId="0" applyFont="1" applyBorder="1" applyAlignment="1">
      <alignment vertical="center"/>
    </xf>
    <xf numFmtId="165" fontId="28" fillId="0" borderId="49" xfId="1" applyNumberFormat="1" applyFont="1" applyFill="1" applyBorder="1" applyAlignment="1">
      <alignment horizontal="right" vertical="center"/>
    </xf>
    <xf numFmtId="165" fontId="27" fillId="0" borderId="49" xfId="1" applyNumberFormat="1" applyFont="1" applyFill="1" applyBorder="1" applyAlignment="1">
      <alignment horizontal="right" vertical="center"/>
    </xf>
    <xf numFmtId="43" fontId="27" fillId="0" borderId="49" xfId="1" applyFont="1" applyFill="1" applyBorder="1" applyAlignment="1">
      <alignment horizontal="right" vertical="center"/>
    </xf>
    <xf numFmtId="43" fontId="27" fillId="0" borderId="73" xfId="1" applyFont="1" applyFill="1" applyBorder="1" applyAlignment="1">
      <alignment horizontal="right" vertical="center"/>
    </xf>
    <xf numFmtId="0" fontId="28" fillId="0" borderId="7" xfId="2" applyFont="1" applyFill="1" applyBorder="1" applyAlignment="1">
      <alignment vertical="center"/>
    </xf>
    <xf numFmtId="43" fontId="28" fillId="0" borderId="50" xfId="1" applyFont="1" applyFill="1" applyBorder="1" applyAlignment="1">
      <alignment horizontal="right" vertical="center"/>
    </xf>
    <xf numFmtId="43" fontId="28" fillId="0" borderId="70" xfId="1" applyFont="1" applyFill="1" applyBorder="1" applyAlignment="1">
      <alignment horizontal="right" vertical="center"/>
    </xf>
    <xf numFmtId="43" fontId="28" fillId="0" borderId="37" xfId="1" applyFont="1" applyFill="1" applyBorder="1" applyAlignment="1">
      <alignment horizontal="right" vertical="center"/>
    </xf>
    <xf numFmtId="165" fontId="28" fillId="0" borderId="49" xfId="1" applyNumberFormat="1" applyFont="1" applyFill="1" applyBorder="1" applyAlignment="1">
      <alignment vertical="center"/>
    </xf>
    <xf numFmtId="0" fontId="28" fillId="0" borderId="7" xfId="0" applyFont="1" applyBorder="1" applyAlignment="1">
      <alignment horizontal="left" vertical="center"/>
    </xf>
    <xf numFmtId="165" fontId="28" fillId="0" borderId="70" xfId="1" applyNumberFormat="1" applyFont="1" applyFill="1" applyBorder="1" applyAlignment="1">
      <alignment vertical="center"/>
    </xf>
    <xf numFmtId="1" fontId="28" fillId="0" borderId="1" xfId="0" applyNumberFormat="1" applyFont="1" applyBorder="1" applyAlignment="1">
      <alignment horizontal="center" vertical="center"/>
    </xf>
    <xf numFmtId="0" fontId="31" fillId="0" borderId="70" xfId="0" applyFont="1" applyBorder="1" applyAlignment="1">
      <alignment vertical="center"/>
    </xf>
    <xf numFmtId="0" fontId="32" fillId="0" borderId="1" xfId="0" applyFont="1" applyBorder="1" applyAlignment="1">
      <alignment horizontal="center" vertical="center"/>
    </xf>
    <xf numFmtId="37" fontId="32" fillId="0" borderId="1" xfId="0" applyNumberFormat="1" applyFont="1" applyBorder="1" applyAlignment="1">
      <alignment horizontal="center" vertical="center" wrapText="1"/>
    </xf>
    <xf numFmtId="0" fontId="32" fillId="0" borderId="0" xfId="0" applyFont="1" applyAlignment="1">
      <alignment vertical="center" wrapText="1"/>
    </xf>
    <xf numFmtId="0" fontId="32" fillId="0" borderId="0" xfId="0" applyFont="1" applyAlignment="1">
      <alignment vertical="center"/>
    </xf>
    <xf numFmtId="0" fontId="31" fillId="0" borderId="1" xfId="0" applyFont="1" applyBorder="1" applyAlignment="1">
      <alignment horizontal="center" vertical="center"/>
    </xf>
    <xf numFmtId="37" fontId="32" fillId="0" borderId="1" xfId="0" applyNumberFormat="1" applyFont="1" applyBorder="1" applyAlignment="1">
      <alignment horizontal="center" vertical="center"/>
    </xf>
    <xf numFmtId="37" fontId="31" fillId="0" borderId="1" xfId="0" applyNumberFormat="1" applyFont="1" applyBorder="1" applyAlignment="1">
      <alignment vertical="center"/>
    </xf>
    <xf numFmtId="0" fontId="31" fillId="0" borderId="1" xfId="0" applyFont="1" applyBorder="1" applyAlignment="1">
      <alignment vertical="center" wrapText="1"/>
    </xf>
    <xf numFmtId="37" fontId="32" fillId="0" borderId="1" xfId="0" applyNumberFormat="1" applyFont="1" applyBorder="1" applyAlignment="1">
      <alignment vertical="center"/>
    </xf>
    <xf numFmtId="43" fontId="32" fillId="0" borderId="1" xfId="1" applyFont="1" applyBorder="1" applyAlignment="1">
      <alignment vertical="center"/>
    </xf>
    <xf numFmtId="0" fontId="31" fillId="0" borderId="72" xfId="0" applyFont="1" applyBorder="1" applyAlignment="1">
      <alignment vertical="center"/>
    </xf>
    <xf numFmtId="0" fontId="32" fillId="0" borderId="49" xfId="0" applyFont="1" applyBorder="1" applyAlignment="1">
      <alignment vertical="center"/>
    </xf>
    <xf numFmtId="0" fontId="31" fillId="0" borderId="49" xfId="0" applyFont="1" applyBorder="1" applyAlignment="1">
      <alignment horizontal="center" vertical="center"/>
    </xf>
    <xf numFmtId="37" fontId="31" fillId="0" borderId="49" xfId="0" applyNumberFormat="1" applyFont="1" applyBorder="1" applyAlignment="1">
      <alignment vertical="center"/>
    </xf>
    <xf numFmtId="3" fontId="31" fillId="0" borderId="49" xfId="0" applyNumberFormat="1" applyFont="1" applyBorder="1" applyAlignment="1">
      <alignment vertical="center"/>
    </xf>
    <xf numFmtId="37" fontId="31" fillId="0" borderId="73" xfId="0" applyNumberFormat="1" applyFont="1" applyBorder="1" applyAlignment="1">
      <alignment vertical="center"/>
    </xf>
    <xf numFmtId="0" fontId="31" fillId="0" borderId="7" xfId="0" applyFont="1" applyBorder="1" applyAlignment="1">
      <alignment vertical="center"/>
    </xf>
    <xf numFmtId="37" fontId="31" fillId="0" borderId="0" xfId="0" applyNumberFormat="1" applyFont="1" applyAlignment="1">
      <alignment vertical="center"/>
    </xf>
    <xf numFmtId="37" fontId="31" fillId="0" borderId="50" xfId="0" applyNumberFormat="1" applyFont="1" applyBorder="1" applyAlignment="1">
      <alignment vertical="center"/>
    </xf>
    <xf numFmtId="0" fontId="31" fillId="0" borderId="38" xfId="0" applyFont="1" applyBorder="1" applyAlignment="1">
      <alignment vertical="center"/>
    </xf>
    <xf numFmtId="0" fontId="32" fillId="0" borderId="70" xfId="0" applyFont="1" applyBorder="1" applyAlignment="1">
      <alignment vertical="center"/>
    </xf>
    <xf numFmtId="0" fontId="31" fillId="0" borderId="70" xfId="0" applyFont="1" applyBorder="1" applyAlignment="1">
      <alignment horizontal="center" vertical="center"/>
    </xf>
    <xf numFmtId="37" fontId="31" fillId="0" borderId="70" xfId="0" applyNumberFormat="1" applyFont="1" applyBorder="1" applyAlignment="1">
      <alignment vertical="center"/>
    </xf>
    <xf numFmtId="37" fontId="32" fillId="0" borderId="70" xfId="0" applyNumberFormat="1" applyFont="1" applyBorder="1" applyAlignment="1">
      <alignment vertical="center"/>
    </xf>
    <xf numFmtId="3" fontId="31" fillId="0" borderId="70" xfId="0" applyNumberFormat="1" applyFont="1" applyBorder="1" applyAlignment="1">
      <alignment vertical="center"/>
    </xf>
    <xf numFmtId="37" fontId="31" fillId="0" borderId="37" xfId="0" applyNumberFormat="1" applyFont="1" applyBorder="1" applyAlignment="1">
      <alignment vertical="center"/>
    </xf>
    <xf numFmtId="0" fontId="28" fillId="0" borderId="49" xfId="0" applyFont="1" applyBorder="1" applyAlignment="1">
      <alignment horizontal="center" vertical="center"/>
    </xf>
    <xf numFmtId="165" fontId="28" fillId="0" borderId="73" xfId="1" applyNumberFormat="1" applyFont="1" applyFill="1" applyBorder="1" applyAlignment="1">
      <alignment horizontal="right" vertical="center"/>
    </xf>
    <xf numFmtId="165" fontId="27" fillId="0" borderId="50" xfId="0" applyNumberFormat="1" applyFont="1" applyBorder="1" applyAlignment="1">
      <alignment horizontal="right" vertical="center"/>
    </xf>
    <xf numFmtId="4" fontId="31" fillId="0" borderId="1" xfId="0" applyNumberFormat="1" applyFont="1" applyBorder="1" applyAlignment="1">
      <alignment vertical="center"/>
    </xf>
    <xf numFmtId="4" fontId="32" fillId="0" borderId="1" xfId="0" applyNumberFormat="1" applyFont="1" applyBorder="1" applyAlignment="1">
      <alignment vertical="center"/>
    </xf>
    <xf numFmtId="0" fontId="36" fillId="0" borderId="0" xfId="0" applyFont="1" applyAlignment="1">
      <alignment vertical="center"/>
    </xf>
    <xf numFmtId="3" fontId="36" fillId="0" borderId="1" xfId="0" applyNumberFormat="1" applyFont="1" applyBorder="1" applyAlignment="1">
      <alignment vertical="center"/>
    </xf>
    <xf numFmtId="0" fontId="33" fillId="0" borderId="1" xfId="0" applyFont="1" applyBorder="1" applyAlignment="1">
      <alignment horizontal="center" vertical="center" wrapText="1"/>
    </xf>
    <xf numFmtId="3"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vertical="center"/>
    </xf>
    <xf numFmtId="3" fontId="36" fillId="0" borderId="1" xfId="0" quotePrefix="1" applyNumberFormat="1" applyFont="1" applyBorder="1" applyAlignment="1">
      <alignment vertical="center"/>
    </xf>
    <xf numFmtId="3" fontId="33" fillId="0" borderId="1" xfId="0" applyNumberFormat="1" applyFont="1" applyBorder="1" applyAlignment="1">
      <alignment vertical="center"/>
    </xf>
    <xf numFmtId="0" fontId="37" fillId="0" borderId="1" xfId="0" applyFont="1" applyBorder="1" applyAlignment="1">
      <alignment vertical="center" wrapText="1"/>
    </xf>
    <xf numFmtId="9" fontId="33" fillId="0" borderId="1" xfId="0" applyNumberFormat="1" applyFont="1" applyBorder="1" applyAlignment="1">
      <alignment vertical="center"/>
    </xf>
    <xf numFmtId="9" fontId="36" fillId="0" borderId="1" xfId="0" applyNumberFormat="1" applyFont="1" applyBorder="1" applyAlignment="1">
      <alignment horizontal="center" vertical="center"/>
    </xf>
    <xf numFmtId="9" fontId="36" fillId="0" borderId="1" xfId="0" applyNumberFormat="1" applyFont="1" applyBorder="1" applyAlignment="1">
      <alignment vertical="center"/>
    </xf>
    <xf numFmtId="9" fontId="36" fillId="0" borderId="0" xfId="0" applyNumberFormat="1" applyFont="1" applyAlignment="1">
      <alignment vertical="center"/>
    </xf>
    <xf numFmtId="43" fontId="36" fillId="0" borderId="1" xfId="1" applyFont="1" applyBorder="1" applyAlignment="1">
      <alignment vertical="center"/>
    </xf>
    <xf numFmtId="43" fontId="36" fillId="0" borderId="1" xfId="1" quotePrefix="1" applyFont="1" applyBorder="1" applyAlignment="1">
      <alignment vertical="center"/>
    </xf>
    <xf numFmtId="0" fontId="37" fillId="0" borderId="1" xfId="0" applyFont="1" applyBorder="1" applyAlignment="1">
      <alignment vertical="center"/>
    </xf>
    <xf numFmtId="3" fontId="36" fillId="0" borderId="0" xfId="0" applyNumberFormat="1" applyFont="1" applyAlignment="1">
      <alignment vertical="center"/>
    </xf>
    <xf numFmtId="39" fontId="27" fillId="0" borderId="1" xfId="0" applyNumberFormat="1" applyFont="1" applyBorder="1" applyAlignment="1">
      <alignment horizontal="right" vertical="center" wrapText="1"/>
    </xf>
    <xf numFmtId="39" fontId="28" fillId="0" borderId="1" xfId="0" applyNumberFormat="1" applyFont="1" applyBorder="1" applyAlignment="1">
      <alignment horizontal="right" vertical="center"/>
    </xf>
    <xf numFmtId="39" fontId="28" fillId="0" borderId="1" xfId="0" applyNumberFormat="1" applyFont="1" applyBorder="1" applyAlignment="1">
      <alignment horizontal="right" vertical="center" wrapText="1"/>
    </xf>
    <xf numFmtId="0" fontId="7" fillId="0" borderId="0" xfId="0" applyFont="1" applyAlignment="1">
      <alignment horizontal="left"/>
    </xf>
    <xf numFmtId="0" fontId="8" fillId="0" borderId="0" xfId="0" applyFont="1" applyAlignment="1">
      <alignment horizontal="center"/>
    </xf>
    <xf numFmtId="0" fontId="27" fillId="0" borderId="7" xfId="0" applyFont="1" applyBorder="1" applyAlignment="1">
      <alignment horizontal="left" vertical="center"/>
    </xf>
    <xf numFmtId="0" fontId="27" fillId="0" borderId="0" xfId="0" applyFont="1" applyAlignment="1">
      <alignment horizontal="left"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38" xfId="0" applyFont="1" applyBorder="1" applyAlignment="1">
      <alignment horizontal="left" vertical="center"/>
    </xf>
    <xf numFmtId="0" fontId="28" fillId="0" borderId="70" xfId="0" applyFont="1" applyBorder="1" applyAlignment="1">
      <alignment horizontal="left"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43" fontId="27" fillId="0" borderId="1" xfId="1" applyFont="1" applyFill="1" applyBorder="1" applyAlignment="1">
      <alignment horizontal="center" vertical="center"/>
    </xf>
    <xf numFmtId="0" fontId="27" fillId="0" borderId="6"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165" fontId="28" fillId="0" borderId="1" xfId="0" applyNumberFormat="1" applyFont="1" applyBorder="1" applyAlignment="1">
      <alignment horizontal="center" vertical="center"/>
    </xf>
    <xf numFmtId="43" fontId="28" fillId="0" borderId="0" xfId="1" applyFont="1" applyFill="1" applyBorder="1" applyAlignment="1">
      <alignment horizontal="right" vertical="center"/>
    </xf>
    <xf numFmtId="43" fontId="28" fillId="0" borderId="50" xfId="1" applyFont="1" applyFill="1" applyBorder="1" applyAlignment="1">
      <alignment horizontal="right" vertical="center"/>
    </xf>
    <xf numFmtId="43" fontId="27" fillId="0" borderId="1" xfId="1" applyFont="1" applyFill="1" applyBorder="1" applyAlignment="1">
      <alignment horizontal="right" vertical="center"/>
    </xf>
    <xf numFmtId="165" fontId="27" fillId="0" borderId="1" xfId="1" applyNumberFormat="1" applyFont="1" applyFill="1" applyBorder="1" applyAlignment="1">
      <alignment horizontal="right" vertical="center"/>
    </xf>
    <xf numFmtId="0" fontId="28" fillId="0" borderId="72" xfId="0" applyFont="1" applyBorder="1" applyAlignment="1">
      <alignment horizontal="center" vertical="center"/>
    </xf>
    <xf numFmtId="0" fontId="28" fillId="0" borderId="7" xfId="0" applyFont="1" applyBorder="1" applyAlignment="1">
      <alignment horizontal="center" vertical="center"/>
    </xf>
    <xf numFmtId="0" fontId="28" fillId="0" borderId="49" xfId="0" applyFont="1" applyBorder="1" applyAlignment="1">
      <alignment horizontal="center" vertical="center"/>
    </xf>
    <xf numFmtId="0" fontId="28" fillId="0" borderId="73"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center" vertical="center"/>
    </xf>
    <xf numFmtId="39" fontId="32" fillId="0" borderId="1" xfId="0" applyNumberFormat="1" applyFont="1" applyBorder="1" applyAlignment="1">
      <alignment horizontal="center" vertical="center"/>
    </xf>
    <xf numFmtId="0" fontId="31" fillId="0" borderId="1" xfId="0" applyFont="1" applyBorder="1" applyAlignment="1">
      <alignment horizontal="center" vertical="center"/>
    </xf>
    <xf numFmtId="0" fontId="27" fillId="0" borderId="50" xfId="0" applyFont="1" applyBorder="1" applyAlignment="1">
      <alignment horizontal="left" vertical="center"/>
    </xf>
    <xf numFmtId="0" fontId="28" fillId="0" borderId="50" xfId="0" applyFont="1" applyBorder="1" applyAlignment="1">
      <alignment horizontal="left" vertical="center"/>
    </xf>
    <xf numFmtId="0" fontId="28" fillId="0" borderId="37" xfId="0" applyFont="1" applyBorder="1" applyAlignment="1">
      <alignment horizontal="left" vertical="center"/>
    </xf>
    <xf numFmtId="0" fontId="27" fillId="0" borderId="6" xfId="0" applyFont="1" applyBorder="1" applyAlignment="1">
      <alignment horizontal="center"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65" xfId="0" applyFont="1" applyBorder="1" applyAlignment="1">
      <alignment horizontal="center" vertical="center"/>
    </xf>
    <xf numFmtId="0" fontId="27" fillId="0" borderId="0" xfId="0" applyFont="1" applyAlignment="1">
      <alignment horizontal="left" vertical="center" wrapText="1"/>
    </xf>
    <xf numFmtId="39" fontId="27" fillId="0" borderId="1" xfId="0" applyNumberFormat="1" applyFont="1" applyBorder="1" applyAlignment="1">
      <alignment horizontal="center" vertical="center"/>
    </xf>
    <xf numFmtId="39" fontId="28" fillId="0" borderId="1" xfId="0" applyNumberFormat="1" applyFont="1" applyBorder="1" applyAlignment="1">
      <alignment vertical="center"/>
    </xf>
    <xf numFmtId="39" fontId="27" fillId="0" borderId="1" xfId="0" applyNumberFormat="1" applyFont="1" applyBorder="1" applyAlignment="1">
      <alignmen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39"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37" fontId="27" fillId="0" borderId="1" xfId="0" applyNumberFormat="1" applyFont="1" applyBorder="1" applyAlignment="1">
      <alignment horizontal="center" vertical="center"/>
    </xf>
    <xf numFmtId="37" fontId="28" fillId="0" borderId="1" xfId="0" applyNumberFormat="1" applyFont="1" applyBorder="1" applyAlignment="1">
      <alignment horizontal="center" vertical="center"/>
    </xf>
    <xf numFmtId="37" fontId="28" fillId="0" borderId="2" xfId="0" applyNumberFormat="1" applyFont="1" applyBorder="1" applyAlignment="1">
      <alignment horizontal="center" vertical="center"/>
    </xf>
    <xf numFmtId="37" fontId="28" fillId="0" borderId="3"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1" xfId="0" applyFont="1" applyBorder="1" applyAlignment="1">
      <alignment horizontal="center" vertical="center"/>
    </xf>
    <xf numFmtId="0" fontId="27" fillId="0" borderId="49" xfId="0" applyFont="1" applyBorder="1" applyAlignment="1">
      <alignment horizontal="center" vertical="center"/>
    </xf>
    <xf numFmtId="165" fontId="27" fillId="0" borderId="1" xfId="1" applyNumberFormat="1" applyFont="1" applyBorder="1" applyAlignment="1">
      <alignment horizontal="center" vertical="center"/>
    </xf>
    <xf numFmtId="0" fontId="27" fillId="0" borderId="70" xfId="0" applyFont="1" applyBorder="1" applyAlignment="1">
      <alignment horizontal="left" vertical="center"/>
    </xf>
    <xf numFmtId="0" fontId="33" fillId="0" borderId="7" xfId="0" applyFont="1" applyBorder="1" applyAlignment="1">
      <alignment horizontal="center" vertical="center"/>
    </xf>
    <xf numFmtId="0" fontId="33" fillId="0" borderId="0" xfId="0" applyFont="1" applyAlignment="1">
      <alignment horizontal="center" vertical="center"/>
    </xf>
    <xf numFmtId="0" fontId="33" fillId="0" borderId="70" xfId="0" applyFont="1" applyBorder="1" applyAlignment="1">
      <alignment horizontal="center"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27" fillId="0" borderId="70" xfId="0" applyFont="1" applyBorder="1" applyAlignment="1">
      <alignment horizontal="center"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Alignment="1">
      <alignment vertical="center" wrapText="1"/>
    </xf>
    <xf numFmtId="4" fontId="27" fillId="0" borderId="2" xfId="0" applyNumberFormat="1" applyFont="1" applyBorder="1" applyAlignment="1">
      <alignment horizontal="left" vertical="center"/>
    </xf>
    <xf numFmtId="4" fontId="27" fillId="0" borderId="3" xfId="0" applyNumberFormat="1" applyFont="1" applyBorder="1" applyAlignment="1">
      <alignment horizontal="left" vertical="center"/>
    </xf>
    <xf numFmtId="4" fontId="27" fillId="0" borderId="4" xfId="0" applyNumberFormat="1" applyFont="1" applyBorder="1" applyAlignment="1">
      <alignment horizontal="left" vertical="center"/>
    </xf>
    <xf numFmtId="0" fontId="28" fillId="0" borderId="2" xfId="0" applyFont="1" applyBorder="1" applyAlignment="1">
      <alignment vertical="center"/>
    </xf>
    <xf numFmtId="0" fontId="28" fillId="0" borderId="4" xfId="0" applyFont="1"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3" fillId="0" borderId="2" xfId="2" applyFont="1" applyFill="1" applyBorder="1" applyAlignment="1">
      <alignment horizontal="center" vertical="center"/>
    </xf>
    <xf numFmtId="0" fontId="23" fillId="0" borderId="3" xfId="2" applyFont="1" applyFill="1" applyBorder="1" applyAlignment="1">
      <alignment horizontal="center" vertical="center"/>
    </xf>
    <xf numFmtId="0" fontId="23" fillId="0" borderId="4" xfId="2" applyFont="1" applyFill="1" applyBorder="1" applyAlignment="1">
      <alignment horizontal="center" vertical="center"/>
    </xf>
    <xf numFmtId="165" fontId="22" fillId="0" borderId="1" xfId="1" applyNumberFormat="1" applyFont="1" applyFill="1" applyBorder="1" applyAlignment="1">
      <alignment horizontal="center" vertical="center"/>
    </xf>
    <xf numFmtId="0" fontId="23" fillId="0" borderId="1" xfId="0" applyFont="1" applyBorder="1" applyAlignment="1">
      <alignment horizontal="center" vertical="center"/>
    </xf>
    <xf numFmtId="165" fontId="23" fillId="0" borderId="1" xfId="1" applyNumberFormat="1" applyFont="1" applyFill="1" applyBorder="1" applyAlignment="1">
      <alignment horizontal="center" vertical="center"/>
    </xf>
    <xf numFmtId="0" fontId="23" fillId="0" borderId="1" xfId="2" applyFont="1" applyFill="1" applyBorder="1" applyAlignment="1">
      <alignment horizontal="center" vertical="center"/>
    </xf>
    <xf numFmtId="43" fontId="22" fillId="0" borderId="1" xfId="1" applyFont="1" applyFill="1" applyBorder="1" applyAlignment="1">
      <alignment horizontal="center" vertical="center" wrapText="1"/>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6" fillId="0" borderId="55" xfId="0" applyFont="1" applyBorder="1" applyAlignment="1">
      <alignment horizontal="center"/>
    </xf>
    <xf numFmtId="0" fontId="16" fillId="0" borderId="50" xfId="0" applyFont="1" applyBorder="1" applyAlignment="1">
      <alignment horizontal="center"/>
    </xf>
    <xf numFmtId="0" fontId="15" fillId="0" borderId="34" xfId="0" applyFont="1" applyBorder="1" applyAlignment="1">
      <alignment horizontal="center"/>
    </xf>
    <xf numFmtId="0" fontId="15" fillId="0" borderId="31" xfId="0" applyFont="1" applyBorder="1" applyAlignment="1">
      <alignment horizontal="center"/>
    </xf>
    <xf numFmtId="0" fontId="16" fillId="0" borderId="11" xfId="0" applyFont="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11" fillId="0" borderId="41" xfId="0" applyFont="1" applyBorder="1" applyAlignment="1">
      <alignment horizontal="left" vertical="center"/>
    </xf>
    <xf numFmtId="0" fontId="11" fillId="0" borderId="43"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22" xfId="0" applyFont="1" applyBorder="1" applyAlignment="1">
      <alignment horizontal="center"/>
    </xf>
    <xf numFmtId="0" fontId="16" fillId="0" borderId="23" xfId="0" applyFont="1" applyBorder="1" applyAlignment="1">
      <alignment horizontal="center"/>
    </xf>
    <xf numFmtId="0" fontId="16" fillId="0" borderId="39"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6" fillId="0" borderId="43" xfId="0" applyFont="1" applyBorder="1" applyAlignment="1">
      <alignment horizontal="left" vertical="center" wrapText="1"/>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2" xfId="0" applyFont="1" applyBorder="1" applyAlignment="1">
      <alignment horizontal="center"/>
    </xf>
    <xf numFmtId="0" fontId="16" fillId="0" borderId="56" xfId="0" applyFont="1" applyBorder="1" applyAlignment="1">
      <alignment horizontal="left"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165" fontId="22" fillId="0" borderId="1" xfId="1" applyNumberFormat="1" applyFont="1" applyFill="1" applyBorder="1" applyAlignment="1">
      <alignment horizontal="left" vertical="center"/>
    </xf>
    <xf numFmtId="43" fontId="22" fillId="0" borderId="1" xfId="1" applyFont="1" applyFill="1" applyBorder="1" applyAlignment="1">
      <alignment horizontal="center" vertical="center"/>
    </xf>
    <xf numFmtId="43" fontId="22" fillId="0" borderId="1" xfId="1" quotePrefix="1" applyFont="1" applyFill="1" applyBorder="1" applyAlignment="1">
      <alignment horizontal="righ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41"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165" fontId="25" fillId="0" borderId="1" xfId="1" applyNumberFormat="1" applyFont="1" applyFill="1" applyBorder="1" applyAlignment="1">
      <alignment horizontal="center" vertical="center"/>
    </xf>
    <xf numFmtId="165" fontId="24" fillId="0" borderId="1" xfId="1" applyNumberFormat="1" applyFont="1" applyFill="1" applyBorder="1" applyAlignment="1">
      <alignment horizontal="center" vertical="center"/>
    </xf>
    <xf numFmtId="165" fontId="24" fillId="0" borderId="1" xfId="1" applyNumberFormat="1" applyFont="1" applyFill="1" applyBorder="1" applyAlignment="1">
      <alignment horizontal="left" vertical="center"/>
    </xf>
    <xf numFmtId="0" fontId="15" fillId="2" borderId="9" xfId="2" applyFont="1" applyFill="1" applyBorder="1" applyAlignment="1">
      <alignment horizontal="center"/>
    </xf>
    <xf numFmtId="0" fontId="15" fillId="2" borderId="10"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16" fillId="2" borderId="14" xfId="0" applyFont="1" applyFill="1" applyBorder="1" applyAlignment="1">
      <alignment horizontal="center"/>
    </xf>
    <xf numFmtId="0" fontId="16" fillId="2" borderId="9" xfId="0" applyFont="1" applyFill="1" applyBorder="1" applyAlignment="1">
      <alignment horizontal="left"/>
    </xf>
    <xf numFmtId="0" fontId="16" fillId="2" borderId="10" xfId="0" applyFont="1" applyFill="1" applyBorder="1" applyAlignment="1">
      <alignment horizontal="left"/>
    </xf>
    <xf numFmtId="0" fontId="16" fillId="2" borderId="11" xfId="0" applyFont="1" applyFill="1" applyBorder="1" applyAlignment="1">
      <alignment horizontal="left"/>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6" fillId="2" borderId="9" xfId="2" applyFont="1" applyFill="1" applyBorder="1" applyAlignment="1">
      <alignment horizontal="center"/>
    </xf>
    <xf numFmtId="0" fontId="16" fillId="2" borderId="10" xfId="2" applyFont="1" applyFill="1" applyBorder="1" applyAlignment="1">
      <alignment horizontal="center"/>
    </xf>
    <xf numFmtId="0" fontId="16" fillId="2" borderId="57" xfId="2" applyFont="1" applyFill="1" applyBorder="1" applyAlignment="1">
      <alignment horizontal="center"/>
    </xf>
    <xf numFmtId="0" fontId="15" fillId="2" borderId="56" xfId="2" applyFont="1" applyFill="1" applyBorder="1" applyAlignment="1">
      <alignment horizont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6" fillId="0" borderId="13" xfId="0" applyFont="1" applyBorder="1" applyAlignment="1">
      <alignment horizontal="left" vertical="center" wrapText="1"/>
    </xf>
    <xf numFmtId="0" fontId="16" fillId="0" borderId="56" xfId="0" applyFont="1" applyBorder="1" applyAlignment="1">
      <alignment horizontal="center"/>
    </xf>
    <xf numFmtId="0" fontId="19" fillId="2" borderId="55" xfId="0" applyFont="1" applyFill="1" applyBorder="1" applyAlignment="1">
      <alignment horizontal="left"/>
    </xf>
    <xf numFmtId="0" fontId="19" fillId="2" borderId="50" xfId="0" applyFont="1" applyFill="1" applyBorder="1" applyAlignment="1">
      <alignment horizontal="left"/>
    </xf>
    <xf numFmtId="0" fontId="18" fillId="2" borderId="9" xfId="0" applyFont="1" applyFill="1" applyBorder="1" applyAlignment="1">
      <alignment horizontal="center"/>
    </xf>
    <xf numFmtId="0" fontId="18" fillId="2" borderId="10" xfId="0" applyFont="1" applyFill="1" applyBorder="1" applyAlignment="1">
      <alignment horizontal="center"/>
    </xf>
    <xf numFmtId="0" fontId="18" fillId="2" borderId="11" xfId="0" applyFont="1" applyFill="1" applyBorder="1" applyAlignment="1">
      <alignment horizontal="center"/>
    </xf>
    <xf numFmtId="0" fontId="19" fillId="2" borderId="9" xfId="0" applyFont="1" applyFill="1" applyBorder="1" applyAlignment="1">
      <alignment horizontal="left"/>
    </xf>
    <xf numFmtId="0" fontId="19" fillId="2" borderId="57" xfId="0" applyFont="1" applyFill="1" applyBorder="1" applyAlignment="1">
      <alignment horizontal="left"/>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6" fillId="2" borderId="57" xfId="0" applyFont="1" applyFill="1" applyBorder="1" applyAlignment="1">
      <alignment horizontal="left" vertical="center"/>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2" fillId="0" borderId="1" xfId="0" applyFont="1" applyBorder="1" applyAlignment="1">
      <alignment horizontal="center"/>
    </xf>
    <xf numFmtId="0" fontId="15" fillId="2" borderId="11"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1" fontId="17" fillId="0" borderId="6"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xf>
    <xf numFmtId="0" fontId="16" fillId="2" borderId="1" xfId="0" applyFont="1" applyFill="1" applyBorder="1" applyAlignment="1">
      <alignment horizontal="center" vertical="center"/>
    </xf>
    <xf numFmtId="165" fontId="17" fillId="0" borderId="1" xfId="1" applyNumberFormat="1" applyFont="1" applyFill="1" applyBorder="1" applyAlignment="1">
      <alignment horizontal="left" vertical="center"/>
    </xf>
  </cellXfs>
  <cellStyles count="5">
    <cellStyle name="20% - Accent4" xfId="2" builtinId="42"/>
    <cellStyle name="Comma" xfId="1" builtinId="3"/>
    <cellStyle name="Normal" xfId="0" builtinId="0"/>
    <cellStyle name="Normal - Style1 2 2" xfId="3" xr:uid="{00000000-0005-0000-0000-000006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CAACCAEA-73E2-F3E3-4031-A8C4D56D0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279400</xdr:colOff>
      <xdr:row>40</xdr:row>
      <xdr:rowOff>31750</xdr:rowOff>
    </xdr:to>
    <xdr:pic>
      <xdr:nvPicPr>
        <xdr:cNvPr id="2" name="Picture 1">
          <a:extLst>
            <a:ext uri="{FF2B5EF4-FFF2-40B4-BE49-F238E27FC236}">
              <a16:creationId xmlns:a16="http://schemas.microsoft.com/office/drawing/2014/main" id="{112B96AD-F286-0735-EBAD-D996828B31A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200000"/>
                  </a14:imgEffect>
                </a14:imgLayer>
              </a14:imgProps>
            </a:ext>
            <a:ext uri="{28A0092B-C50C-407E-A947-70E740481C1C}">
              <a14:useLocalDpi xmlns:a14="http://schemas.microsoft.com/office/drawing/2010/main" val="0"/>
            </a:ext>
          </a:extLst>
        </a:blip>
        <a:srcRect/>
        <a:stretch>
          <a:fillRect/>
        </a:stretch>
      </xdr:blipFill>
      <xdr:spPr bwMode="auto">
        <a:xfrm>
          <a:off x="0" y="0"/>
          <a:ext cx="6375400" cy="765175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467995</xdr:colOff>
      <xdr:row>42</xdr:row>
      <xdr:rowOff>37465</xdr:rowOff>
    </xdr:to>
    <xdr:pic>
      <xdr:nvPicPr>
        <xdr:cNvPr id="2" name="Picture 1">
          <a:extLst>
            <a:ext uri="{FF2B5EF4-FFF2-40B4-BE49-F238E27FC236}">
              <a16:creationId xmlns:a16="http://schemas.microsoft.com/office/drawing/2014/main" id="{6886E46E-73FB-75D9-C6BD-6936457BCF3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63995" cy="80384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356870</xdr:colOff>
      <xdr:row>41</xdr:row>
      <xdr:rowOff>129540</xdr:rowOff>
    </xdr:to>
    <xdr:pic>
      <xdr:nvPicPr>
        <xdr:cNvPr id="2" name="Picture 1">
          <a:extLst>
            <a:ext uri="{FF2B5EF4-FFF2-40B4-BE49-F238E27FC236}">
              <a16:creationId xmlns:a16="http://schemas.microsoft.com/office/drawing/2014/main" id="{2AAEE26D-8C62-18F9-F4B9-CCA2116E43E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52870" cy="794004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OKEHI%20LGA%20FINANCIAL%20STATEMENT%20%20FOR%20THE%20END%20OF%20THE%20YEAR%20DECEMBER%202021%20submitted%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kpa%202021%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content"/>
      <sheetName val="perfomamce"/>
      <sheetName val="position"/>
      <sheetName val="asset"/>
      <sheetName val="cashflow"/>
      <sheetName val="budget"/>
      <sheetName val="RE SUPDEF"/>
      <sheetName val="a"/>
      <sheetName val="b"/>
      <sheetName val="c"/>
      <sheetName val="note11"/>
      <sheetName val="d"/>
      <sheetName val="e"/>
      <sheetName val="f"/>
      <sheetName val="g"/>
      <sheetName val="h"/>
      <sheetName val="i"/>
      <sheetName val="j"/>
      <sheetName val="k"/>
      <sheetName val="l"/>
      <sheetName val="note23b"/>
      <sheetName val="m"/>
      <sheetName val="n"/>
      <sheetName val="o"/>
      <sheetName val="p"/>
      <sheetName val="q"/>
      <sheetName val="Salaries Arrears"/>
      <sheetName val="Deposit"/>
    </sheetNames>
    <sheetDataSet>
      <sheetData sheetId="0" refreshError="1"/>
      <sheetData sheetId="1"/>
      <sheetData sheetId="2" refreshError="1"/>
      <sheetData sheetId="3">
        <row r="4">
          <cell r="B4">
            <v>-2767294506</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SOFPe"/>
      <sheetName val="SOFPo"/>
      <sheetName val="SoCAEq"/>
      <sheetName val="SofCf"/>
      <sheetName val="S of C of B&amp;A"/>
      <sheetName val="Rec o cf"/>
      <sheetName val="1- 5 Gen Inf about Reporting En"/>
      <sheetName val="6 - 8 Significant Acting Polici"/>
      <sheetName val="N1"/>
      <sheetName val="1a"/>
      <sheetName val="N2"/>
      <sheetName val="N2a"/>
      <sheetName val="N3"/>
      <sheetName val="Note 12"/>
      <sheetName val="Note12a"/>
      <sheetName val="Note13"/>
      <sheetName val="Note14"/>
      <sheetName val="N4"/>
      <sheetName val="N5"/>
      <sheetName val="N6"/>
      <sheetName val="Note17"/>
      <sheetName val="N7"/>
      <sheetName val="N8"/>
      <sheetName val="N9"/>
      <sheetName val="N10"/>
      <sheetName val="N11"/>
      <sheetName val="Note20"/>
      <sheetName val="Note20 (b)"/>
      <sheetName val="Note 21"/>
      <sheetName val="Note22"/>
      <sheetName val="N12"/>
      <sheetName val="N19 (3)"/>
      <sheetName val="Sheet2"/>
      <sheetName val="Note 24"/>
      <sheetName val="Note 25"/>
      <sheetName val="N13"/>
      <sheetName val="N14"/>
      <sheetName val="Note 25 b"/>
      <sheetName val="Note 25c"/>
      <sheetName val="Note 26"/>
      <sheetName val="Note 27"/>
      <sheetName val="Note 28"/>
      <sheetName val="Note 28a"/>
      <sheetName val="Note 28 b"/>
      <sheetName val="Note 25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Ankpa Local Government of Kogi State</v>
          </cell>
        </row>
        <row r="6">
          <cell r="C6" t="str">
            <v>Year Ended 31st 
December 2021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674"/>
      <c r="B1" s="674"/>
      <c r="C1" s="674"/>
      <c r="D1" s="674"/>
      <c r="E1" s="674"/>
      <c r="F1" s="674"/>
    </row>
    <row r="2" spans="1:6" x14ac:dyDescent="0.25">
      <c r="A2" s="674" t="s">
        <v>680</v>
      </c>
      <c r="B2" s="674"/>
      <c r="C2" s="674"/>
      <c r="D2" s="674"/>
      <c r="E2" s="674"/>
      <c r="F2" s="674"/>
    </row>
    <row r="3" spans="1:6" x14ac:dyDescent="0.25">
      <c r="A3" s="674" t="s">
        <v>683</v>
      </c>
      <c r="B3" s="674"/>
      <c r="C3" s="674"/>
      <c r="D3" s="674"/>
      <c r="E3" s="674"/>
      <c r="F3" s="674"/>
    </row>
    <row r="4" spans="1:6" x14ac:dyDescent="0.25">
      <c r="A4" s="674"/>
      <c r="B4" s="674"/>
      <c r="C4" s="674"/>
      <c r="D4" s="674"/>
      <c r="E4" s="674"/>
      <c r="F4" s="674"/>
    </row>
    <row r="5" spans="1:6" ht="31.5" x14ac:dyDescent="0.25">
      <c r="A5" s="674"/>
      <c r="B5" s="674"/>
      <c r="C5" s="674"/>
      <c r="D5" s="5" t="s">
        <v>635</v>
      </c>
      <c r="E5" s="4" t="s">
        <v>703</v>
      </c>
      <c r="F5" s="4" t="s">
        <v>704</v>
      </c>
    </row>
    <row r="6" spans="1:6" x14ac:dyDescent="0.25">
      <c r="A6" s="673" t="s">
        <v>668</v>
      </c>
      <c r="B6" s="673"/>
      <c r="C6" s="673"/>
      <c r="D6" s="5"/>
      <c r="E6" s="6"/>
      <c r="F6" s="6"/>
    </row>
    <row r="7" spans="1:6" x14ac:dyDescent="0.25">
      <c r="B7" s="673" t="s">
        <v>685</v>
      </c>
      <c r="C7" s="673"/>
      <c r="D7" s="5"/>
    </row>
    <row r="8" spans="1:6" x14ac:dyDescent="0.25">
      <c r="C8" s="3" t="s">
        <v>3</v>
      </c>
      <c r="D8" s="9">
        <v>1</v>
      </c>
      <c r="E8" s="11" t="e">
        <f>-GETPIVOTDATA("Audited Balance",#REF!,"ELEMENTS","Revenue","FINANCIAL STATEMENTS LINE","Tax Revenue")</f>
        <v>#REF!</v>
      </c>
      <c r="F8" s="11"/>
    </row>
    <row r="9" spans="1:6" x14ac:dyDescent="0.25">
      <c r="C9" s="3" t="s">
        <v>686</v>
      </c>
      <c r="D9" s="9">
        <v>2</v>
      </c>
      <c r="E9" s="11" t="e">
        <f>-GETPIVOTDATA("Audited Balance",#REF!,"ELEMENTS","Revenue","FINANCIAL STATEMENTS LINE","Non-Tax Revenue")</f>
        <v>#REF!</v>
      </c>
      <c r="F9" s="11"/>
    </row>
    <row r="10" spans="1:6" x14ac:dyDescent="0.25">
      <c r="C10" s="3" t="s">
        <v>687</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688</v>
      </c>
      <c r="D11" s="9">
        <v>4</v>
      </c>
      <c r="E11" s="11" t="e">
        <f>-GETPIVOTDATA("Audited Balance",#REF!,"ELEMENTS","Revenue","FINANCIAL STATEMENTS LINE","Aid and Grants")</f>
        <v>#REF!</v>
      </c>
      <c r="F11" s="11"/>
    </row>
    <row r="12" spans="1:6" x14ac:dyDescent="0.25">
      <c r="C12" s="3" t="s">
        <v>689</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673" t="s">
        <v>684</v>
      </c>
      <c r="C14" s="673"/>
      <c r="D14" s="10"/>
      <c r="E14" s="11"/>
      <c r="F14" s="11"/>
    </row>
    <row r="15" spans="1:6" x14ac:dyDescent="0.25">
      <c r="C15" s="3" t="s">
        <v>690</v>
      </c>
      <c r="D15" s="9">
        <v>5</v>
      </c>
      <c r="E15" s="11"/>
      <c r="F15" s="11"/>
    </row>
    <row r="16" spans="1:6" x14ac:dyDescent="0.25">
      <c r="C16" s="3" t="s">
        <v>691</v>
      </c>
      <c r="D16" s="9">
        <v>6</v>
      </c>
      <c r="E16" s="11"/>
      <c r="F16" s="11"/>
    </row>
    <row r="17" spans="1:7" x14ac:dyDescent="0.25">
      <c r="C17" s="3" t="s">
        <v>692</v>
      </c>
      <c r="D17" s="9">
        <v>7</v>
      </c>
      <c r="E17" s="11"/>
      <c r="F17" s="11"/>
    </row>
    <row r="18" spans="1:7" x14ac:dyDescent="0.25">
      <c r="D18" s="9"/>
      <c r="E18" s="11"/>
      <c r="F18" s="11"/>
    </row>
    <row r="19" spans="1:7" x14ac:dyDescent="0.25">
      <c r="A19" s="7" t="s">
        <v>693</v>
      </c>
      <c r="D19" s="9"/>
      <c r="E19" s="12" t="e">
        <f>SUM(E8:E18)</f>
        <v>#REF!</v>
      </c>
      <c r="F19" s="11"/>
    </row>
    <row r="20" spans="1:7" x14ac:dyDescent="0.25">
      <c r="D20" s="9"/>
      <c r="E20" s="11"/>
      <c r="F20" s="11"/>
    </row>
    <row r="21" spans="1:7" x14ac:dyDescent="0.25">
      <c r="A21" s="673" t="s">
        <v>694</v>
      </c>
      <c r="B21" s="673"/>
      <c r="C21" s="673"/>
      <c r="D21" s="10"/>
      <c r="E21" s="11"/>
      <c r="F21" s="11"/>
    </row>
    <row r="22" spans="1:7" x14ac:dyDescent="0.25">
      <c r="C22" s="3" t="s">
        <v>695</v>
      </c>
      <c r="D22" s="9">
        <v>8</v>
      </c>
      <c r="E22" s="11" t="e">
        <f>GETPIVOTDATA("Audited Balance",#REF!,"ELEMENTS","Expenditure","FINANCIAL STATEMENTS LINE","Salaries &amp; Wages")</f>
        <v>#REF!</v>
      </c>
      <c r="F22" s="11"/>
    </row>
    <row r="23" spans="1:7" x14ac:dyDescent="0.25">
      <c r="C23" s="3" t="s">
        <v>696</v>
      </c>
      <c r="D23" s="9">
        <v>9</v>
      </c>
      <c r="E23" s="11" t="e">
        <f>GETPIVOTDATA("Audited Balance",#REF!,"ELEMENTS","Expenditure","FINANCIAL STATEMENTS LINE","Social Benefits")</f>
        <v>#REF!</v>
      </c>
      <c r="F23" s="11"/>
    </row>
    <row r="24" spans="1:7" x14ac:dyDescent="0.25">
      <c r="C24" s="3" t="s">
        <v>697</v>
      </c>
      <c r="D24" s="9">
        <v>10</v>
      </c>
      <c r="E24" s="11" t="e">
        <f>GETPIVOTDATA("Audited Balance",#REF!,"ELEMENTS","Expenditure","FINANCIAL STATEMENTS LINE","Overhead Cost")</f>
        <v>#REF!</v>
      </c>
      <c r="F24" s="11"/>
    </row>
    <row r="25" spans="1:7" x14ac:dyDescent="0.25">
      <c r="B25" s="7" t="s">
        <v>698</v>
      </c>
      <c r="E25" s="12" t="e">
        <f>SUM(E22:E24)</f>
        <v>#REF!</v>
      </c>
      <c r="F25" s="11"/>
      <c r="G25" s="13">
        <v>-500000000</v>
      </c>
    </row>
    <row r="26" spans="1:7" x14ac:dyDescent="0.25">
      <c r="E26" s="11"/>
      <c r="F26" s="11"/>
    </row>
    <row r="27" spans="1:7" ht="31.5" x14ac:dyDescent="0.25">
      <c r="C27" s="8" t="s">
        <v>699</v>
      </c>
      <c r="E27" s="12" t="e">
        <f>E19-E25</f>
        <v>#REF!</v>
      </c>
      <c r="F27" s="11"/>
    </row>
    <row r="28" spans="1:7" x14ac:dyDescent="0.25">
      <c r="E28" s="11"/>
      <c r="F28" s="11"/>
    </row>
    <row r="29" spans="1:7" x14ac:dyDescent="0.25">
      <c r="C29" s="3" t="s">
        <v>438</v>
      </c>
      <c r="E29" s="11" t="e">
        <f>GETPIVOTDATA("Audited Balance",#REF!,"ELEMENTS","Expenditure","FINANCIAL STATEMENTS LINE","Public Debt Charges")</f>
        <v>#REF!</v>
      </c>
      <c r="F29" s="11"/>
    </row>
    <row r="30" spans="1:7" x14ac:dyDescent="0.25">
      <c r="C30" s="3" t="s">
        <v>700</v>
      </c>
      <c r="E30" s="11" t="e">
        <f>GETPIVOTDATA("Audited Balance",#REF!,"ELEMENTS","Expenditure","FINANCIAL STATEMENTS LINE","Gain/(Loss) on Investment")</f>
        <v>#REF!</v>
      </c>
      <c r="F30" s="11"/>
    </row>
    <row r="31" spans="1:7" x14ac:dyDescent="0.25">
      <c r="C31" s="3" t="s">
        <v>701</v>
      </c>
      <c r="E31" s="11" t="e">
        <f>GETPIVOTDATA("Audited Balance",#REF!,"ELEMENTS","Expenditure","FINANCIAL STATEMENTS LINE","Depreciation Charges")</f>
        <v>#REF!</v>
      </c>
      <c r="F31" s="11"/>
    </row>
    <row r="32" spans="1:7" x14ac:dyDescent="0.25">
      <c r="E32" s="11"/>
      <c r="F32" s="11"/>
    </row>
    <row r="33" spans="3:6" x14ac:dyDescent="0.25">
      <c r="C33" s="3" t="s">
        <v>702</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topLeftCell="A26" zoomScaleNormal="100" workbookViewId="0">
      <selection activeCell="B18" sqref="B18:C18"/>
    </sheetView>
  </sheetViews>
  <sheetFormatPr defaultColWidth="9.140625" defaultRowHeight="15.75" x14ac:dyDescent="0.2"/>
  <cols>
    <col min="1" max="1" width="5.42578125" style="353" customWidth="1"/>
    <col min="2" max="2" width="6.5703125" style="368" customWidth="1"/>
    <col min="3" max="3" width="115" style="148" customWidth="1"/>
    <col min="4" max="16384" width="9.140625" style="148"/>
  </cols>
  <sheetData>
    <row r="1" spans="1:3" ht="16.5" thickBot="1" x14ac:dyDescent="0.35">
      <c r="A1" s="719" t="e">
        <f>#REF!</f>
        <v>#REF!</v>
      </c>
      <c r="B1" s="720"/>
      <c r="C1" s="721"/>
    </row>
    <row r="2" spans="1:3" ht="16.5" thickBot="1" x14ac:dyDescent="0.35">
      <c r="A2" s="719" t="e">
        <f>#REF!</f>
        <v>#REF!</v>
      </c>
      <c r="B2" s="720"/>
      <c r="C2" s="720"/>
    </row>
    <row r="3" spans="1:3" ht="16.5" thickBot="1" x14ac:dyDescent="0.35">
      <c r="A3" s="722" t="s">
        <v>843</v>
      </c>
      <c r="B3" s="722"/>
      <c r="C3" s="723"/>
    </row>
    <row r="4" spans="1:3" ht="16.5" thickBot="1" x14ac:dyDescent="0.25">
      <c r="A4" s="724"/>
      <c r="B4" s="725"/>
      <c r="C4" s="726"/>
    </row>
    <row r="5" spans="1:3" x14ac:dyDescent="0.2">
      <c r="A5" s="356">
        <v>1</v>
      </c>
      <c r="B5" s="357"/>
      <c r="C5" s="358" t="s">
        <v>847</v>
      </c>
    </row>
    <row r="6" spans="1:3" ht="71.25" x14ac:dyDescent="0.2">
      <c r="A6" s="359"/>
      <c r="B6" s="360"/>
      <c r="C6" s="361" t="s">
        <v>848</v>
      </c>
    </row>
    <row r="7" spans="1:3" x14ac:dyDescent="0.2">
      <c r="A7" s="359"/>
      <c r="B7" s="360"/>
      <c r="C7" s="362"/>
    </row>
    <row r="8" spans="1:3" x14ac:dyDescent="0.2">
      <c r="A8" s="359">
        <v>2</v>
      </c>
      <c r="B8" s="360"/>
      <c r="C8" s="363" t="s">
        <v>831</v>
      </c>
    </row>
    <row r="9" spans="1:3" ht="58.5" x14ac:dyDescent="0.2">
      <c r="A9" s="716"/>
      <c r="B9" s="360"/>
      <c r="C9" s="361" t="s">
        <v>1054</v>
      </c>
    </row>
    <row r="10" spans="1:3" x14ac:dyDescent="0.2">
      <c r="A10" s="717"/>
      <c r="B10" s="360"/>
      <c r="C10" s="362"/>
    </row>
    <row r="11" spans="1:3" ht="71.25" x14ac:dyDescent="0.2">
      <c r="A11" s="717"/>
      <c r="B11" s="360"/>
      <c r="C11" s="361" t="s">
        <v>1016</v>
      </c>
    </row>
    <row r="12" spans="1:3" x14ac:dyDescent="0.2">
      <c r="A12" s="717"/>
      <c r="B12" s="360"/>
      <c r="C12" s="362"/>
    </row>
    <row r="13" spans="1:3" x14ac:dyDescent="0.2">
      <c r="A13" s="717"/>
      <c r="B13" s="360"/>
      <c r="C13" s="361" t="s">
        <v>849</v>
      </c>
    </row>
    <row r="14" spans="1:3" ht="28.5" x14ac:dyDescent="0.2">
      <c r="A14" s="717"/>
      <c r="B14" s="360" t="s">
        <v>829</v>
      </c>
      <c r="C14" s="361" t="s">
        <v>944</v>
      </c>
    </row>
    <row r="15" spans="1:3" x14ac:dyDescent="0.2">
      <c r="A15" s="717"/>
      <c r="B15" s="360"/>
      <c r="C15" s="362"/>
    </row>
    <row r="16" spans="1:3" ht="28.5" x14ac:dyDescent="0.2">
      <c r="A16" s="717"/>
      <c r="B16" s="360" t="s">
        <v>832</v>
      </c>
      <c r="C16" s="361" t="s">
        <v>945</v>
      </c>
    </row>
    <row r="17" spans="1:3" x14ac:dyDescent="0.2">
      <c r="A17" s="717"/>
      <c r="B17" s="360"/>
      <c r="C17" s="362"/>
    </row>
    <row r="18" spans="1:3" ht="28.5" x14ac:dyDescent="0.2">
      <c r="A18" s="717"/>
      <c r="B18" s="360" t="s">
        <v>834</v>
      </c>
      <c r="C18" s="361" t="s">
        <v>1017</v>
      </c>
    </row>
    <row r="19" spans="1:3" x14ac:dyDescent="0.2">
      <c r="A19" s="717"/>
      <c r="B19" s="360"/>
      <c r="C19" s="362"/>
    </row>
    <row r="20" spans="1:3" ht="28.5" x14ac:dyDescent="0.2">
      <c r="A20" s="717"/>
      <c r="B20" s="360" t="s">
        <v>836</v>
      </c>
      <c r="C20" s="361" t="s">
        <v>946</v>
      </c>
    </row>
    <row r="21" spans="1:3" x14ac:dyDescent="0.2">
      <c r="A21" s="718"/>
      <c r="B21" s="360"/>
      <c r="C21" s="362"/>
    </row>
    <row r="22" spans="1:3" x14ac:dyDescent="0.2">
      <c r="A22" s="359">
        <v>3</v>
      </c>
      <c r="B22" s="360"/>
      <c r="C22" s="363" t="s">
        <v>830</v>
      </c>
    </row>
    <row r="23" spans="1:3" x14ac:dyDescent="0.2">
      <c r="A23" s="716"/>
      <c r="B23" s="360" t="s">
        <v>850</v>
      </c>
      <c r="C23" s="363" t="s">
        <v>851</v>
      </c>
    </row>
    <row r="24" spans="1:3" ht="42.75" x14ac:dyDescent="0.2">
      <c r="A24" s="717"/>
      <c r="B24" s="360"/>
      <c r="C24" s="361" t="s">
        <v>852</v>
      </c>
    </row>
    <row r="25" spans="1:3" ht="71.25" x14ac:dyDescent="0.2">
      <c r="A25" s="717"/>
      <c r="B25" s="360"/>
      <c r="C25" s="361" t="s">
        <v>853</v>
      </c>
    </row>
    <row r="26" spans="1:3" x14ac:dyDescent="0.2">
      <c r="A26" s="717"/>
      <c r="B26" s="360"/>
      <c r="C26" s="362"/>
    </row>
    <row r="27" spans="1:3" x14ac:dyDescent="0.2">
      <c r="A27" s="717"/>
      <c r="B27" s="360" t="s">
        <v>834</v>
      </c>
      <c r="C27" s="363" t="s">
        <v>833</v>
      </c>
    </row>
    <row r="28" spans="1:3" ht="85.5" x14ac:dyDescent="0.2">
      <c r="A28" s="717"/>
      <c r="B28" s="360"/>
      <c r="C28" s="361" t="s">
        <v>854</v>
      </c>
    </row>
    <row r="29" spans="1:3" ht="42.75" x14ac:dyDescent="0.2">
      <c r="A29" s="717"/>
      <c r="B29" s="360"/>
      <c r="C29" s="361" t="s">
        <v>855</v>
      </c>
    </row>
    <row r="30" spans="1:3" x14ac:dyDescent="0.2">
      <c r="A30" s="717"/>
      <c r="B30" s="360"/>
      <c r="C30" s="361" t="s">
        <v>856</v>
      </c>
    </row>
    <row r="31" spans="1:3" x14ac:dyDescent="0.2">
      <c r="A31" s="717"/>
      <c r="B31" s="364" t="s">
        <v>909</v>
      </c>
      <c r="C31" s="361" t="s">
        <v>947</v>
      </c>
    </row>
    <row r="32" spans="1:3" x14ac:dyDescent="0.2">
      <c r="A32" s="717"/>
      <c r="B32" s="364" t="s">
        <v>911</v>
      </c>
      <c r="C32" s="361" t="s">
        <v>948</v>
      </c>
    </row>
    <row r="33" spans="1:3" x14ac:dyDescent="0.2">
      <c r="A33" s="717"/>
      <c r="B33" s="364" t="s">
        <v>913</v>
      </c>
      <c r="C33" s="361" t="s">
        <v>950</v>
      </c>
    </row>
    <row r="34" spans="1:3" x14ac:dyDescent="0.2">
      <c r="A34" s="717"/>
      <c r="B34" s="364" t="s">
        <v>914</v>
      </c>
      <c r="C34" s="361" t="s">
        <v>951</v>
      </c>
    </row>
    <row r="35" spans="1:3" x14ac:dyDescent="0.2">
      <c r="A35" s="717"/>
      <c r="B35" s="364" t="s">
        <v>916</v>
      </c>
      <c r="C35" s="361" t="s">
        <v>952</v>
      </c>
    </row>
    <row r="36" spans="1:3" x14ac:dyDescent="0.2">
      <c r="A36" s="717"/>
      <c r="B36" s="364" t="s">
        <v>949</v>
      </c>
      <c r="C36" s="361" t="s">
        <v>953</v>
      </c>
    </row>
    <row r="37" spans="1:3" x14ac:dyDescent="0.2">
      <c r="A37" s="717"/>
      <c r="B37" s="364" t="s">
        <v>955</v>
      </c>
      <c r="C37" s="361" t="s">
        <v>954</v>
      </c>
    </row>
    <row r="38" spans="1:3" x14ac:dyDescent="0.2">
      <c r="A38" s="717"/>
      <c r="B38" s="360"/>
      <c r="C38" s="362"/>
    </row>
    <row r="39" spans="1:3" x14ac:dyDescent="0.2">
      <c r="A39" s="717"/>
      <c r="B39" s="360" t="s">
        <v>834</v>
      </c>
      <c r="C39" s="363" t="s">
        <v>835</v>
      </c>
    </row>
    <row r="40" spans="1:3" ht="30" x14ac:dyDescent="0.2">
      <c r="A40" s="717"/>
      <c r="B40" s="360"/>
      <c r="C40" s="361" t="s">
        <v>1055</v>
      </c>
    </row>
    <row r="41" spans="1:3" x14ac:dyDescent="0.2">
      <c r="A41" s="717"/>
      <c r="B41" s="360"/>
      <c r="C41" s="362"/>
    </row>
    <row r="42" spans="1:3" x14ac:dyDescent="0.2">
      <c r="A42" s="717"/>
      <c r="B42" s="360" t="s">
        <v>836</v>
      </c>
      <c r="C42" s="363" t="s">
        <v>838</v>
      </c>
    </row>
    <row r="43" spans="1:3" x14ac:dyDescent="0.2">
      <c r="A43" s="718"/>
      <c r="B43" s="360"/>
      <c r="C43" s="361" t="s">
        <v>857</v>
      </c>
    </row>
    <row r="44" spans="1:3" x14ac:dyDescent="0.2">
      <c r="A44" s="346">
        <v>4</v>
      </c>
      <c r="B44" s="343"/>
      <c r="C44" s="347" t="s">
        <v>839</v>
      </c>
    </row>
    <row r="45" spans="1:3" ht="57" x14ac:dyDescent="0.2">
      <c r="A45" s="716"/>
      <c r="B45" s="343"/>
      <c r="C45" s="344" t="s">
        <v>858</v>
      </c>
    </row>
    <row r="46" spans="1:3" x14ac:dyDescent="0.2">
      <c r="A46" s="717"/>
      <c r="B46" s="343"/>
      <c r="C46" s="345"/>
    </row>
    <row r="47" spans="1:3" ht="57" x14ac:dyDescent="0.2">
      <c r="A47" s="717"/>
      <c r="B47" s="343"/>
      <c r="C47" s="344" t="s">
        <v>859</v>
      </c>
    </row>
    <row r="48" spans="1:3" x14ac:dyDescent="0.2">
      <c r="A48" s="717"/>
      <c r="B48" s="343"/>
      <c r="C48" s="345"/>
    </row>
    <row r="49" spans="1:3" ht="42.75" x14ac:dyDescent="0.2">
      <c r="A49" s="717"/>
      <c r="B49" s="343"/>
      <c r="C49" s="344" t="s">
        <v>860</v>
      </c>
    </row>
    <row r="50" spans="1:3" x14ac:dyDescent="0.2">
      <c r="A50" s="718"/>
      <c r="B50" s="343"/>
      <c r="C50" s="345"/>
    </row>
    <row r="51" spans="1:3" x14ac:dyDescent="0.2">
      <c r="A51" s="346">
        <v>5</v>
      </c>
      <c r="B51" s="343"/>
      <c r="C51" s="347" t="s">
        <v>840</v>
      </c>
    </row>
    <row r="52" spans="1:3" ht="28.5" x14ac:dyDescent="0.2">
      <c r="A52" s="359"/>
      <c r="B52" s="343"/>
      <c r="C52" s="344" t="s">
        <v>861</v>
      </c>
    </row>
    <row r="53" spans="1:3" ht="16.5" thickBot="1" x14ac:dyDescent="0.25">
      <c r="A53" s="365"/>
      <c r="B53" s="366"/>
      <c r="C53" s="367"/>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61" zoomScale="80" zoomScaleNormal="100" zoomScaleSheetLayoutView="80" workbookViewId="0">
      <selection activeCell="B18" sqref="B18:C18"/>
    </sheetView>
  </sheetViews>
  <sheetFormatPr defaultColWidth="9.140625" defaultRowHeight="15.75" x14ac:dyDescent="0.2"/>
  <cols>
    <col min="1" max="1" width="6.85546875" style="353" customWidth="1"/>
    <col min="2" max="2" width="5.28515625" style="354" customWidth="1"/>
    <col min="3" max="3" width="129.28515625" style="355" customWidth="1"/>
    <col min="4" max="16384" width="9.140625" style="148"/>
  </cols>
  <sheetData>
    <row r="1" spans="1:3" ht="16.5" thickBot="1" x14ac:dyDescent="0.35">
      <c r="A1" s="719" t="e">
        <f>'1- 5 Gen Inf about Reporting En'!A1:C1</f>
        <v>#REF!</v>
      </c>
      <c r="B1" s="720"/>
      <c r="C1" s="721"/>
    </row>
    <row r="2" spans="1:3" ht="16.5" thickBot="1" x14ac:dyDescent="0.35">
      <c r="A2" s="719" t="e">
        <f>'1- 5 Gen Inf about Reporting En'!A2:C2</f>
        <v>#REF!</v>
      </c>
      <c r="B2" s="720"/>
      <c r="C2" s="720"/>
    </row>
    <row r="3" spans="1:3" ht="16.5" thickBot="1" x14ac:dyDescent="0.25">
      <c r="A3" s="724" t="s">
        <v>943</v>
      </c>
      <c r="B3" s="725"/>
      <c r="C3" s="726"/>
    </row>
    <row r="4" spans="1:3" ht="16.5" thickBot="1" x14ac:dyDescent="0.25">
      <c r="A4" s="728"/>
      <c r="B4" s="729"/>
      <c r="C4" s="730"/>
    </row>
    <row r="5" spans="1:3" x14ac:dyDescent="0.2">
      <c r="A5" s="340">
        <v>6</v>
      </c>
      <c r="B5" s="341"/>
      <c r="C5" s="342" t="s">
        <v>862</v>
      </c>
    </row>
    <row r="6" spans="1:3" ht="28.5" x14ac:dyDescent="0.2">
      <c r="A6" s="716"/>
      <c r="B6" s="343"/>
      <c r="C6" s="344" t="s">
        <v>1018</v>
      </c>
    </row>
    <row r="7" spans="1:3" x14ac:dyDescent="0.2">
      <c r="A7" s="718"/>
      <c r="B7" s="343"/>
      <c r="C7" s="345"/>
    </row>
    <row r="8" spans="1:3" x14ac:dyDescent="0.2">
      <c r="A8" s="346">
        <v>6.1</v>
      </c>
      <c r="B8" s="343"/>
      <c r="C8" s="347" t="s">
        <v>675</v>
      </c>
    </row>
    <row r="9" spans="1:3" ht="42.75" x14ac:dyDescent="0.2">
      <c r="A9" s="716"/>
      <c r="B9" s="343"/>
      <c r="C9" s="344" t="s">
        <v>863</v>
      </c>
    </row>
    <row r="10" spans="1:3" x14ac:dyDescent="0.2">
      <c r="A10" s="717"/>
      <c r="B10" s="343"/>
      <c r="C10" s="345"/>
    </row>
    <row r="11" spans="1:3" x14ac:dyDescent="0.2">
      <c r="A11" s="717"/>
      <c r="B11" s="343" t="s">
        <v>829</v>
      </c>
      <c r="C11" s="347" t="s">
        <v>908</v>
      </c>
    </row>
    <row r="12" spans="1:3" ht="42.75" x14ac:dyDescent="0.2">
      <c r="A12" s="717"/>
      <c r="B12" s="343"/>
      <c r="C12" s="344" t="s">
        <v>1005</v>
      </c>
    </row>
    <row r="13" spans="1:3" x14ac:dyDescent="0.2">
      <c r="A13" s="717"/>
      <c r="B13" s="343"/>
      <c r="C13" s="345"/>
    </row>
    <row r="14" spans="1:3" x14ac:dyDescent="0.2">
      <c r="A14" s="717"/>
      <c r="B14" s="348" t="s">
        <v>909</v>
      </c>
      <c r="C14" s="347" t="s">
        <v>910</v>
      </c>
    </row>
    <row r="15" spans="1:3" ht="85.5" x14ac:dyDescent="0.2">
      <c r="A15" s="717"/>
      <c r="B15" s="348"/>
      <c r="C15" s="344" t="s">
        <v>1020</v>
      </c>
    </row>
    <row r="16" spans="1:3" ht="28.5" x14ac:dyDescent="0.2">
      <c r="A16" s="717"/>
      <c r="B16" s="348"/>
      <c r="C16" s="344" t="s">
        <v>1019</v>
      </c>
    </row>
    <row r="17" spans="1:3" x14ac:dyDescent="0.2">
      <c r="A17" s="717"/>
      <c r="B17" s="348"/>
      <c r="C17" s="345"/>
    </row>
    <row r="18" spans="1:3" x14ac:dyDescent="0.2">
      <c r="A18" s="717"/>
      <c r="B18" s="348" t="s">
        <v>911</v>
      </c>
      <c r="C18" s="347" t="s">
        <v>912</v>
      </c>
    </row>
    <row r="19" spans="1:3" ht="57" x14ac:dyDescent="0.2">
      <c r="A19" s="717"/>
      <c r="B19" s="348"/>
      <c r="C19" s="344" t="s">
        <v>1021</v>
      </c>
    </row>
    <row r="20" spans="1:3" x14ac:dyDescent="0.2">
      <c r="A20" s="717"/>
      <c r="B20" s="348"/>
      <c r="C20" s="345"/>
    </row>
    <row r="21" spans="1:3" x14ac:dyDescent="0.2">
      <c r="A21" s="717"/>
      <c r="B21" s="348" t="s">
        <v>913</v>
      </c>
      <c r="C21" s="347" t="s">
        <v>687</v>
      </c>
    </row>
    <row r="22" spans="1:3" ht="28.5" x14ac:dyDescent="0.2">
      <c r="A22" s="717"/>
      <c r="B22" s="348"/>
      <c r="C22" s="344" t="s">
        <v>864</v>
      </c>
    </row>
    <row r="23" spans="1:3" x14ac:dyDescent="0.2">
      <c r="A23" s="717"/>
      <c r="B23" s="348"/>
      <c r="C23" s="345"/>
    </row>
    <row r="24" spans="1:3" x14ac:dyDescent="0.2">
      <c r="A24" s="717"/>
      <c r="B24" s="348" t="s">
        <v>914</v>
      </c>
      <c r="C24" s="347" t="s">
        <v>915</v>
      </c>
    </row>
    <row r="25" spans="1:3" ht="42.75" x14ac:dyDescent="0.2">
      <c r="A25" s="717"/>
      <c r="B25" s="348"/>
      <c r="C25" s="344" t="s">
        <v>1022</v>
      </c>
    </row>
    <row r="26" spans="1:3" x14ac:dyDescent="0.2">
      <c r="A26" s="717"/>
      <c r="B26" s="348"/>
      <c r="C26" s="345"/>
    </row>
    <row r="27" spans="1:3" x14ac:dyDescent="0.2">
      <c r="A27" s="717"/>
      <c r="B27" s="348" t="s">
        <v>916</v>
      </c>
      <c r="C27" s="347" t="s">
        <v>689</v>
      </c>
    </row>
    <row r="28" spans="1:3" ht="28.5" x14ac:dyDescent="0.2">
      <c r="A28" s="717"/>
      <c r="B28" s="348"/>
      <c r="C28" s="344" t="s">
        <v>865</v>
      </c>
    </row>
    <row r="29" spans="1:3" x14ac:dyDescent="0.2">
      <c r="A29" s="717"/>
      <c r="B29" s="343"/>
      <c r="C29" s="345"/>
    </row>
    <row r="30" spans="1:3" x14ac:dyDescent="0.2">
      <c r="A30" s="717"/>
      <c r="B30" s="343" t="s">
        <v>832</v>
      </c>
      <c r="C30" s="347" t="s">
        <v>917</v>
      </c>
    </row>
    <row r="31" spans="1:3" ht="57" x14ac:dyDescent="0.2">
      <c r="A31" s="717"/>
      <c r="B31" s="727"/>
      <c r="C31" s="344" t="s">
        <v>1023</v>
      </c>
    </row>
    <row r="32" spans="1:3" ht="14.25" x14ac:dyDescent="0.2">
      <c r="A32" s="717"/>
      <c r="B32" s="727"/>
      <c r="C32" s="344" t="s">
        <v>866</v>
      </c>
    </row>
    <row r="33" spans="1:3" ht="71.25" x14ac:dyDescent="0.2">
      <c r="A33" s="717"/>
      <c r="B33" s="727"/>
      <c r="C33" s="344" t="s">
        <v>1024</v>
      </c>
    </row>
    <row r="34" spans="1:3" x14ac:dyDescent="0.2">
      <c r="A34" s="717"/>
      <c r="B34" s="348" t="s">
        <v>909</v>
      </c>
      <c r="C34" s="347" t="s">
        <v>918</v>
      </c>
    </row>
    <row r="35" spans="1:3" ht="42.75" x14ac:dyDescent="0.2">
      <c r="A35" s="717"/>
      <c r="B35" s="348"/>
      <c r="C35" s="344" t="s">
        <v>1025</v>
      </c>
    </row>
    <row r="36" spans="1:3" x14ac:dyDescent="0.2">
      <c r="A36" s="717"/>
      <c r="B36" s="348" t="s">
        <v>911</v>
      </c>
      <c r="C36" s="347" t="s">
        <v>691</v>
      </c>
    </row>
    <row r="37" spans="1:3" ht="28.5" x14ac:dyDescent="0.2">
      <c r="A37" s="717"/>
      <c r="B37" s="343"/>
      <c r="C37" s="344" t="s">
        <v>1026</v>
      </c>
    </row>
    <row r="38" spans="1:3" x14ac:dyDescent="0.2">
      <c r="A38" s="718"/>
      <c r="B38" s="343"/>
      <c r="C38" s="345"/>
    </row>
    <row r="39" spans="1:3" x14ac:dyDescent="0.2">
      <c r="A39" s="346">
        <v>6.2</v>
      </c>
      <c r="B39" s="343"/>
      <c r="C39" s="347" t="s">
        <v>438</v>
      </c>
    </row>
    <row r="40" spans="1:3" ht="42.75" x14ac:dyDescent="0.2">
      <c r="A40" s="716"/>
      <c r="B40" s="343"/>
      <c r="C40" s="344" t="s">
        <v>867</v>
      </c>
    </row>
    <row r="41" spans="1:3" x14ac:dyDescent="0.2">
      <c r="A41" s="718"/>
      <c r="B41" s="343"/>
      <c r="C41" s="345"/>
    </row>
    <row r="42" spans="1:3" x14ac:dyDescent="0.2">
      <c r="A42" s="346">
        <v>6.3</v>
      </c>
      <c r="B42" s="343"/>
      <c r="C42" s="347" t="s">
        <v>868</v>
      </c>
    </row>
    <row r="43" spans="1:3" ht="42.75" x14ac:dyDescent="0.2">
      <c r="A43" s="716"/>
      <c r="B43" s="343"/>
      <c r="C43" s="344" t="s">
        <v>869</v>
      </c>
    </row>
    <row r="44" spans="1:3" x14ac:dyDescent="0.2">
      <c r="A44" s="718"/>
      <c r="B44" s="343"/>
      <c r="C44" s="345"/>
    </row>
    <row r="45" spans="1:3" x14ac:dyDescent="0.2">
      <c r="A45" s="346">
        <v>6.4</v>
      </c>
      <c r="B45" s="343"/>
      <c r="C45" s="347" t="s">
        <v>870</v>
      </c>
    </row>
    <row r="46" spans="1:3" ht="57" x14ac:dyDescent="0.2">
      <c r="A46" s="716"/>
      <c r="B46" s="343"/>
      <c r="C46" s="344" t="s">
        <v>871</v>
      </c>
    </row>
    <row r="47" spans="1:3" x14ac:dyDescent="0.2">
      <c r="A47" s="717"/>
      <c r="B47" s="343"/>
      <c r="C47" s="345"/>
    </row>
    <row r="48" spans="1:3" ht="42.75" x14ac:dyDescent="0.2">
      <c r="A48" s="717"/>
      <c r="B48" s="343"/>
      <c r="C48" s="344" t="s">
        <v>872</v>
      </c>
    </row>
    <row r="49" spans="1:3" x14ac:dyDescent="0.2">
      <c r="A49" s="718"/>
      <c r="B49" s="343"/>
      <c r="C49" s="345"/>
    </row>
    <row r="50" spans="1:3" x14ac:dyDescent="0.2">
      <c r="A50" s="346">
        <v>6.5</v>
      </c>
      <c r="B50" s="343"/>
      <c r="C50" s="347" t="s">
        <v>873</v>
      </c>
    </row>
    <row r="51" spans="1:3" ht="28.5" x14ac:dyDescent="0.2">
      <c r="A51" s="716"/>
      <c r="B51" s="343"/>
      <c r="C51" s="344" t="s">
        <v>874</v>
      </c>
    </row>
    <row r="52" spans="1:3" ht="28.5" x14ac:dyDescent="0.2">
      <c r="A52" s="717"/>
      <c r="B52" s="343"/>
      <c r="C52" s="344" t="s">
        <v>1027</v>
      </c>
    </row>
    <row r="53" spans="1:3" ht="42.75" x14ac:dyDescent="0.2">
      <c r="A53" s="717"/>
      <c r="B53" s="343"/>
      <c r="C53" s="344" t="s">
        <v>1028</v>
      </c>
    </row>
    <row r="54" spans="1:3" ht="28.5" x14ac:dyDescent="0.2">
      <c r="A54" s="717"/>
      <c r="B54" s="343"/>
      <c r="C54" s="344" t="s">
        <v>875</v>
      </c>
    </row>
    <row r="55" spans="1:3" x14ac:dyDescent="0.2">
      <c r="A55" s="717"/>
      <c r="B55" s="343"/>
      <c r="C55" s="345"/>
    </row>
    <row r="56" spans="1:3" x14ac:dyDescent="0.2">
      <c r="A56" s="717"/>
      <c r="B56" s="343" t="s">
        <v>829</v>
      </c>
      <c r="C56" s="347" t="s">
        <v>919</v>
      </c>
    </row>
    <row r="57" spans="1:3" x14ac:dyDescent="0.2">
      <c r="A57" s="717"/>
      <c r="B57" s="348" t="s">
        <v>909</v>
      </c>
      <c r="C57" s="347" t="s">
        <v>920</v>
      </c>
    </row>
    <row r="58" spans="1:3" ht="71.25" x14ac:dyDescent="0.2">
      <c r="A58" s="717"/>
      <c r="B58" s="348"/>
      <c r="C58" s="344" t="s">
        <v>876</v>
      </c>
    </row>
    <row r="59" spans="1:3" x14ac:dyDescent="0.2">
      <c r="A59" s="717"/>
      <c r="B59" s="348"/>
      <c r="C59" s="345"/>
    </row>
    <row r="60" spans="1:3" x14ac:dyDescent="0.2">
      <c r="A60" s="717"/>
      <c r="B60" s="348" t="s">
        <v>911</v>
      </c>
      <c r="C60" s="347" t="s">
        <v>921</v>
      </c>
    </row>
    <row r="61" spans="1:3" ht="71.25" x14ac:dyDescent="0.2">
      <c r="A61" s="717"/>
      <c r="B61" s="348"/>
      <c r="C61" s="344" t="s">
        <v>1029</v>
      </c>
    </row>
    <row r="62" spans="1:3" x14ac:dyDescent="0.2">
      <c r="A62" s="717"/>
      <c r="B62" s="348"/>
      <c r="C62" s="345"/>
    </row>
    <row r="63" spans="1:3" x14ac:dyDescent="0.2">
      <c r="A63" s="717"/>
      <c r="B63" s="348" t="s">
        <v>913</v>
      </c>
      <c r="C63" s="347" t="s">
        <v>922</v>
      </c>
    </row>
    <row r="64" spans="1:3" ht="57" x14ac:dyDescent="0.2">
      <c r="A64" s="717"/>
      <c r="B64" s="348"/>
      <c r="C64" s="344" t="s">
        <v>1030</v>
      </c>
    </row>
    <row r="65" spans="1:3" x14ac:dyDescent="0.2">
      <c r="A65" s="717"/>
      <c r="B65" s="348"/>
      <c r="C65" s="345"/>
    </row>
    <row r="66" spans="1:3" x14ac:dyDescent="0.2">
      <c r="A66" s="717"/>
      <c r="B66" s="348" t="s">
        <v>914</v>
      </c>
      <c r="C66" s="347" t="s">
        <v>923</v>
      </c>
    </row>
    <row r="67" spans="1:3" x14ac:dyDescent="0.2">
      <c r="A67" s="717"/>
      <c r="B67" s="348"/>
      <c r="C67" s="344" t="s">
        <v>877</v>
      </c>
    </row>
    <row r="68" spans="1:3" x14ac:dyDescent="0.2">
      <c r="A68" s="717"/>
      <c r="B68" s="343"/>
      <c r="C68" s="345"/>
    </row>
    <row r="69" spans="1:3" x14ac:dyDescent="0.2">
      <c r="A69" s="717"/>
      <c r="B69" s="343" t="s">
        <v>832</v>
      </c>
      <c r="C69" s="347" t="s">
        <v>924</v>
      </c>
    </row>
    <row r="70" spans="1:3" x14ac:dyDescent="0.2">
      <c r="A70" s="717"/>
      <c r="B70" s="348" t="s">
        <v>909</v>
      </c>
      <c r="C70" s="347" t="s">
        <v>925</v>
      </c>
    </row>
    <row r="71" spans="1:3" ht="71.25" x14ac:dyDescent="0.2">
      <c r="A71" s="717"/>
      <c r="B71" s="348"/>
      <c r="C71" s="344" t="s">
        <v>878</v>
      </c>
    </row>
    <row r="72" spans="1:3" x14ac:dyDescent="0.2">
      <c r="A72" s="717"/>
      <c r="B72" s="348"/>
      <c r="C72" s="345"/>
    </row>
    <row r="73" spans="1:3" x14ac:dyDescent="0.2">
      <c r="A73" s="717"/>
      <c r="B73" s="348" t="s">
        <v>911</v>
      </c>
      <c r="C73" s="347" t="s">
        <v>926</v>
      </c>
    </row>
    <row r="74" spans="1:3" ht="28.5" x14ac:dyDescent="0.2">
      <c r="A74" s="717"/>
      <c r="B74" s="348"/>
      <c r="C74" s="344" t="s">
        <v>879</v>
      </c>
    </row>
    <row r="75" spans="1:3" x14ac:dyDescent="0.2">
      <c r="A75" s="717"/>
      <c r="B75" s="348"/>
      <c r="C75" s="345"/>
    </row>
    <row r="76" spans="1:3" x14ac:dyDescent="0.2">
      <c r="A76" s="717"/>
      <c r="B76" s="348" t="s">
        <v>913</v>
      </c>
      <c r="C76" s="347" t="s">
        <v>927</v>
      </c>
    </row>
    <row r="77" spans="1:3" ht="85.5" x14ac:dyDescent="0.2">
      <c r="A77" s="717"/>
      <c r="B77" s="348"/>
      <c r="C77" s="344" t="s">
        <v>880</v>
      </c>
    </row>
    <row r="78" spans="1:3" x14ac:dyDescent="0.2">
      <c r="A78" s="717"/>
      <c r="B78" s="348"/>
      <c r="C78" s="347"/>
    </row>
    <row r="79" spans="1:3" x14ac:dyDescent="0.2">
      <c r="A79" s="717"/>
      <c r="B79" s="348" t="s">
        <v>914</v>
      </c>
      <c r="C79" s="347" t="s">
        <v>923</v>
      </c>
    </row>
    <row r="80" spans="1:3" ht="42.75" x14ac:dyDescent="0.2">
      <c r="A80" s="717"/>
      <c r="B80" s="348"/>
      <c r="C80" s="344" t="s">
        <v>881</v>
      </c>
    </row>
    <row r="81" spans="1:3" x14ac:dyDescent="0.2">
      <c r="A81" s="717"/>
      <c r="B81" s="343"/>
      <c r="C81" s="345"/>
    </row>
    <row r="82" spans="1:3" x14ac:dyDescent="0.2">
      <c r="A82" s="717"/>
      <c r="B82" s="343" t="s">
        <v>834</v>
      </c>
      <c r="C82" s="347" t="s">
        <v>928</v>
      </c>
    </row>
    <row r="83" spans="1:3" ht="71.25" x14ac:dyDescent="0.2">
      <c r="A83" s="717"/>
      <c r="B83" s="343"/>
      <c r="C83" s="344" t="s">
        <v>882</v>
      </c>
    </row>
    <row r="84" spans="1:3" x14ac:dyDescent="0.2">
      <c r="A84" s="717"/>
      <c r="B84" s="343"/>
      <c r="C84" s="347"/>
    </row>
    <row r="85" spans="1:3" x14ac:dyDescent="0.2">
      <c r="A85" s="717"/>
      <c r="B85" s="343" t="s">
        <v>836</v>
      </c>
      <c r="C85" s="347" t="s">
        <v>929</v>
      </c>
    </row>
    <row r="86" spans="1:3" ht="71.25" x14ac:dyDescent="0.2">
      <c r="A86" s="717"/>
      <c r="B86" s="343"/>
      <c r="C86" s="344" t="s">
        <v>1031</v>
      </c>
    </row>
    <row r="87" spans="1:3" x14ac:dyDescent="0.2">
      <c r="A87" s="717"/>
      <c r="B87" s="343"/>
      <c r="C87" s="344"/>
    </row>
    <row r="88" spans="1:3" x14ac:dyDescent="0.2">
      <c r="A88" s="717"/>
      <c r="B88" s="343" t="s">
        <v>837</v>
      </c>
      <c r="C88" s="347" t="s">
        <v>930</v>
      </c>
    </row>
    <row r="89" spans="1:3" ht="57" x14ac:dyDescent="0.2">
      <c r="A89" s="717"/>
      <c r="B89" s="343"/>
      <c r="C89" s="344" t="s">
        <v>883</v>
      </c>
    </row>
    <row r="90" spans="1:3" x14ac:dyDescent="0.2">
      <c r="A90" s="717"/>
      <c r="B90" s="343"/>
      <c r="C90" s="344"/>
    </row>
    <row r="91" spans="1:3" x14ac:dyDescent="0.2">
      <c r="A91" s="717"/>
      <c r="B91" s="343" t="s">
        <v>841</v>
      </c>
      <c r="C91" s="347" t="s">
        <v>931</v>
      </c>
    </row>
    <row r="92" spans="1:3" ht="71.25" x14ac:dyDescent="0.2">
      <c r="A92" s="717"/>
      <c r="B92" s="343"/>
      <c r="C92" s="344" t="s">
        <v>1032</v>
      </c>
    </row>
    <row r="93" spans="1:3" ht="57" x14ac:dyDescent="0.2">
      <c r="A93" s="717"/>
      <c r="B93" s="343"/>
      <c r="C93" s="344" t="s">
        <v>884</v>
      </c>
    </row>
    <row r="94" spans="1:3" ht="42.75" x14ac:dyDescent="0.2">
      <c r="A94" s="717"/>
      <c r="B94" s="343"/>
      <c r="C94" s="344" t="s">
        <v>885</v>
      </c>
    </row>
    <row r="95" spans="1:3" ht="42.75" x14ac:dyDescent="0.2">
      <c r="A95" s="717"/>
      <c r="B95" s="343"/>
      <c r="C95" s="344" t="s">
        <v>886</v>
      </c>
    </row>
    <row r="96" spans="1:3" ht="57" x14ac:dyDescent="0.2">
      <c r="A96" s="717"/>
      <c r="B96" s="343"/>
      <c r="C96" s="344" t="s">
        <v>1033</v>
      </c>
    </row>
    <row r="97" spans="1:3" x14ac:dyDescent="0.2">
      <c r="A97" s="717"/>
      <c r="B97" s="343"/>
      <c r="C97" s="344"/>
    </row>
    <row r="98" spans="1:3" x14ac:dyDescent="0.2">
      <c r="A98" s="717"/>
      <c r="B98" s="343" t="s">
        <v>842</v>
      </c>
      <c r="C98" s="347" t="s">
        <v>932</v>
      </c>
    </row>
    <row r="99" spans="1:3" ht="42.75" x14ac:dyDescent="0.2">
      <c r="A99" s="717"/>
      <c r="B99" s="343"/>
      <c r="C99" s="344" t="s">
        <v>887</v>
      </c>
    </row>
    <row r="100" spans="1:3" x14ac:dyDescent="0.2">
      <c r="A100" s="717"/>
      <c r="B100" s="343"/>
      <c r="C100" s="345"/>
    </row>
    <row r="101" spans="1:3" ht="42.75" x14ac:dyDescent="0.2">
      <c r="A101" s="717"/>
      <c r="B101" s="343"/>
      <c r="C101" s="344" t="s">
        <v>888</v>
      </c>
    </row>
    <row r="102" spans="1:3" x14ac:dyDescent="0.2">
      <c r="A102" s="718"/>
      <c r="B102" s="343"/>
      <c r="C102" s="345"/>
    </row>
    <row r="103" spans="1:3" x14ac:dyDescent="0.2">
      <c r="A103" s="346">
        <v>6.6</v>
      </c>
      <c r="B103" s="343"/>
      <c r="C103" s="347" t="s">
        <v>889</v>
      </c>
    </row>
    <row r="104" spans="1:3" ht="28.5" x14ac:dyDescent="0.2">
      <c r="A104" s="716"/>
      <c r="B104" s="343"/>
      <c r="C104" s="344" t="s">
        <v>1034</v>
      </c>
    </row>
    <row r="105" spans="1:3" ht="57" x14ac:dyDescent="0.2">
      <c r="A105" s="717"/>
      <c r="B105" s="343"/>
      <c r="C105" s="344" t="s">
        <v>1035</v>
      </c>
    </row>
    <row r="106" spans="1:3" x14ac:dyDescent="0.2">
      <c r="A106" s="717"/>
      <c r="B106" s="343"/>
      <c r="C106" s="344" t="s">
        <v>890</v>
      </c>
    </row>
    <row r="107" spans="1:3" ht="28.5" x14ac:dyDescent="0.2">
      <c r="A107" s="717"/>
      <c r="B107" s="343"/>
      <c r="C107" s="344" t="s">
        <v>1036</v>
      </c>
    </row>
    <row r="108" spans="1:3" x14ac:dyDescent="0.2">
      <c r="A108" s="717"/>
      <c r="B108" s="343"/>
      <c r="C108" s="345"/>
    </row>
    <row r="109" spans="1:3" ht="28.5" x14ac:dyDescent="0.2">
      <c r="A109" s="717"/>
      <c r="B109" s="343"/>
      <c r="C109" s="344" t="s">
        <v>891</v>
      </c>
    </row>
    <row r="110" spans="1:3" x14ac:dyDescent="0.2">
      <c r="A110" s="717"/>
      <c r="B110" s="343"/>
      <c r="C110" s="347"/>
    </row>
    <row r="111" spans="1:3" x14ac:dyDescent="0.2">
      <c r="A111" s="717"/>
      <c r="B111" s="343" t="s">
        <v>829</v>
      </c>
      <c r="C111" s="347" t="s">
        <v>933</v>
      </c>
    </row>
    <row r="112" spans="1:3" ht="16.5" thickBot="1" x14ac:dyDescent="0.25">
      <c r="A112" s="717"/>
      <c r="B112" s="343"/>
      <c r="C112" s="344" t="s">
        <v>1006</v>
      </c>
    </row>
    <row r="113" spans="1:3" x14ac:dyDescent="0.2">
      <c r="A113" s="717"/>
      <c r="B113" s="348" t="s">
        <v>909</v>
      </c>
      <c r="C113" s="349" t="s">
        <v>962</v>
      </c>
    </row>
    <row r="114" spans="1:3" x14ac:dyDescent="0.2">
      <c r="A114" s="717"/>
      <c r="B114" s="348" t="s">
        <v>911</v>
      </c>
      <c r="C114" s="232" t="s">
        <v>963</v>
      </c>
    </row>
    <row r="115" spans="1:3" x14ac:dyDescent="0.2">
      <c r="A115" s="717"/>
      <c r="B115" s="348" t="s">
        <v>913</v>
      </c>
      <c r="C115" s="232" t="s">
        <v>964</v>
      </c>
    </row>
    <row r="116" spans="1:3" x14ac:dyDescent="0.2">
      <c r="A116" s="717"/>
      <c r="B116" s="348" t="s">
        <v>914</v>
      </c>
      <c r="C116" s="232" t="s">
        <v>965</v>
      </c>
    </row>
    <row r="117" spans="1:3" x14ac:dyDescent="0.2">
      <c r="A117" s="717"/>
      <c r="B117" s="348" t="s">
        <v>916</v>
      </c>
      <c r="C117" s="232" t="s">
        <v>966</v>
      </c>
    </row>
    <row r="118" spans="1:3" x14ac:dyDescent="0.2">
      <c r="A118" s="717"/>
      <c r="B118" s="348" t="s">
        <v>949</v>
      </c>
      <c r="C118" s="232" t="s">
        <v>967</v>
      </c>
    </row>
    <row r="119" spans="1:3" ht="31.5" x14ac:dyDescent="0.2">
      <c r="A119" s="717"/>
      <c r="B119" s="348" t="s">
        <v>955</v>
      </c>
      <c r="C119" s="232" t="s">
        <v>968</v>
      </c>
    </row>
    <row r="120" spans="1:3" ht="31.5" x14ac:dyDescent="0.2">
      <c r="A120" s="717"/>
      <c r="B120" s="348" t="s">
        <v>956</v>
      </c>
      <c r="C120" s="232" t="s">
        <v>969</v>
      </c>
    </row>
    <row r="121" spans="1:3" x14ac:dyDescent="0.2">
      <c r="A121" s="717"/>
      <c r="B121" s="348" t="s">
        <v>957</v>
      </c>
      <c r="C121" s="232" t="s">
        <v>970</v>
      </c>
    </row>
    <row r="122" spans="1:3" x14ac:dyDescent="0.2">
      <c r="A122" s="717"/>
      <c r="B122" s="348" t="s">
        <v>958</v>
      </c>
      <c r="C122" s="232" t="s">
        <v>971</v>
      </c>
    </row>
    <row r="123" spans="1:3" x14ac:dyDescent="0.2">
      <c r="A123" s="717"/>
      <c r="B123" s="348" t="s">
        <v>959</v>
      </c>
      <c r="C123" s="232" t="s">
        <v>972</v>
      </c>
    </row>
    <row r="124" spans="1:3" ht="31.5" x14ac:dyDescent="0.2">
      <c r="A124" s="717"/>
      <c r="B124" s="348" t="s">
        <v>960</v>
      </c>
      <c r="C124" s="232" t="s">
        <v>973</v>
      </c>
    </row>
    <row r="125" spans="1:3" ht="32.25" thickBot="1" x14ac:dyDescent="0.25">
      <c r="A125" s="717"/>
      <c r="B125" s="348" t="s">
        <v>961</v>
      </c>
      <c r="C125" s="350" t="s">
        <v>974</v>
      </c>
    </row>
    <row r="126" spans="1:3" ht="28.5" x14ac:dyDescent="0.2">
      <c r="A126" s="717"/>
      <c r="B126" s="343"/>
      <c r="C126" s="344" t="s">
        <v>892</v>
      </c>
    </row>
    <row r="127" spans="1:3" x14ac:dyDescent="0.2">
      <c r="A127" s="718"/>
      <c r="B127" s="343"/>
      <c r="C127" s="345"/>
    </row>
    <row r="128" spans="1:3" x14ac:dyDescent="0.2">
      <c r="A128" s="346">
        <v>6.7</v>
      </c>
      <c r="B128" s="343"/>
      <c r="C128" s="347" t="s">
        <v>893</v>
      </c>
    </row>
    <row r="129" spans="1:3" ht="42.75" x14ac:dyDescent="0.2">
      <c r="A129" s="716"/>
      <c r="B129" s="343"/>
      <c r="C129" s="344" t="s">
        <v>1037</v>
      </c>
    </row>
    <row r="130" spans="1:3" x14ac:dyDescent="0.2">
      <c r="A130" s="718"/>
      <c r="B130" s="343"/>
      <c r="C130" s="345"/>
    </row>
    <row r="131" spans="1:3" x14ac:dyDescent="0.2">
      <c r="A131" s="346">
        <v>6.8</v>
      </c>
      <c r="B131" s="343"/>
      <c r="C131" s="347" t="s">
        <v>894</v>
      </c>
    </row>
    <row r="132" spans="1:3" ht="156.75" x14ac:dyDescent="0.2">
      <c r="A132" s="716"/>
      <c r="B132" s="343"/>
      <c r="C132" s="344" t="s">
        <v>1038</v>
      </c>
    </row>
    <row r="133" spans="1:3" ht="42.75" x14ac:dyDescent="0.2">
      <c r="A133" s="717"/>
      <c r="B133" s="343"/>
      <c r="C133" s="344" t="s">
        <v>895</v>
      </c>
    </row>
    <row r="134" spans="1:3" x14ac:dyDescent="0.2">
      <c r="A134" s="718"/>
      <c r="B134" s="343"/>
      <c r="C134" s="345"/>
    </row>
    <row r="135" spans="1:3" x14ac:dyDescent="0.2">
      <c r="A135" s="346">
        <v>6.9</v>
      </c>
      <c r="B135" s="343"/>
      <c r="C135" s="347" t="s">
        <v>896</v>
      </c>
    </row>
    <row r="136" spans="1:3" ht="57" x14ac:dyDescent="0.2">
      <c r="A136" s="716"/>
      <c r="B136" s="343"/>
      <c r="C136" s="344" t="s">
        <v>897</v>
      </c>
    </row>
    <row r="137" spans="1:3" x14ac:dyDescent="0.2">
      <c r="A137" s="718"/>
      <c r="B137" s="343"/>
      <c r="C137" s="345"/>
    </row>
    <row r="138" spans="1:3" x14ac:dyDescent="0.2">
      <c r="A138" s="346">
        <v>7</v>
      </c>
      <c r="B138" s="343"/>
      <c r="C138" s="347" t="s">
        <v>898</v>
      </c>
    </row>
    <row r="139" spans="1:3" ht="71.25" x14ac:dyDescent="0.2">
      <c r="A139" s="716"/>
      <c r="B139" s="343"/>
      <c r="C139" s="344" t="s">
        <v>1007</v>
      </c>
    </row>
    <row r="140" spans="1:3" x14ac:dyDescent="0.2">
      <c r="A140" s="717"/>
      <c r="B140" s="343"/>
      <c r="C140" s="345"/>
    </row>
    <row r="141" spans="1:3" ht="85.5" x14ac:dyDescent="0.2">
      <c r="A141" s="717"/>
      <c r="B141" s="343"/>
      <c r="C141" s="344" t="s">
        <v>899</v>
      </c>
    </row>
    <row r="142" spans="1:3" x14ac:dyDescent="0.2">
      <c r="A142" s="718"/>
      <c r="B142" s="343"/>
      <c r="C142" s="345"/>
    </row>
    <row r="143" spans="1:3" x14ac:dyDescent="0.2">
      <c r="A143" s="346">
        <v>8</v>
      </c>
      <c r="B143" s="343"/>
      <c r="C143" s="347" t="s">
        <v>900</v>
      </c>
    </row>
    <row r="144" spans="1:3" x14ac:dyDescent="0.2">
      <c r="A144" s="716"/>
      <c r="B144" s="343" t="s">
        <v>829</v>
      </c>
      <c r="C144" s="347" t="s">
        <v>934</v>
      </c>
    </row>
    <row r="145" spans="1:3" ht="42.75" x14ac:dyDescent="0.2">
      <c r="A145" s="717"/>
      <c r="B145" s="343"/>
      <c r="C145" s="344" t="s">
        <v>901</v>
      </c>
    </row>
    <row r="146" spans="1:3" x14ac:dyDescent="0.2">
      <c r="A146" s="717"/>
      <c r="B146" s="343"/>
      <c r="C146" s="344"/>
    </row>
    <row r="147" spans="1:3" x14ac:dyDescent="0.2">
      <c r="A147" s="717"/>
      <c r="B147" s="343" t="s">
        <v>832</v>
      </c>
      <c r="C147" s="347" t="s">
        <v>935</v>
      </c>
    </row>
    <row r="148" spans="1:3" ht="42.75" x14ac:dyDescent="0.2">
      <c r="A148" s="717"/>
      <c r="B148" s="343"/>
      <c r="C148" s="344" t="s">
        <v>902</v>
      </c>
    </row>
    <row r="149" spans="1:3" x14ac:dyDescent="0.2">
      <c r="A149" s="717"/>
      <c r="B149" s="343"/>
      <c r="C149" s="345"/>
    </row>
    <row r="150" spans="1:3" x14ac:dyDescent="0.2">
      <c r="A150" s="717"/>
      <c r="B150" s="348" t="s">
        <v>909</v>
      </c>
      <c r="C150" s="344" t="s">
        <v>936</v>
      </c>
    </row>
    <row r="151" spans="1:3" x14ac:dyDescent="0.2">
      <c r="A151" s="717"/>
      <c r="B151" s="348" t="s">
        <v>911</v>
      </c>
      <c r="C151" s="344" t="s">
        <v>937</v>
      </c>
    </row>
    <row r="152" spans="1:3" ht="57" x14ac:dyDescent="0.2">
      <c r="A152" s="717"/>
      <c r="B152" s="343"/>
      <c r="C152" s="344" t="s">
        <v>1039</v>
      </c>
    </row>
    <row r="153" spans="1:3" x14ac:dyDescent="0.2">
      <c r="A153" s="717"/>
      <c r="B153" s="343"/>
      <c r="C153" s="344"/>
    </row>
    <row r="154" spans="1:3" x14ac:dyDescent="0.2">
      <c r="A154" s="717"/>
      <c r="B154" s="343" t="s">
        <v>834</v>
      </c>
      <c r="C154" s="347" t="s">
        <v>938</v>
      </c>
    </row>
    <row r="155" spans="1:3" ht="42.75" x14ac:dyDescent="0.2">
      <c r="A155" s="717"/>
      <c r="B155" s="343"/>
      <c r="C155" s="344" t="s">
        <v>903</v>
      </c>
    </row>
    <row r="156" spans="1:3" ht="42.75" x14ac:dyDescent="0.2">
      <c r="A156" s="717"/>
      <c r="B156" s="343"/>
      <c r="C156" s="344" t="s">
        <v>1040</v>
      </c>
    </row>
    <row r="157" spans="1:3" x14ac:dyDescent="0.2">
      <c r="A157" s="717"/>
      <c r="B157" s="343"/>
      <c r="C157" s="345"/>
    </row>
    <row r="158" spans="1:3" x14ac:dyDescent="0.2">
      <c r="A158" s="717"/>
      <c r="B158" s="343" t="s">
        <v>836</v>
      </c>
      <c r="C158" s="347" t="s">
        <v>939</v>
      </c>
    </row>
    <row r="159" spans="1:3" ht="71.25" x14ac:dyDescent="0.2">
      <c r="A159" s="717"/>
      <c r="B159" s="343"/>
      <c r="C159" s="344" t="s">
        <v>904</v>
      </c>
    </row>
    <row r="160" spans="1:3" x14ac:dyDescent="0.2">
      <c r="A160" s="717"/>
      <c r="B160" s="343"/>
      <c r="C160" s="344"/>
    </row>
    <row r="161" spans="1:3" x14ac:dyDescent="0.2">
      <c r="A161" s="717"/>
      <c r="B161" s="343" t="s">
        <v>837</v>
      </c>
      <c r="C161" s="347" t="s">
        <v>940</v>
      </c>
    </row>
    <row r="162" spans="1:3" ht="42.75" x14ac:dyDescent="0.2">
      <c r="A162" s="717"/>
      <c r="B162" s="343"/>
      <c r="C162" s="344" t="s">
        <v>1041</v>
      </c>
    </row>
    <row r="163" spans="1:3" x14ac:dyDescent="0.2">
      <c r="A163" s="717"/>
      <c r="B163" s="343"/>
      <c r="C163" s="347"/>
    </row>
    <row r="164" spans="1:3" x14ac:dyDescent="0.2">
      <c r="A164" s="717"/>
      <c r="B164" s="343" t="s">
        <v>841</v>
      </c>
      <c r="C164" s="347" t="s">
        <v>941</v>
      </c>
    </row>
    <row r="165" spans="1:3" ht="28.5" x14ac:dyDescent="0.2">
      <c r="A165" s="717"/>
      <c r="B165" s="343"/>
      <c r="C165" s="344" t="s">
        <v>905</v>
      </c>
    </row>
    <row r="166" spans="1:3" x14ac:dyDescent="0.2">
      <c r="A166" s="717"/>
      <c r="B166" s="343"/>
      <c r="C166" s="344"/>
    </row>
    <row r="167" spans="1:3" x14ac:dyDescent="0.2">
      <c r="A167" s="717"/>
      <c r="B167" s="343" t="s">
        <v>842</v>
      </c>
      <c r="C167" s="347" t="s">
        <v>942</v>
      </c>
    </row>
    <row r="168" spans="1:3" ht="42.75" x14ac:dyDescent="0.2">
      <c r="A168" s="717"/>
      <c r="B168" s="343"/>
      <c r="C168" s="344" t="s">
        <v>1042</v>
      </c>
    </row>
    <row r="169" spans="1:3" x14ac:dyDescent="0.2">
      <c r="A169" s="717"/>
      <c r="B169" s="343"/>
      <c r="C169" s="345"/>
    </row>
    <row r="170" spans="1:3" ht="57" x14ac:dyDescent="0.2">
      <c r="A170" s="717"/>
      <c r="B170" s="343"/>
      <c r="C170" s="344" t="s">
        <v>906</v>
      </c>
    </row>
    <row r="171" spans="1:3" ht="29.25" thickBot="1" x14ac:dyDescent="0.25">
      <c r="A171" s="731"/>
      <c r="B171" s="351"/>
      <c r="C171" s="352" t="s">
        <v>907</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DC83-809C-4607-A1AE-B912036A7477}">
  <dimension ref="A1:F43"/>
  <sheetViews>
    <sheetView zoomScaleNormal="100" workbookViewId="0">
      <selection sqref="A1:F22"/>
    </sheetView>
  </sheetViews>
  <sheetFormatPr defaultColWidth="9.140625" defaultRowHeight="12.75" x14ac:dyDescent="0.25"/>
  <cols>
    <col min="1" max="1" width="5.5703125" style="462" customWidth="1"/>
    <col min="2" max="2" width="27.28515625" style="462" bestFit="1" customWidth="1"/>
    <col min="3" max="3" width="17.7109375" style="502" bestFit="1" customWidth="1"/>
    <col min="4" max="4" width="16.5703125" style="502" customWidth="1"/>
    <col min="5" max="5" width="16.7109375" style="502" bestFit="1" customWidth="1"/>
    <col min="6" max="6" width="18.7109375" style="502" bestFit="1" customWidth="1"/>
    <col min="7" max="7" width="9.140625" style="462"/>
    <col min="8" max="8" width="11.28515625" style="462" customWidth="1"/>
    <col min="9" max="16384" width="9.140625" style="462"/>
  </cols>
  <sheetData>
    <row r="1" spans="1:6" ht="13.5" x14ac:dyDescent="0.25">
      <c r="A1" s="681" t="str">
        <f>SOC!A1:D1</f>
        <v>Okehi Local Government of Kogi State</v>
      </c>
      <c r="B1" s="681"/>
      <c r="C1" s="681"/>
      <c r="D1" s="681"/>
      <c r="E1" s="681"/>
      <c r="F1" s="681"/>
    </row>
    <row r="2" spans="1:6" ht="13.5" x14ac:dyDescent="0.25">
      <c r="A2" s="681" t="str">
        <f>SOC!A2:D2</f>
        <v>Financial Statements for the Year Ended 31 December 2021</v>
      </c>
      <c r="B2" s="681"/>
      <c r="C2" s="681"/>
      <c r="D2" s="681"/>
      <c r="E2" s="681"/>
      <c r="F2" s="681"/>
    </row>
    <row r="3" spans="1:6" ht="13.5" x14ac:dyDescent="0.25">
      <c r="A3" s="681" t="s">
        <v>1238</v>
      </c>
      <c r="B3" s="681"/>
      <c r="C3" s="681"/>
      <c r="D3" s="681"/>
      <c r="E3" s="681"/>
      <c r="F3" s="681"/>
    </row>
    <row r="4" spans="1:6" ht="13.5" x14ac:dyDescent="0.25">
      <c r="A4" s="501" t="s">
        <v>1239</v>
      </c>
      <c r="B4" s="468"/>
      <c r="C4" s="505"/>
      <c r="D4" s="505"/>
      <c r="E4" s="505"/>
      <c r="F4" s="505"/>
    </row>
    <row r="5" spans="1:6" ht="13.5" x14ac:dyDescent="0.25">
      <c r="A5" s="681" t="s">
        <v>710</v>
      </c>
      <c r="B5" s="681" t="s">
        <v>682</v>
      </c>
      <c r="C5" s="733" t="s">
        <v>1223</v>
      </c>
      <c r="D5" s="733"/>
      <c r="E5" s="733"/>
      <c r="F5" s="503"/>
    </row>
    <row r="6" spans="1:6" ht="27" x14ac:dyDescent="0.25">
      <c r="A6" s="681"/>
      <c r="B6" s="681"/>
      <c r="C6" s="503" t="s">
        <v>770</v>
      </c>
      <c r="D6" s="503" t="s">
        <v>771</v>
      </c>
      <c r="E6" s="503" t="s">
        <v>772</v>
      </c>
      <c r="F6" s="529" t="s">
        <v>1240</v>
      </c>
    </row>
    <row r="7" spans="1:6" x14ac:dyDescent="0.25">
      <c r="A7" s="458">
        <v>1</v>
      </c>
      <c r="B7" s="468" t="s">
        <v>687</v>
      </c>
      <c r="C7" s="535">
        <v>1316774188.71</v>
      </c>
      <c r="D7" s="480">
        <v>2305765690</v>
      </c>
      <c r="E7" s="535">
        <f>D7-C7</f>
        <v>988991501.28999996</v>
      </c>
      <c r="F7" s="535">
        <v>1337491806</v>
      </c>
    </row>
    <row r="8" spans="1:6" x14ac:dyDescent="0.25">
      <c r="A8" s="458">
        <v>2</v>
      </c>
      <c r="B8" s="468" t="s">
        <v>1230</v>
      </c>
      <c r="C8" s="535">
        <v>3898863.97</v>
      </c>
      <c r="D8" s="480">
        <v>0</v>
      </c>
      <c r="E8" s="535">
        <f>D8-C8</f>
        <v>-3898863.97</v>
      </c>
      <c r="F8" s="535">
        <v>17849078</v>
      </c>
    </row>
    <row r="9" spans="1:6" x14ac:dyDescent="0.25">
      <c r="A9" s="458">
        <v>3</v>
      </c>
      <c r="B9" s="468" t="s">
        <v>1241</v>
      </c>
      <c r="C9" s="535">
        <v>71445388.329999998</v>
      </c>
      <c r="D9" s="480">
        <v>0</v>
      </c>
      <c r="E9" s="535">
        <f>D9-C9</f>
        <v>-71445388.329999998</v>
      </c>
      <c r="F9" s="535" t="s">
        <v>1061</v>
      </c>
    </row>
    <row r="10" spans="1:6" x14ac:dyDescent="0.25">
      <c r="A10" s="458">
        <v>4</v>
      </c>
      <c r="B10" s="468" t="s">
        <v>1242</v>
      </c>
      <c r="C10" s="535">
        <v>1965604.04</v>
      </c>
      <c r="D10" s="480">
        <v>0</v>
      </c>
      <c r="E10" s="535">
        <f>D10-C10</f>
        <v>-1965604.04</v>
      </c>
      <c r="F10" s="535">
        <v>2266058</v>
      </c>
    </row>
    <row r="11" spans="1:6" x14ac:dyDescent="0.25">
      <c r="A11" s="458">
        <v>5</v>
      </c>
      <c r="B11" s="468" t="s">
        <v>1243</v>
      </c>
      <c r="C11" s="535">
        <v>76679348.439999998</v>
      </c>
      <c r="D11" s="480">
        <v>0</v>
      </c>
      <c r="E11" s="535">
        <f>D11-C11</f>
        <v>-76679348.439999998</v>
      </c>
      <c r="F11" s="535">
        <v>13482226</v>
      </c>
    </row>
    <row r="12" spans="1:6" x14ac:dyDescent="0.25">
      <c r="A12" s="458">
        <v>6</v>
      </c>
      <c r="B12" s="468" t="s">
        <v>1244</v>
      </c>
      <c r="C12" s="535">
        <v>0</v>
      </c>
      <c r="D12" s="480">
        <v>0</v>
      </c>
      <c r="E12" s="535">
        <v>0</v>
      </c>
      <c r="F12" s="535">
        <v>17137637</v>
      </c>
    </row>
    <row r="13" spans="1:6" x14ac:dyDescent="0.25">
      <c r="A13" s="458">
        <v>7</v>
      </c>
      <c r="B13" s="468" t="s">
        <v>1226</v>
      </c>
      <c r="C13" s="535">
        <v>0</v>
      </c>
      <c r="D13" s="480">
        <v>0</v>
      </c>
      <c r="E13" s="535">
        <v>0</v>
      </c>
      <c r="F13" s="535">
        <v>0</v>
      </c>
    </row>
    <row r="14" spans="1:6" x14ac:dyDescent="0.25">
      <c r="A14" s="458">
        <v>8</v>
      </c>
      <c r="B14" s="468" t="s">
        <v>1231</v>
      </c>
      <c r="C14" s="535">
        <v>0</v>
      </c>
      <c r="D14" s="480">
        <v>0</v>
      </c>
      <c r="E14" s="535">
        <v>0</v>
      </c>
      <c r="F14" s="535">
        <v>0</v>
      </c>
    </row>
    <row r="15" spans="1:6" x14ac:dyDescent="0.25">
      <c r="A15" s="458">
        <v>9</v>
      </c>
      <c r="B15" s="468" t="s">
        <v>1245</v>
      </c>
      <c r="C15" s="535">
        <v>0</v>
      </c>
      <c r="D15" s="480">
        <v>0</v>
      </c>
      <c r="E15" s="535">
        <v>0</v>
      </c>
      <c r="F15" s="535">
        <v>26430438</v>
      </c>
    </row>
    <row r="16" spans="1:6" x14ac:dyDescent="0.25">
      <c r="A16" s="458">
        <v>10</v>
      </c>
      <c r="B16" s="468" t="s">
        <v>768</v>
      </c>
      <c r="C16" s="535">
        <v>7648964.4199999999</v>
      </c>
      <c r="D16" s="480">
        <v>0</v>
      </c>
      <c r="E16" s="535">
        <f>D16-C16</f>
        <v>-7648964.4199999999</v>
      </c>
      <c r="F16" s="535">
        <v>31707817</v>
      </c>
    </row>
    <row r="17" spans="1:6" x14ac:dyDescent="0.25">
      <c r="A17" s="458">
        <v>11</v>
      </c>
      <c r="B17" s="468" t="s">
        <v>1246</v>
      </c>
      <c r="C17" s="535">
        <v>0</v>
      </c>
      <c r="D17" s="480">
        <v>0</v>
      </c>
      <c r="E17" s="535">
        <v>0</v>
      </c>
      <c r="F17" s="535">
        <v>0</v>
      </c>
    </row>
    <row r="18" spans="1:6" x14ac:dyDescent="0.25">
      <c r="A18" s="458">
        <v>12</v>
      </c>
      <c r="B18" s="468" t="s">
        <v>1247</v>
      </c>
      <c r="C18" s="535">
        <v>0</v>
      </c>
      <c r="D18" s="480">
        <v>0</v>
      </c>
      <c r="E18" s="535">
        <v>0</v>
      </c>
      <c r="F18" s="535">
        <v>0</v>
      </c>
    </row>
    <row r="19" spans="1:6" x14ac:dyDescent="0.25">
      <c r="A19" s="458">
        <v>13</v>
      </c>
      <c r="B19" s="468" t="s">
        <v>1248</v>
      </c>
      <c r="C19" s="535">
        <v>0</v>
      </c>
      <c r="D19" s="480">
        <v>0</v>
      </c>
      <c r="E19" s="535">
        <v>0</v>
      </c>
      <c r="F19" s="535">
        <v>52783938</v>
      </c>
    </row>
    <row r="20" spans="1:6" x14ac:dyDescent="0.25">
      <c r="A20" s="458">
        <v>14</v>
      </c>
      <c r="B20" s="468" t="s">
        <v>994</v>
      </c>
      <c r="C20" s="535">
        <v>0</v>
      </c>
      <c r="D20" s="480">
        <v>0</v>
      </c>
      <c r="E20" s="535">
        <v>0</v>
      </c>
      <c r="F20" s="535">
        <v>36717485</v>
      </c>
    </row>
    <row r="21" spans="1:6" x14ac:dyDescent="0.25">
      <c r="A21" s="458">
        <v>15</v>
      </c>
      <c r="B21" s="468" t="s">
        <v>1249</v>
      </c>
      <c r="C21" s="535">
        <v>0</v>
      </c>
      <c r="D21" s="480">
        <v>0</v>
      </c>
      <c r="E21" s="535">
        <v>0</v>
      </c>
      <c r="F21" s="535">
        <v>4087673</v>
      </c>
    </row>
    <row r="22" spans="1:6" ht="13.5" x14ac:dyDescent="0.25">
      <c r="A22" s="468"/>
      <c r="B22" s="501" t="s">
        <v>709</v>
      </c>
      <c r="C22" s="536">
        <f>SUM(C7:C21)</f>
        <v>1478412357.9100001</v>
      </c>
      <c r="D22" s="512">
        <f t="shared" ref="D22:F22" si="0">SUM(D7:D21)</f>
        <v>2305765690</v>
      </c>
      <c r="E22" s="536">
        <f t="shared" si="0"/>
        <v>827353332.09000003</v>
      </c>
      <c r="F22" s="536">
        <f t="shared" si="0"/>
        <v>1539954156</v>
      </c>
    </row>
    <row r="23" spans="1:6" x14ac:dyDescent="0.25">
      <c r="A23" s="468"/>
      <c r="B23" s="468"/>
      <c r="C23" s="505"/>
      <c r="D23" s="505"/>
      <c r="E23" s="505"/>
      <c r="F23" s="505"/>
    </row>
    <row r="24" spans="1:6" x14ac:dyDescent="0.25">
      <c r="A24" s="468"/>
      <c r="B24" s="468"/>
      <c r="C24" s="505"/>
      <c r="D24" s="505"/>
      <c r="E24" s="505"/>
      <c r="F24" s="505"/>
    </row>
    <row r="25" spans="1:6" x14ac:dyDescent="0.25">
      <c r="A25" s="468"/>
      <c r="B25" s="468"/>
      <c r="C25" s="505"/>
      <c r="D25" s="505"/>
      <c r="E25" s="505"/>
      <c r="F25" s="505"/>
    </row>
    <row r="28" spans="1:6" ht="51" customHeight="1" x14ac:dyDescent="0.25">
      <c r="B28" s="732" t="s">
        <v>1250</v>
      </c>
      <c r="C28" s="732"/>
      <c r="D28" s="732"/>
      <c r="E28" s="732"/>
      <c r="F28" s="732"/>
    </row>
    <row r="43" spans="1:3" s="502" customFormat="1" ht="13.5" x14ac:dyDescent="0.25">
      <c r="A43" s="462"/>
      <c r="B43" s="462"/>
      <c r="C43" s="537" t="s">
        <v>1251</v>
      </c>
    </row>
  </sheetData>
  <mergeCells count="7">
    <mergeCell ref="B28:F28"/>
    <mergeCell ref="A2:F2"/>
    <mergeCell ref="A1:F1"/>
    <mergeCell ref="A3:F3"/>
    <mergeCell ref="A5:A6"/>
    <mergeCell ref="B5:B6"/>
    <mergeCell ref="C5:E5"/>
  </mergeCells>
  <pageMargins left="0.28125" right="4.1666666666666664E-2" top="0.75" bottom="0.75" header="0.3" footer="0.3"/>
  <pageSetup orientation="portrait" r:id="rId1"/>
  <headerFooter>
    <oddHeader>&amp;C&amp;"-,Bold"&amp;14Okehi Local Government of Kogi State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5ABC-3E77-4DD0-8B03-AE736AF3B287}">
  <dimension ref="A1:I15"/>
  <sheetViews>
    <sheetView zoomScale="80" zoomScaleNormal="80" workbookViewId="0">
      <selection sqref="A1:I15"/>
    </sheetView>
  </sheetViews>
  <sheetFormatPr defaultRowHeight="10.5" x14ac:dyDescent="0.25"/>
  <cols>
    <col min="1" max="1" width="4.42578125" style="517" bestFit="1" customWidth="1"/>
    <col min="2" max="2" width="12" style="513" bestFit="1" customWidth="1"/>
    <col min="3" max="3" width="15.28515625" style="513" bestFit="1" customWidth="1"/>
    <col min="4" max="4" width="12.85546875" style="638" bestFit="1" customWidth="1"/>
    <col min="5" max="6" width="13.5703125" style="638" bestFit="1" customWidth="1"/>
    <col min="7" max="7" width="13.85546875" style="638" bestFit="1" customWidth="1"/>
    <col min="8" max="8" width="12.85546875" style="638" bestFit="1" customWidth="1"/>
    <col min="9" max="9" width="15.7109375" style="513" bestFit="1" customWidth="1"/>
    <col min="10" max="16384" width="9.140625" style="513"/>
  </cols>
  <sheetData>
    <row r="1" spans="1:9" ht="15" customHeight="1" x14ac:dyDescent="0.25">
      <c r="A1" s="704" t="s">
        <v>1252</v>
      </c>
      <c r="B1" s="704"/>
      <c r="C1" s="704"/>
      <c r="D1" s="704"/>
      <c r="E1" s="704"/>
      <c r="F1" s="704"/>
      <c r="G1" s="704"/>
      <c r="H1" s="704"/>
      <c r="I1" s="704"/>
    </row>
    <row r="2" spans="1:9" s="534" customFormat="1" ht="18" x14ac:dyDescent="0.25">
      <c r="A2" s="531" t="s">
        <v>710</v>
      </c>
      <c r="B2" s="531" t="s">
        <v>1253</v>
      </c>
      <c r="C2" s="532" t="s">
        <v>1254</v>
      </c>
      <c r="D2" s="532" t="s">
        <v>1255</v>
      </c>
      <c r="E2" s="533" t="s">
        <v>1467</v>
      </c>
      <c r="F2" s="533" t="s">
        <v>1256</v>
      </c>
      <c r="G2" s="533" t="s">
        <v>1468</v>
      </c>
      <c r="H2" s="532" t="s">
        <v>1257</v>
      </c>
      <c r="I2" s="532" t="s">
        <v>673</v>
      </c>
    </row>
    <row r="3" spans="1:9" ht="22.35" customHeight="1" x14ac:dyDescent="0.25">
      <c r="A3" s="625">
        <v>1</v>
      </c>
      <c r="B3" s="518" t="s">
        <v>1258</v>
      </c>
      <c r="C3" s="650">
        <v>98715323.519999996</v>
      </c>
      <c r="D3" s="650">
        <v>1758677.19</v>
      </c>
      <c r="E3" s="650" t="s">
        <v>1061</v>
      </c>
      <c r="F3" s="650" t="s">
        <v>1061</v>
      </c>
      <c r="G3" s="650" t="s">
        <v>1061</v>
      </c>
      <c r="H3" s="650">
        <v>990362.61</v>
      </c>
      <c r="I3" s="650">
        <f t="shared" ref="I3:I14" si="0">SUM(C3:H3)</f>
        <v>101464363.31999999</v>
      </c>
    </row>
    <row r="4" spans="1:9" ht="22.35" customHeight="1" x14ac:dyDescent="0.25">
      <c r="A4" s="625">
        <v>2</v>
      </c>
      <c r="B4" s="518" t="s">
        <v>1259</v>
      </c>
      <c r="C4" s="650">
        <v>114019029.2</v>
      </c>
      <c r="D4" s="650" t="s">
        <v>1061</v>
      </c>
      <c r="E4" s="650">
        <v>3927375.22</v>
      </c>
      <c r="F4" s="650" t="s">
        <v>1061</v>
      </c>
      <c r="G4" s="650" t="s">
        <v>1061</v>
      </c>
      <c r="H4" s="650" t="s">
        <v>1061</v>
      </c>
      <c r="I4" s="650">
        <f t="shared" si="0"/>
        <v>117946404.42</v>
      </c>
    </row>
    <row r="5" spans="1:9" ht="22.35" customHeight="1" x14ac:dyDescent="0.25">
      <c r="A5" s="625">
        <v>3</v>
      </c>
      <c r="B5" s="518" t="s">
        <v>1260</v>
      </c>
      <c r="C5" s="650">
        <v>83360853.939999998</v>
      </c>
      <c r="D5" s="650">
        <v>2140186.7799999998</v>
      </c>
      <c r="E5" s="650">
        <v>3927375.22</v>
      </c>
      <c r="F5" s="650" t="s">
        <v>1061</v>
      </c>
      <c r="G5" s="650">
        <v>147228.57</v>
      </c>
      <c r="H5" s="650" t="s">
        <v>1061</v>
      </c>
      <c r="I5" s="650">
        <f t="shared" si="0"/>
        <v>89575644.50999999</v>
      </c>
    </row>
    <row r="6" spans="1:9" ht="22.35" customHeight="1" x14ac:dyDescent="0.25">
      <c r="A6" s="625">
        <v>4</v>
      </c>
      <c r="B6" s="518" t="s">
        <v>1261</v>
      </c>
      <c r="C6" s="650">
        <v>93438184.140000001</v>
      </c>
      <c r="D6" s="650" t="s">
        <v>1061</v>
      </c>
      <c r="E6" s="650">
        <v>13523279.51</v>
      </c>
      <c r="F6" s="650" t="s">
        <v>1061</v>
      </c>
      <c r="G6" s="650"/>
      <c r="H6" s="650"/>
      <c r="I6" s="650">
        <f t="shared" si="0"/>
        <v>106961463.65000001</v>
      </c>
    </row>
    <row r="7" spans="1:9" ht="22.35" customHeight="1" x14ac:dyDescent="0.25">
      <c r="A7" s="625">
        <v>5</v>
      </c>
      <c r="B7" s="518" t="s">
        <v>1262</v>
      </c>
      <c r="C7" s="650">
        <v>108276069.55</v>
      </c>
      <c r="D7" s="650" t="s">
        <v>1061</v>
      </c>
      <c r="E7" s="650">
        <v>15963595.82</v>
      </c>
      <c r="F7" s="650" t="s">
        <v>1061</v>
      </c>
      <c r="G7" s="650"/>
      <c r="H7" s="650">
        <v>773422.32</v>
      </c>
      <c r="I7" s="650">
        <f t="shared" si="0"/>
        <v>125013087.69</v>
      </c>
    </row>
    <row r="8" spans="1:9" ht="22.35" customHeight="1" x14ac:dyDescent="0.25">
      <c r="A8" s="625">
        <v>6</v>
      </c>
      <c r="B8" s="518" t="s">
        <v>628</v>
      </c>
      <c r="C8" s="650">
        <v>88131829.849999994</v>
      </c>
      <c r="D8" s="650" t="s">
        <v>1061</v>
      </c>
      <c r="E8" s="650">
        <v>3927375.22</v>
      </c>
      <c r="F8" s="650" t="s">
        <v>1061</v>
      </c>
      <c r="G8" s="650">
        <v>5851058.9699999997</v>
      </c>
      <c r="H8" s="650">
        <v>1001615.27</v>
      </c>
      <c r="I8" s="650">
        <f t="shared" si="0"/>
        <v>98911879.309999987</v>
      </c>
    </row>
    <row r="9" spans="1:9" ht="22.35" customHeight="1" x14ac:dyDescent="0.25">
      <c r="A9" s="625">
        <v>7</v>
      </c>
      <c r="B9" s="518" t="s">
        <v>1263</v>
      </c>
      <c r="C9" s="650">
        <v>143976743.99000001</v>
      </c>
      <c r="D9" s="650"/>
      <c r="E9" s="650">
        <v>3927375.22</v>
      </c>
      <c r="F9" s="650">
        <v>1965604.04</v>
      </c>
      <c r="G9" s="650">
        <v>14227348.220000001</v>
      </c>
      <c r="H9" s="650"/>
      <c r="I9" s="650">
        <f t="shared" si="0"/>
        <v>164097071.47</v>
      </c>
    </row>
    <row r="10" spans="1:9" ht="22.35" customHeight="1" x14ac:dyDescent="0.25">
      <c r="A10" s="625">
        <v>8</v>
      </c>
      <c r="B10" s="518" t="s">
        <v>1264</v>
      </c>
      <c r="C10" s="650">
        <v>135625965.68000001</v>
      </c>
      <c r="D10" s="650"/>
      <c r="E10" s="650">
        <v>9279213.1699999999</v>
      </c>
      <c r="F10" s="650"/>
      <c r="G10" s="650"/>
      <c r="H10" s="650">
        <v>952450.95</v>
      </c>
      <c r="I10" s="650">
        <f t="shared" si="0"/>
        <v>145857629.79999998</v>
      </c>
    </row>
    <row r="11" spans="1:9" ht="22.35" customHeight="1" x14ac:dyDescent="0.25">
      <c r="A11" s="625">
        <v>9</v>
      </c>
      <c r="B11" s="518" t="s">
        <v>1265</v>
      </c>
      <c r="C11" s="650">
        <v>110990960.7</v>
      </c>
      <c r="D11" s="650"/>
      <c r="E11" s="650">
        <v>3927375.22</v>
      </c>
      <c r="F11" s="650"/>
      <c r="G11" s="650">
        <v>14085074.720000001</v>
      </c>
      <c r="H11" s="650">
        <v>608980.53</v>
      </c>
      <c r="I11" s="650">
        <f t="shared" si="0"/>
        <v>129612391.17</v>
      </c>
    </row>
    <row r="12" spans="1:9" ht="22.35" customHeight="1" x14ac:dyDescent="0.25">
      <c r="A12" s="625">
        <v>10</v>
      </c>
      <c r="B12" s="518" t="s">
        <v>1266</v>
      </c>
      <c r="C12" s="650"/>
      <c r="D12" s="650"/>
      <c r="E12" s="650"/>
      <c r="F12" s="650"/>
      <c r="G12" s="650">
        <v>113413.74</v>
      </c>
      <c r="H12" s="650">
        <v>713436.58</v>
      </c>
      <c r="I12" s="650">
        <f t="shared" si="0"/>
        <v>826850.32</v>
      </c>
    </row>
    <row r="13" spans="1:9" ht="22.35" customHeight="1" x14ac:dyDescent="0.25">
      <c r="A13" s="625">
        <v>11</v>
      </c>
      <c r="B13" s="518" t="s">
        <v>1267</v>
      </c>
      <c r="C13" s="650">
        <v>225132660.90000001</v>
      </c>
      <c r="D13" s="650"/>
      <c r="E13" s="650">
        <v>9115048.5099999998</v>
      </c>
      <c r="F13" s="650"/>
      <c r="G13" s="650">
        <v>42255224.219999999</v>
      </c>
      <c r="H13" s="650">
        <v>1568314.36</v>
      </c>
      <c r="I13" s="650">
        <f t="shared" si="0"/>
        <v>278071247.99000001</v>
      </c>
    </row>
    <row r="14" spans="1:9" ht="22.35" customHeight="1" x14ac:dyDescent="0.25">
      <c r="A14" s="625">
        <v>12</v>
      </c>
      <c r="B14" s="518" t="s">
        <v>1268</v>
      </c>
      <c r="C14" s="650">
        <v>115106567.23999999</v>
      </c>
      <c r="D14" s="650"/>
      <c r="E14" s="650">
        <v>3927375.22</v>
      </c>
      <c r="F14" s="650"/>
      <c r="G14" s="650"/>
      <c r="H14" s="650">
        <v>1040381.8</v>
      </c>
      <c r="I14" s="650">
        <f t="shared" si="0"/>
        <v>120074324.25999999</v>
      </c>
    </row>
    <row r="15" spans="1:9" ht="22.35" customHeight="1" x14ac:dyDescent="0.25">
      <c r="A15" s="625"/>
      <c r="B15" s="514" t="s">
        <v>673</v>
      </c>
      <c r="C15" s="651">
        <f>SUM(C3:C14)</f>
        <v>1316774188.71</v>
      </c>
      <c r="D15" s="651">
        <f t="shared" ref="D15:G15" si="1">SUM(D3:D14)</f>
        <v>3898863.9699999997</v>
      </c>
      <c r="E15" s="651">
        <f t="shared" si="1"/>
        <v>71445388.329999998</v>
      </c>
      <c r="F15" s="651">
        <f t="shared" si="1"/>
        <v>1965604.04</v>
      </c>
      <c r="G15" s="651">
        <f t="shared" si="1"/>
        <v>76679348.439999998</v>
      </c>
      <c r="H15" s="651">
        <f>SUM(H3:H14)</f>
        <v>7648964.4200000009</v>
      </c>
      <c r="I15" s="651">
        <f>SUM(I3:I14)</f>
        <v>1478412357.9099998</v>
      </c>
    </row>
  </sheetData>
  <mergeCells count="1">
    <mergeCell ref="A1:I1"/>
  </mergeCells>
  <pageMargins left="0.30208333333333331" right="4.1666666666666664E-2" top="0.75" bottom="0.75" header="0.3" footer="0.3"/>
  <pageSetup paperSize="9" orientation="landscape" r:id="rId1"/>
  <headerFooter>
    <oddHeader>&amp;C&amp;"-,Bold"&amp;14Okehi Local Government of Kogi State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E79D-BEB7-4346-9BA0-0FD74D0499A4}">
  <dimension ref="A1:H35"/>
  <sheetViews>
    <sheetView topLeftCell="A13" zoomScaleNormal="100" workbookViewId="0">
      <selection activeCell="D35" sqref="D35"/>
    </sheetView>
  </sheetViews>
  <sheetFormatPr defaultColWidth="9.140625" defaultRowHeight="12.75" x14ac:dyDescent="0.25"/>
  <cols>
    <col min="1" max="1" width="4.28515625" style="462" customWidth="1"/>
    <col min="2" max="2" width="19.85546875" style="462" bestFit="1" customWidth="1"/>
    <col min="3" max="3" width="15.28515625" style="502" bestFit="1" customWidth="1"/>
    <col min="4" max="4" width="15.7109375" style="502" bestFit="1" customWidth="1"/>
    <col min="5" max="5" width="16.28515625" style="502" bestFit="1" customWidth="1"/>
    <col min="6" max="6" width="18.42578125" style="502" customWidth="1"/>
    <col min="7" max="7" width="9.140625" style="462"/>
    <col min="8" max="8" width="11.28515625" style="462" customWidth="1"/>
    <col min="9" max="16384" width="9.140625" style="462"/>
  </cols>
  <sheetData>
    <row r="1" spans="1:6" ht="13.5" x14ac:dyDescent="0.25">
      <c r="A1" s="681" t="str">
        <f>SOC!A1:D1</f>
        <v>Okehi Local Government of Kogi State</v>
      </c>
      <c r="B1" s="681"/>
      <c r="C1" s="681"/>
      <c r="D1" s="681"/>
      <c r="E1" s="681"/>
      <c r="F1" s="681"/>
    </row>
    <row r="2" spans="1:6" ht="13.5" x14ac:dyDescent="0.25">
      <c r="A2" s="681" t="str">
        <f>SOC!A2:D2</f>
        <v>Financial Statements for the Year Ended 31 December 2021</v>
      </c>
      <c r="B2" s="681"/>
      <c r="C2" s="681"/>
      <c r="D2" s="681"/>
      <c r="E2" s="681"/>
      <c r="F2" s="681"/>
    </row>
    <row r="3" spans="1:6" ht="13.5" x14ac:dyDescent="0.25">
      <c r="A3" s="681" t="s">
        <v>1238</v>
      </c>
      <c r="B3" s="681"/>
      <c r="C3" s="681"/>
      <c r="D3" s="681"/>
      <c r="E3" s="681"/>
      <c r="F3" s="681"/>
    </row>
    <row r="4" spans="1:6" ht="13.5" x14ac:dyDescent="0.25">
      <c r="A4" s="736" t="s">
        <v>1104</v>
      </c>
      <c r="B4" s="737"/>
      <c r="C4" s="737"/>
      <c r="D4" s="737"/>
      <c r="E4" s="737"/>
      <c r="F4" s="738"/>
    </row>
    <row r="5" spans="1:6" ht="27" x14ac:dyDescent="0.25">
      <c r="A5" s="681" t="s">
        <v>1269</v>
      </c>
      <c r="B5" s="681" t="s">
        <v>682</v>
      </c>
      <c r="C5" s="733" t="s">
        <v>1223</v>
      </c>
      <c r="D5" s="733"/>
      <c r="E5" s="733"/>
      <c r="F5" s="529" t="s">
        <v>1458</v>
      </c>
    </row>
    <row r="6" spans="1:6" ht="13.5" x14ac:dyDescent="0.25">
      <c r="A6" s="681"/>
      <c r="B6" s="681"/>
      <c r="C6" s="503" t="s">
        <v>770</v>
      </c>
      <c r="D6" s="503" t="s">
        <v>771</v>
      </c>
      <c r="E6" s="503" t="s">
        <v>772</v>
      </c>
      <c r="F6" s="503" t="s">
        <v>770</v>
      </c>
    </row>
    <row r="7" spans="1:6" x14ac:dyDescent="0.25">
      <c r="A7" s="468"/>
      <c r="B7" s="468"/>
      <c r="C7" s="505"/>
      <c r="D7" s="505"/>
      <c r="E7" s="505"/>
      <c r="F7" s="505"/>
    </row>
    <row r="8" spans="1:6" x14ac:dyDescent="0.25">
      <c r="A8" s="468"/>
      <c r="B8" s="468" t="s">
        <v>815</v>
      </c>
      <c r="C8" s="505">
        <v>728918352.82000005</v>
      </c>
      <c r="D8" s="505">
        <v>611275410</v>
      </c>
      <c r="E8" s="505">
        <f>D8-C8</f>
        <v>-117642942.82000005</v>
      </c>
      <c r="F8" s="505">
        <v>522701541</v>
      </c>
    </row>
    <row r="9" spans="1:6" x14ac:dyDescent="0.25">
      <c r="A9" s="468"/>
      <c r="B9" s="468"/>
      <c r="C9" s="505"/>
      <c r="D9" s="505"/>
      <c r="E9" s="505"/>
      <c r="F9" s="505"/>
    </row>
    <row r="10" spans="1:6" s="474" customFormat="1" ht="13.5" x14ac:dyDescent="0.25">
      <c r="A10" s="501"/>
      <c r="B10" s="501" t="s">
        <v>1</v>
      </c>
      <c r="C10" s="506">
        <f>SUM(C8:C9)</f>
        <v>728918352.82000005</v>
      </c>
      <c r="D10" s="506">
        <f t="shared" ref="D10:F10" si="0">SUM(D8:D9)</f>
        <v>611275410</v>
      </c>
      <c r="E10" s="506">
        <f t="shared" si="0"/>
        <v>-117642942.82000005</v>
      </c>
      <c r="F10" s="506">
        <f t="shared" si="0"/>
        <v>522701541</v>
      </c>
    </row>
    <row r="13" spans="1:6" ht="13.5" x14ac:dyDescent="0.25">
      <c r="A13" s="686" t="s">
        <v>1270</v>
      </c>
      <c r="B13" s="686"/>
      <c r="C13" s="686"/>
      <c r="D13" s="686"/>
      <c r="E13" s="686"/>
      <c r="F13" s="686"/>
    </row>
    <row r="14" spans="1:6" s="504" customFormat="1" ht="27" x14ac:dyDescent="0.25">
      <c r="A14" s="465" t="s">
        <v>1269</v>
      </c>
      <c r="B14" s="465" t="s">
        <v>1271</v>
      </c>
      <c r="C14" s="739" t="s">
        <v>1457</v>
      </c>
      <c r="D14" s="733"/>
      <c r="E14" s="733"/>
      <c r="F14" s="529" t="s">
        <v>1458</v>
      </c>
    </row>
    <row r="15" spans="1:6" x14ac:dyDescent="0.25">
      <c r="A15" s="468"/>
      <c r="B15" s="468" t="s">
        <v>623</v>
      </c>
      <c r="C15" s="734">
        <v>60545035.689999998</v>
      </c>
      <c r="D15" s="734"/>
      <c r="E15" s="734"/>
      <c r="F15" s="505">
        <v>40521324.840000004</v>
      </c>
    </row>
    <row r="16" spans="1:6" x14ac:dyDescent="0.25">
      <c r="A16" s="468"/>
      <c r="B16" s="468" t="s">
        <v>712</v>
      </c>
      <c r="C16" s="734">
        <v>55636388.299999997</v>
      </c>
      <c r="D16" s="734"/>
      <c r="E16" s="734"/>
      <c r="F16" s="505">
        <v>36904342.289999999</v>
      </c>
    </row>
    <row r="17" spans="1:8" x14ac:dyDescent="0.25">
      <c r="A17" s="468"/>
      <c r="B17" s="468" t="s">
        <v>625</v>
      </c>
      <c r="C17" s="734">
        <v>59891307.18</v>
      </c>
      <c r="D17" s="734"/>
      <c r="E17" s="734"/>
      <c r="F17" s="505">
        <v>35174365.450000003</v>
      </c>
    </row>
    <row r="18" spans="1:8" x14ac:dyDescent="0.25">
      <c r="A18" s="468"/>
      <c r="B18" s="468" t="s">
        <v>626</v>
      </c>
      <c r="C18" s="734">
        <v>64249866.770000003</v>
      </c>
      <c r="D18" s="734"/>
      <c r="E18" s="734"/>
      <c r="F18" s="505">
        <v>42632358.159999996</v>
      </c>
    </row>
    <row r="19" spans="1:8" x14ac:dyDescent="0.25">
      <c r="A19" s="468"/>
      <c r="B19" s="468" t="s">
        <v>627</v>
      </c>
      <c r="C19" s="734">
        <v>63627178.670000002</v>
      </c>
      <c r="D19" s="734"/>
      <c r="E19" s="734"/>
      <c r="F19" s="505">
        <v>33510089.780000001</v>
      </c>
    </row>
    <row r="20" spans="1:8" x14ac:dyDescent="0.25">
      <c r="A20" s="468"/>
      <c r="B20" s="468" t="s">
        <v>628</v>
      </c>
      <c r="C20" s="734">
        <v>64751455.93</v>
      </c>
      <c r="D20" s="734"/>
      <c r="E20" s="734"/>
      <c r="F20" s="505">
        <v>36819201.439999998</v>
      </c>
    </row>
    <row r="21" spans="1:8" x14ac:dyDescent="0.25">
      <c r="A21" s="468"/>
      <c r="B21" s="468" t="s">
        <v>629</v>
      </c>
      <c r="C21" s="734">
        <v>54658952.590000004</v>
      </c>
      <c r="D21" s="734"/>
      <c r="E21" s="734"/>
      <c r="F21" s="505">
        <v>45630753.869999997</v>
      </c>
    </row>
    <row r="22" spans="1:8" x14ac:dyDescent="0.25">
      <c r="A22" s="468"/>
      <c r="B22" s="468" t="s">
        <v>630</v>
      </c>
      <c r="C22" s="734">
        <v>54330452.560000002</v>
      </c>
      <c r="D22" s="734"/>
      <c r="E22" s="734"/>
      <c r="F22" s="505">
        <v>46916518.619999997</v>
      </c>
    </row>
    <row r="23" spans="1:8" x14ac:dyDescent="0.25">
      <c r="A23" s="468"/>
      <c r="B23" s="468" t="s">
        <v>1272</v>
      </c>
      <c r="C23" s="734">
        <v>63054262.600000001</v>
      </c>
      <c r="D23" s="734"/>
      <c r="E23" s="734"/>
      <c r="F23" s="505">
        <v>54459041.600000001</v>
      </c>
    </row>
    <row r="24" spans="1:8" x14ac:dyDescent="0.25">
      <c r="A24" s="468"/>
      <c r="B24" s="468" t="s">
        <v>632</v>
      </c>
      <c r="C24" s="734"/>
      <c r="D24" s="734"/>
      <c r="E24" s="734"/>
      <c r="F24" s="505">
        <v>49961020</v>
      </c>
    </row>
    <row r="25" spans="1:8" x14ac:dyDescent="0.25">
      <c r="A25" s="468"/>
      <c r="B25" s="468" t="s">
        <v>633</v>
      </c>
      <c r="C25" s="734">
        <v>118614552.77</v>
      </c>
      <c r="D25" s="734"/>
      <c r="E25" s="734"/>
      <c r="F25" s="505">
        <v>44417480</v>
      </c>
    </row>
    <row r="26" spans="1:8" x14ac:dyDescent="0.25">
      <c r="A26" s="468"/>
      <c r="B26" s="468" t="s">
        <v>634</v>
      </c>
      <c r="C26" s="734">
        <v>69558899.760000005</v>
      </c>
      <c r="D26" s="734"/>
      <c r="E26" s="734"/>
      <c r="F26" s="505">
        <v>55755045</v>
      </c>
    </row>
    <row r="27" spans="1:8" x14ac:dyDescent="0.25">
      <c r="A27" s="468"/>
      <c r="B27" s="468"/>
      <c r="C27" s="734"/>
      <c r="D27" s="734"/>
      <c r="E27" s="734"/>
      <c r="F27" s="505"/>
    </row>
    <row r="28" spans="1:8" s="474" customFormat="1" ht="13.5" x14ac:dyDescent="0.25">
      <c r="A28" s="501"/>
      <c r="B28" s="501" t="s">
        <v>1</v>
      </c>
      <c r="C28" s="735">
        <f>SUM(C15:C27)</f>
        <v>728918352.81999993</v>
      </c>
      <c r="D28" s="735"/>
      <c r="E28" s="735"/>
      <c r="F28" s="506">
        <f>SUM(F15:F27)</f>
        <v>522701541.05000001</v>
      </c>
      <c r="G28" s="528"/>
      <c r="H28" s="528"/>
    </row>
    <row r="35" spans="4:4" ht="13.5" x14ac:dyDescent="0.25">
      <c r="D35" s="530"/>
    </row>
  </sheetData>
  <mergeCells count="23">
    <mergeCell ref="C26:E26"/>
    <mergeCell ref="C27:E27"/>
    <mergeCell ref="C28:E28"/>
    <mergeCell ref="A3:F3"/>
    <mergeCell ref="A4:F4"/>
    <mergeCell ref="C20:E20"/>
    <mergeCell ref="C21:E21"/>
    <mergeCell ref="C22:E22"/>
    <mergeCell ref="C23:E23"/>
    <mergeCell ref="C24:E24"/>
    <mergeCell ref="C25:E25"/>
    <mergeCell ref="C14:E14"/>
    <mergeCell ref="C15:E15"/>
    <mergeCell ref="C16:E16"/>
    <mergeCell ref="C17:E17"/>
    <mergeCell ref="C18:E18"/>
    <mergeCell ref="C19:E19"/>
    <mergeCell ref="A1:F1"/>
    <mergeCell ref="A2:F2"/>
    <mergeCell ref="A5:A6"/>
    <mergeCell ref="B5:B6"/>
    <mergeCell ref="C5:E5"/>
    <mergeCell ref="A13:F13"/>
  </mergeCells>
  <pageMargins left="0.47916666666666669" right="4.1666666666666664E-2" top="0.75" bottom="0.75" header="0.3" footer="0.3"/>
  <pageSetup orientation="portrait" r:id="rId1"/>
  <headerFooter>
    <oddHeader>&amp;C&amp;"-,Bold"&amp;14Okehi Local Government of Kogi State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9D84-1BEB-4895-BC56-6DE8D41DB3B8}">
  <dimension ref="A1:F36"/>
  <sheetViews>
    <sheetView topLeftCell="A5" zoomScaleNormal="100" workbookViewId="0">
      <selection activeCell="A4" sqref="A4:F27"/>
    </sheetView>
  </sheetViews>
  <sheetFormatPr defaultColWidth="9.140625" defaultRowHeight="12.75" x14ac:dyDescent="0.25"/>
  <cols>
    <col min="1" max="1" width="3.5703125" style="462" bestFit="1" customWidth="1"/>
    <col min="2" max="2" width="14.85546875" style="467" customWidth="1"/>
    <col min="3" max="3" width="26" style="462" bestFit="1" customWidth="1"/>
    <col min="4" max="5" width="11.85546875" style="462" bestFit="1" customWidth="1"/>
    <col min="6" max="6" width="12" style="462" bestFit="1" customWidth="1"/>
    <col min="7" max="7" width="9.140625" style="462"/>
    <col min="8" max="8" width="11.28515625" style="462" customWidth="1"/>
    <col min="9" max="16384" width="9.140625" style="462"/>
  </cols>
  <sheetData>
    <row r="1" spans="1:6" ht="13.5" x14ac:dyDescent="0.25">
      <c r="A1" s="681" t="s">
        <v>1219</v>
      </c>
      <c r="B1" s="681"/>
      <c r="C1" s="681"/>
      <c r="D1" s="681"/>
      <c r="E1" s="681"/>
      <c r="F1" s="681"/>
    </row>
    <row r="2" spans="1:6" ht="13.5" x14ac:dyDescent="0.25">
      <c r="A2" s="681" t="s">
        <v>1090</v>
      </c>
      <c r="B2" s="681"/>
      <c r="C2" s="681"/>
      <c r="D2" s="681"/>
      <c r="E2" s="681"/>
      <c r="F2" s="681"/>
    </row>
    <row r="3" spans="1:6" ht="13.5" x14ac:dyDescent="0.25">
      <c r="A3" s="681" t="s">
        <v>1238</v>
      </c>
      <c r="B3" s="681"/>
      <c r="C3" s="681"/>
      <c r="D3" s="681"/>
      <c r="E3" s="681"/>
      <c r="F3" s="681"/>
    </row>
    <row r="4" spans="1:6" ht="15" customHeight="1" x14ac:dyDescent="0.25">
      <c r="A4" s="686" t="s">
        <v>1273</v>
      </c>
      <c r="B4" s="686"/>
      <c r="C4" s="686"/>
      <c r="D4" s="686"/>
      <c r="E4" s="686"/>
      <c r="F4" s="686"/>
    </row>
    <row r="5" spans="1:6" ht="13.5" x14ac:dyDescent="0.25">
      <c r="A5" s="681" t="s">
        <v>1269</v>
      </c>
      <c r="B5" s="740" t="s">
        <v>1460</v>
      </c>
      <c r="C5" s="681" t="s">
        <v>682</v>
      </c>
      <c r="D5" s="741" t="s">
        <v>1223</v>
      </c>
      <c r="E5" s="741"/>
      <c r="F5" s="741"/>
    </row>
    <row r="6" spans="1:6" ht="13.5" x14ac:dyDescent="0.25">
      <c r="A6" s="681"/>
      <c r="B6" s="740"/>
      <c r="C6" s="681"/>
      <c r="D6" s="466" t="s">
        <v>770</v>
      </c>
      <c r="E6" s="466" t="s">
        <v>771</v>
      </c>
      <c r="F6" s="466" t="s">
        <v>772</v>
      </c>
    </row>
    <row r="7" spans="1:6" x14ac:dyDescent="0.25">
      <c r="A7" s="458">
        <v>1</v>
      </c>
      <c r="B7" s="458">
        <v>12010201</v>
      </c>
      <c r="C7" s="468" t="s">
        <v>1274</v>
      </c>
      <c r="D7" s="460">
        <v>2146000</v>
      </c>
      <c r="E7" s="460">
        <v>2500000</v>
      </c>
      <c r="F7" s="460">
        <f t="shared" ref="F7:F14" si="0">E7-D7</f>
        <v>354000</v>
      </c>
    </row>
    <row r="8" spans="1:6" x14ac:dyDescent="0.25">
      <c r="A8" s="458"/>
      <c r="B8" s="458">
        <v>12010202</v>
      </c>
      <c r="C8" s="468" t="s">
        <v>1275</v>
      </c>
      <c r="D8" s="460">
        <v>32000</v>
      </c>
      <c r="E8" s="460"/>
      <c r="F8" s="460">
        <f t="shared" si="0"/>
        <v>-32000</v>
      </c>
    </row>
    <row r="9" spans="1:6" x14ac:dyDescent="0.25">
      <c r="A9" s="458">
        <v>2</v>
      </c>
      <c r="B9" s="458">
        <v>12020120</v>
      </c>
      <c r="C9" s="468" t="s">
        <v>1276</v>
      </c>
      <c r="D9" s="460">
        <v>242540</v>
      </c>
      <c r="E9" s="460">
        <v>3000000</v>
      </c>
      <c r="F9" s="460">
        <f t="shared" si="0"/>
        <v>2757460</v>
      </c>
    </row>
    <row r="10" spans="1:6" x14ac:dyDescent="0.25">
      <c r="A10" s="458">
        <v>3</v>
      </c>
      <c r="B10" s="458">
        <v>12020126</v>
      </c>
      <c r="C10" s="468" t="s">
        <v>1277</v>
      </c>
      <c r="D10" s="460">
        <v>7866000</v>
      </c>
      <c r="E10" s="460"/>
      <c r="F10" s="460">
        <f t="shared" si="0"/>
        <v>-7866000</v>
      </c>
    </row>
    <row r="11" spans="1:6" x14ac:dyDescent="0.25">
      <c r="A11" s="458">
        <v>4</v>
      </c>
      <c r="B11" s="458">
        <v>12020102</v>
      </c>
      <c r="C11" s="468" t="s">
        <v>1278</v>
      </c>
      <c r="D11" s="460">
        <v>74000</v>
      </c>
      <c r="E11" s="460"/>
      <c r="F11" s="460">
        <f t="shared" si="0"/>
        <v>-74000</v>
      </c>
    </row>
    <row r="12" spans="1:6" x14ac:dyDescent="0.25">
      <c r="A12" s="458">
        <v>5</v>
      </c>
      <c r="B12" s="458">
        <v>12020139</v>
      </c>
      <c r="C12" s="468" t="s">
        <v>1279</v>
      </c>
      <c r="D12" s="460">
        <v>100000</v>
      </c>
      <c r="E12" s="460"/>
      <c r="F12" s="460">
        <f t="shared" si="0"/>
        <v>-100000</v>
      </c>
    </row>
    <row r="13" spans="1:6" x14ac:dyDescent="0.25">
      <c r="A13" s="458">
        <v>6</v>
      </c>
      <c r="B13" s="458">
        <v>12020417</v>
      </c>
      <c r="C13" s="468" t="s">
        <v>1280</v>
      </c>
      <c r="D13" s="460">
        <v>440000</v>
      </c>
      <c r="E13" s="460">
        <v>1600000</v>
      </c>
      <c r="F13" s="460">
        <f t="shared" si="0"/>
        <v>1160000</v>
      </c>
    </row>
    <row r="14" spans="1:6" x14ac:dyDescent="0.25">
      <c r="A14" s="458">
        <v>7</v>
      </c>
      <c r="B14" s="458">
        <v>12020418</v>
      </c>
      <c r="C14" s="468" t="s">
        <v>1281</v>
      </c>
      <c r="D14" s="460">
        <v>60000</v>
      </c>
      <c r="E14" s="460">
        <v>150680</v>
      </c>
      <c r="F14" s="460">
        <f t="shared" si="0"/>
        <v>90680</v>
      </c>
    </row>
    <row r="15" spans="1:6" x14ac:dyDescent="0.25">
      <c r="A15" s="458">
        <v>8</v>
      </c>
      <c r="B15" s="458">
        <v>12020427</v>
      </c>
      <c r="C15" s="468" t="s">
        <v>1282</v>
      </c>
      <c r="D15" s="460"/>
      <c r="E15" s="460"/>
      <c r="F15" s="460"/>
    </row>
    <row r="16" spans="1:6" x14ac:dyDescent="0.25">
      <c r="A16" s="458">
        <v>9</v>
      </c>
      <c r="B16" s="458">
        <v>12020442</v>
      </c>
      <c r="C16" s="468" t="s">
        <v>1283</v>
      </c>
      <c r="D16" s="460"/>
      <c r="E16" s="460"/>
      <c r="F16" s="460"/>
    </row>
    <row r="17" spans="1:6" x14ac:dyDescent="0.25">
      <c r="A17" s="458">
        <v>10</v>
      </c>
      <c r="B17" s="458">
        <v>2020444</v>
      </c>
      <c r="C17" s="468" t="s">
        <v>1284</v>
      </c>
      <c r="D17" s="460">
        <v>130000</v>
      </c>
      <c r="E17" s="460">
        <v>1000000</v>
      </c>
      <c r="F17" s="460">
        <f>E17-D17</f>
        <v>870000</v>
      </c>
    </row>
    <row r="18" spans="1:6" x14ac:dyDescent="0.25">
      <c r="A18" s="458">
        <v>11</v>
      </c>
      <c r="B18" s="458">
        <v>12020448</v>
      </c>
      <c r="C18" s="468" t="s">
        <v>1285</v>
      </c>
      <c r="D18" s="460">
        <v>16064364.529999999</v>
      </c>
      <c r="E18" s="460">
        <v>50000</v>
      </c>
      <c r="F18" s="460">
        <f>E18-D18</f>
        <v>-16014364.529999999</v>
      </c>
    </row>
    <row r="19" spans="1:6" x14ac:dyDescent="0.25">
      <c r="A19" s="458">
        <v>12</v>
      </c>
      <c r="B19" s="458">
        <v>12020449</v>
      </c>
      <c r="C19" s="468" t="s">
        <v>1286</v>
      </c>
      <c r="D19" s="460">
        <v>72500</v>
      </c>
      <c r="E19" s="460">
        <v>330000</v>
      </c>
      <c r="F19" s="460">
        <f>E19-D19</f>
        <v>257500</v>
      </c>
    </row>
    <row r="20" spans="1:6" x14ac:dyDescent="0.25">
      <c r="A20" s="458">
        <v>13</v>
      </c>
      <c r="B20" s="458">
        <v>12020453</v>
      </c>
      <c r="C20" s="468" t="s">
        <v>1287</v>
      </c>
      <c r="D20" s="460">
        <v>511200</v>
      </c>
      <c r="E20" s="460">
        <v>150000</v>
      </c>
      <c r="F20" s="460">
        <f>E20-D20</f>
        <v>-361200</v>
      </c>
    </row>
    <row r="21" spans="1:6" x14ac:dyDescent="0.25">
      <c r="A21" s="458">
        <v>14</v>
      </c>
      <c r="B21" s="458">
        <v>12020454</v>
      </c>
      <c r="C21" s="468" t="s">
        <v>1288</v>
      </c>
      <c r="D21" s="460">
        <v>48100</v>
      </c>
      <c r="E21" s="460"/>
      <c r="F21" s="460">
        <f>E21-D21</f>
        <v>-48100</v>
      </c>
    </row>
    <row r="22" spans="1:6" x14ac:dyDescent="0.25">
      <c r="A22" s="458">
        <v>15</v>
      </c>
      <c r="B22" s="458">
        <v>12020603</v>
      </c>
      <c r="C22" s="468" t="s">
        <v>1289</v>
      </c>
      <c r="D22" s="460"/>
      <c r="E22" s="460"/>
      <c r="F22" s="460"/>
    </row>
    <row r="23" spans="1:6" x14ac:dyDescent="0.25">
      <c r="A23" s="458">
        <v>16</v>
      </c>
      <c r="B23" s="458">
        <v>12020705</v>
      </c>
      <c r="C23" s="468" t="s">
        <v>1290</v>
      </c>
      <c r="D23" s="460">
        <v>35000</v>
      </c>
      <c r="E23" s="460">
        <v>800000</v>
      </c>
      <c r="F23" s="460">
        <f>E23-D23</f>
        <v>765000</v>
      </c>
    </row>
    <row r="24" spans="1:6" x14ac:dyDescent="0.25">
      <c r="A24" s="458">
        <v>17</v>
      </c>
      <c r="B24" s="458">
        <v>12020707</v>
      </c>
      <c r="C24" s="468" t="s">
        <v>1291</v>
      </c>
      <c r="D24" s="460">
        <v>230600</v>
      </c>
      <c r="E24" s="460">
        <v>1530000</v>
      </c>
      <c r="F24" s="460">
        <f>E24-D24</f>
        <v>1299400</v>
      </c>
    </row>
    <row r="25" spans="1:6" x14ac:dyDescent="0.25">
      <c r="A25" s="458">
        <v>18</v>
      </c>
      <c r="B25" s="458">
        <v>12020803</v>
      </c>
      <c r="C25" s="468" t="s">
        <v>1292</v>
      </c>
      <c r="D25" s="460">
        <v>240400</v>
      </c>
      <c r="E25" s="460">
        <v>500000</v>
      </c>
      <c r="F25" s="460">
        <f>E25-D25</f>
        <v>259600</v>
      </c>
    </row>
    <row r="26" spans="1:6" x14ac:dyDescent="0.25">
      <c r="A26" s="458">
        <v>19</v>
      </c>
      <c r="B26" s="458">
        <v>12020903</v>
      </c>
      <c r="C26" s="468" t="s">
        <v>1293</v>
      </c>
      <c r="D26" s="460">
        <v>60800</v>
      </c>
      <c r="E26" s="460">
        <v>791000</v>
      </c>
      <c r="F26" s="460">
        <f>E26-D26</f>
        <v>730200</v>
      </c>
    </row>
    <row r="27" spans="1:6" ht="13.5" x14ac:dyDescent="0.25">
      <c r="A27" s="468"/>
      <c r="B27" s="465"/>
      <c r="C27" s="501" t="s">
        <v>1</v>
      </c>
      <c r="D27" s="484">
        <f>SUM(D7:D26)</f>
        <v>28353504.530000001</v>
      </c>
      <c r="E27" s="484">
        <f>SUM(E7:E26)</f>
        <v>12401680</v>
      </c>
      <c r="F27" s="484">
        <f>SUM(F7:F26)</f>
        <v>-15951824.530000001</v>
      </c>
    </row>
    <row r="36" spans="4:4" ht="13.5" x14ac:dyDescent="0.25">
      <c r="D36" s="528" t="s">
        <v>1294</v>
      </c>
    </row>
  </sheetData>
  <mergeCells count="8">
    <mergeCell ref="A5:A6"/>
    <mergeCell ref="B5:B6"/>
    <mergeCell ref="C5:C6"/>
    <mergeCell ref="D5:F5"/>
    <mergeCell ref="A1:F1"/>
    <mergeCell ref="A2:F2"/>
    <mergeCell ref="A3:F3"/>
    <mergeCell ref="A4:F4"/>
  </mergeCells>
  <pageMargins left="0.46875" right="4.1666666666666664E-2" top="0.75" bottom="0.75" header="0.3" footer="0.3"/>
  <pageSetup orientation="portrait" r:id="rId1"/>
  <headerFooter>
    <oddHeader>&amp;C&amp;"-,Bold"&amp;14Okehi Local Government of Kogi State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76DC-C25F-4D0D-9F06-8FAE9C763BA3}">
  <dimension ref="A1:G21"/>
  <sheetViews>
    <sheetView zoomScaleNormal="100" workbookViewId="0">
      <selection sqref="A1:G21"/>
    </sheetView>
  </sheetViews>
  <sheetFormatPr defaultRowHeight="12.75" x14ac:dyDescent="0.25"/>
  <cols>
    <col min="1" max="1" width="6.7109375" style="462" customWidth="1"/>
    <col min="2" max="2" width="28.140625" style="462" bestFit="1" customWidth="1"/>
    <col min="3" max="3" width="13.42578125" style="462" bestFit="1" customWidth="1"/>
    <col min="4" max="4" width="13.28515625" style="462" bestFit="1" customWidth="1"/>
    <col min="5" max="5" width="12.5703125" style="462" bestFit="1" customWidth="1"/>
    <col min="6" max="6" width="14.140625" style="462" bestFit="1" customWidth="1"/>
    <col min="7" max="7" width="12.85546875" style="462" bestFit="1" customWidth="1"/>
    <col min="8" max="16384" width="9.140625" style="462"/>
  </cols>
  <sheetData>
    <row r="1" spans="1:7" ht="13.5" x14ac:dyDescent="0.25">
      <c r="A1" s="681" t="s">
        <v>1219</v>
      </c>
      <c r="B1" s="681"/>
      <c r="C1" s="681"/>
      <c r="D1" s="681"/>
      <c r="E1" s="681"/>
      <c r="F1" s="681"/>
      <c r="G1" s="681"/>
    </row>
    <row r="2" spans="1:7" ht="13.5" x14ac:dyDescent="0.25">
      <c r="A2" s="681" t="s">
        <v>1090</v>
      </c>
      <c r="B2" s="681"/>
      <c r="C2" s="681"/>
      <c r="D2" s="681"/>
      <c r="E2" s="681"/>
      <c r="F2" s="681"/>
      <c r="G2" s="681"/>
    </row>
    <row r="3" spans="1:7" ht="13.5" x14ac:dyDescent="0.25">
      <c r="A3" s="681" t="s">
        <v>1238</v>
      </c>
      <c r="B3" s="681"/>
      <c r="C3" s="681"/>
      <c r="D3" s="681"/>
      <c r="E3" s="681"/>
      <c r="F3" s="681"/>
      <c r="G3" s="681"/>
    </row>
    <row r="4" spans="1:7" ht="13.5" x14ac:dyDescent="0.25">
      <c r="A4" s="686" t="s">
        <v>1295</v>
      </c>
      <c r="B4" s="686"/>
      <c r="C4" s="686"/>
      <c r="D4" s="686"/>
      <c r="E4" s="686"/>
      <c r="F4" s="686"/>
      <c r="G4" s="686"/>
    </row>
    <row r="5" spans="1:7" ht="22.5" customHeight="1" x14ac:dyDescent="0.25">
      <c r="A5" s="681" t="s">
        <v>1269</v>
      </c>
      <c r="B5" s="681" t="s">
        <v>682</v>
      </c>
      <c r="C5" s="741" t="s">
        <v>1223</v>
      </c>
      <c r="D5" s="741"/>
      <c r="E5" s="741"/>
      <c r="F5" s="741"/>
      <c r="G5" s="741"/>
    </row>
    <row r="6" spans="1:7" ht="13.5" x14ac:dyDescent="0.25">
      <c r="A6" s="681"/>
      <c r="B6" s="681"/>
      <c r="C6" s="466"/>
      <c r="D6" s="466"/>
      <c r="E6" s="466"/>
      <c r="F6" s="466"/>
      <c r="G6" s="466"/>
    </row>
    <row r="7" spans="1:7" x14ac:dyDescent="0.25">
      <c r="A7" s="468"/>
      <c r="B7" s="468"/>
      <c r="C7" s="460"/>
      <c r="D7" s="460"/>
      <c r="E7" s="460"/>
      <c r="F7" s="460"/>
      <c r="G7" s="460"/>
    </row>
    <row r="8" spans="1:7" ht="25.5" x14ac:dyDescent="0.25">
      <c r="A8" s="681" t="s">
        <v>1296</v>
      </c>
      <c r="B8" s="681"/>
      <c r="C8" s="479" t="s">
        <v>1297</v>
      </c>
      <c r="D8" s="479" t="s">
        <v>734</v>
      </c>
      <c r="E8" s="527" t="s">
        <v>1298</v>
      </c>
      <c r="F8" s="466" t="s">
        <v>771</v>
      </c>
      <c r="G8" s="466" t="s">
        <v>772</v>
      </c>
    </row>
    <row r="9" spans="1:7" x14ac:dyDescent="0.25">
      <c r="A9" s="468">
        <v>1</v>
      </c>
      <c r="B9" s="468" t="s">
        <v>1299</v>
      </c>
      <c r="C9" s="460">
        <v>631092470</v>
      </c>
      <c r="D9" s="460">
        <v>242212799</v>
      </c>
      <c r="E9" s="460">
        <v>388879671</v>
      </c>
      <c r="F9" s="460">
        <v>466964020</v>
      </c>
      <c r="G9" s="460">
        <f>F9-D9</f>
        <v>224751221</v>
      </c>
    </row>
    <row r="10" spans="1:7" x14ac:dyDescent="0.25">
      <c r="A10" s="468"/>
      <c r="B10" s="468"/>
      <c r="C10" s="460"/>
      <c r="D10" s="460"/>
      <c r="E10" s="460"/>
      <c r="F10" s="460"/>
      <c r="G10" s="460"/>
    </row>
    <row r="11" spans="1:7" ht="15" customHeight="1" x14ac:dyDescent="0.25">
      <c r="A11" s="681" t="s">
        <v>1300</v>
      </c>
      <c r="B11" s="681"/>
      <c r="C11" s="484">
        <f>SUM(C9:C10)</f>
        <v>631092470</v>
      </c>
      <c r="D11" s="484">
        <f t="shared" ref="D11:G11" si="0">SUM(D9:D10)</f>
        <v>242212799</v>
      </c>
      <c r="E11" s="484">
        <f t="shared" si="0"/>
        <v>388879671</v>
      </c>
      <c r="F11" s="484">
        <f t="shared" si="0"/>
        <v>466964020</v>
      </c>
      <c r="G11" s="484">
        <f t="shared" si="0"/>
        <v>224751221</v>
      </c>
    </row>
    <row r="12" spans="1:7" x14ac:dyDescent="0.25">
      <c r="A12" s="742" t="s">
        <v>1061</v>
      </c>
      <c r="B12" s="742"/>
      <c r="C12" s="742"/>
      <c r="D12" s="742"/>
      <c r="E12" s="742"/>
      <c r="F12" s="742"/>
      <c r="G12" s="742"/>
    </row>
    <row r="13" spans="1:7" x14ac:dyDescent="0.25">
      <c r="A13" s="468"/>
      <c r="B13" s="468"/>
      <c r="C13" s="460"/>
      <c r="D13" s="460"/>
      <c r="E13" s="460"/>
      <c r="F13" s="460"/>
      <c r="G13" s="460"/>
    </row>
    <row r="14" spans="1:7" ht="13.5" x14ac:dyDescent="0.25">
      <c r="A14" s="681" t="s">
        <v>1301</v>
      </c>
      <c r="B14" s="681"/>
      <c r="C14" s="479"/>
      <c r="D14" s="479"/>
      <c r="E14" s="527"/>
      <c r="F14" s="460"/>
      <c r="G14" s="460"/>
    </row>
    <row r="15" spans="1:7" x14ac:dyDescent="0.25">
      <c r="A15" s="468">
        <v>1</v>
      </c>
      <c r="B15" s="468" t="s">
        <v>1302</v>
      </c>
      <c r="C15" s="460"/>
      <c r="D15" s="460"/>
      <c r="E15" s="460"/>
      <c r="F15" s="460"/>
      <c r="G15" s="460"/>
    </row>
    <row r="16" spans="1:7" x14ac:dyDescent="0.25">
      <c r="A16" s="468">
        <v>2</v>
      </c>
      <c r="B16" s="468" t="s">
        <v>1303</v>
      </c>
      <c r="C16" s="460">
        <v>4320796</v>
      </c>
      <c r="D16" s="460">
        <v>4320796</v>
      </c>
      <c r="E16" s="460"/>
      <c r="F16" s="460">
        <v>61000000</v>
      </c>
      <c r="G16" s="460">
        <v>56679204.369999997</v>
      </c>
    </row>
    <row r="17" spans="1:7" x14ac:dyDescent="0.25">
      <c r="A17" s="468">
        <v>3</v>
      </c>
      <c r="B17" s="468" t="s">
        <v>1304</v>
      </c>
      <c r="C17" s="460"/>
      <c r="D17" s="460"/>
      <c r="E17" s="460"/>
      <c r="F17" s="460"/>
      <c r="G17" s="460"/>
    </row>
    <row r="18" spans="1:7" ht="13.5" x14ac:dyDescent="0.25">
      <c r="A18" s="681" t="s">
        <v>1305</v>
      </c>
      <c r="B18" s="681"/>
      <c r="C18" s="484">
        <f>C16</f>
        <v>4320796</v>
      </c>
      <c r="D18" s="484">
        <f>D16</f>
        <v>4320796</v>
      </c>
      <c r="E18" s="484">
        <v>388879671</v>
      </c>
      <c r="F18" s="484">
        <f>F16</f>
        <v>61000000</v>
      </c>
      <c r="G18" s="484">
        <f>G16</f>
        <v>56679204.369999997</v>
      </c>
    </row>
    <row r="19" spans="1:7" x14ac:dyDescent="0.25">
      <c r="A19" s="468"/>
      <c r="B19" s="468"/>
      <c r="C19" s="468"/>
      <c r="D19" s="468"/>
      <c r="E19" s="468"/>
      <c r="F19" s="468"/>
      <c r="G19" s="468"/>
    </row>
    <row r="20" spans="1:7" x14ac:dyDescent="0.25">
      <c r="A20" s="468"/>
      <c r="B20" s="468"/>
      <c r="C20" s="468"/>
      <c r="D20" s="468"/>
      <c r="E20" s="468"/>
      <c r="F20" s="468"/>
      <c r="G20" s="468"/>
    </row>
    <row r="21" spans="1:7" ht="15" customHeight="1" x14ac:dyDescent="0.25">
      <c r="A21" s="681" t="s">
        <v>1306</v>
      </c>
      <c r="B21" s="681"/>
      <c r="C21" s="484">
        <f t="shared" ref="C21:G21" si="1">C18+C11</f>
        <v>635413266</v>
      </c>
      <c r="D21" s="484">
        <f t="shared" si="1"/>
        <v>246533595</v>
      </c>
      <c r="E21" s="484">
        <f>E11</f>
        <v>388879671</v>
      </c>
      <c r="F21" s="484">
        <f t="shared" si="1"/>
        <v>527964020</v>
      </c>
      <c r="G21" s="484">
        <f t="shared" si="1"/>
        <v>281430425.37</v>
      </c>
    </row>
  </sheetData>
  <mergeCells count="13">
    <mergeCell ref="A21:B21"/>
    <mergeCell ref="A12:G12"/>
    <mergeCell ref="A14:B14"/>
    <mergeCell ref="A18:B18"/>
    <mergeCell ref="A3:G3"/>
    <mergeCell ref="A11:B11"/>
    <mergeCell ref="A8:B8"/>
    <mergeCell ref="A4:G4"/>
    <mergeCell ref="A1:G1"/>
    <mergeCell ref="A2:G2"/>
    <mergeCell ref="A5:A6"/>
    <mergeCell ref="B5:B6"/>
    <mergeCell ref="C5:G5"/>
  </mergeCells>
  <pageMargins left="0.47916666666666669" right="4.1666666666666664E-2" top="0.75" bottom="0.75" header="0.3" footer="0.3"/>
  <pageSetup paperSize="9" orientation="portrait" r:id="rId1"/>
  <headerFooter>
    <oddHeader>&amp;C&amp;"-,Bold"&amp;14Okehi Local Government of Kogi State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EB08-A506-4155-9E60-91214EA3985E}">
  <dimension ref="A1:F26"/>
  <sheetViews>
    <sheetView zoomScaleNormal="100" workbookViewId="0">
      <selection activeCell="A4" sqref="A4:F11"/>
    </sheetView>
  </sheetViews>
  <sheetFormatPr defaultRowHeight="12.75" x14ac:dyDescent="0.25"/>
  <cols>
    <col min="1" max="1" width="21" style="462" bestFit="1" customWidth="1"/>
    <col min="2" max="2" width="19.42578125" style="462" bestFit="1" customWidth="1"/>
    <col min="3" max="3" width="12.28515625" style="462" bestFit="1" customWidth="1"/>
    <col min="4" max="4" width="13.28515625" style="462" bestFit="1" customWidth="1"/>
    <col min="5" max="5" width="13.7109375" style="462" bestFit="1" customWidth="1"/>
    <col min="6" max="6" width="16.5703125" style="462" customWidth="1"/>
    <col min="7" max="16384" width="9.140625" style="462"/>
  </cols>
  <sheetData>
    <row r="1" spans="1:6" ht="13.5" x14ac:dyDescent="0.25">
      <c r="A1" s="745" t="s">
        <v>1219</v>
      </c>
      <c r="B1" s="746"/>
      <c r="C1" s="746"/>
      <c r="D1" s="746"/>
      <c r="E1" s="746"/>
      <c r="F1" s="747"/>
    </row>
    <row r="2" spans="1:6" ht="13.5" x14ac:dyDescent="0.25">
      <c r="A2" s="745" t="s">
        <v>1090</v>
      </c>
      <c r="B2" s="746"/>
      <c r="C2" s="746"/>
      <c r="D2" s="746"/>
      <c r="E2" s="746"/>
      <c r="F2" s="747"/>
    </row>
    <row r="3" spans="1:6" ht="13.5" x14ac:dyDescent="0.25">
      <c r="A3" s="748" t="s">
        <v>1238</v>
      </c>
      <c r="B3" s="748"/>
      <c r="C3" s="748"/>
      <c r="D3" s="748"/>
      <c r="E3" s="748"/>
      <c r="F3" s="748"/>
    </row>
    <row r="4" spans="1:6" ht="13.5" x14ac:dyDescent="0.25">
      <c r="A4" s="686" t="s">
        <v>1307</v>
      </c>
      <c r="B4" s="686"/>
      <c r="C4" s="686"/>
      <c r="D4" s="686"/>
      <c r="E4" s="686"/>
      <c r="F4" s="686"/>
    </row>
    <row r="5" spans="1:6" ht="28.5" customHeight="1" x14ac:dyDescent="0.25">
      <c r="A5" s="681" t="s">
        <v>1269</v>
      </c>
      <c r="B5" s="681" t="s">
        <v>682</v>
      </c>
      <c r="C5" s="741" t="s">
        <v>1223</v>
      </c>
      <c r="D5" s="741"/>
      <c r="E5" s="741"/>
      <c r="F5" s="499" t="s">
        <v>1458</v>
      </c>
    </row>
    <row r="6" spans="1:6" ht="13.5" x14ac:dyDescent="0.25">
      <c r="A6" s="681"/>
      <c r="B6" s="681"/>
      <c r="C6" s="466"/>
      <c r="D6" s="466"/>
      <c r="E6" s="466"/>
      <c r="F6" s="466"/>
    </row>
    <row r="7" spans="1:6" x14ac:dyDescent="0.25">
      <c r="A7" s="468"/>
      <c r="B7" s="468"/>
      <c r="C7" s="460"/>
      <c r="D7" s="460"/>
      <c r="E7" s="460"/>
      <c r="F7" s="460"/>
    </row>
    <row r="8" spans="1:6" ht="13.5" x14ac:dyDescent="0.25">
      <c r="A8" s="681" t="s">
        <v>682</v>
      </c>
      <c r="B8" s="681"/>
      <c r="C8" s="479" t="s">
        <v>1308</v>
      </c>
      <c r="D8" s="479" t="s">
        <v>734</v>
      </c>
      <c r="E8" s="527" t="s">
        <v>1298</v>
      </c>
      <c r="F8" s="479" t="s">
        <v>770</v>
      </c>
    </row>
    <row r="9" spans="1:6" x14ac:dyDescent="0.25">
      <c r="A9" s="468"/>
      <c r="B9" s="468" t="s">
        <v>1309</v>
      </c>
      <c r="C9" s="460">
        <v>551721443</v>
      </c>
      <c r="D9" s="460">
        <v>212200555</v>
      </c>
      <c r="E9" s="460">
        <v>339520888</v>
      </c>
      <c r="F9" s="460">
        <v>242693944</v>
      </c>
    </row>
    <row r="10" spans="1:6" x14ac:dyDescent="0.25">
      <c r="A10" s="468"/>
      <c r="B10" s="468"/>
      <c r="C10" s="460"/>
      <c r="D10" s="460"/>
      <c r="E10" s="460"/>
      <c r="F10" s="460"/>
    </row>
    <row r="11" spans="1:6" ht="13.5" x14ac:dyDescent="0.25">
      <c r="A11" s="468"/>
      <c r="B11" s="501" t="s">
        <v>1310</v>
      </c>
      <c r="C11" s="484">
        <f>SUM(C9:C10)</f>
        <v>551721443</v>
      </c>
      <c r="D11" s="484">
        <f t="shared" ref="D11:F11" si="0">SUM(D9:D10)</f>
        <v>212200555</v>
      </c>
      <c r="E11" s="484">
        <f t="shared" si="0"/>
        <v>339520888</v>
      </c>
      <c r="F11" s="484">
        <f t="shared" si="0"/>
        <v>242693944</v>
      </c>
    </row>
    <row r="12" spans="1:6" x14ac:dyDescent="0.25">
      <c r="A12" s="743" t="s">
        <v>1061</v>
      </c>
      <c r="B12" s="744"/>
      <c r="C12" s="744"/>
      <c r="D12" s="744"/>
      <c r="E12" s="744"/>
      <c r="F12" s="744"/>
    </row>
    <row r="13" spans="1:6" x14ac:dyDescent="0.25">
      <c r="A13" s="468"/>
      <c r="B13" s="468"/>
      <c r="C13" s="460"/>
      <c r="D13" s="460"/>
      <c r="E13" s="460"/>
      <c r="F13" s="460"/>
    </row>
    <row r="14" spans="1:6" x14ac:dyDescent="0.25">
      <c r="A14" s="468"/>
      <c r="B14" s="468"/>
      <c r="C14" s="460"/>
      <c r="D14" s="460"/>
      <c r="E14" s="460"/>
      <c r="F14" s="460"/>
    </row>
    <row r="26" spans="4:4" ht="13.5" x14ac:dyDescent="0.25">
      <c r="D26" s="528" t="s">
        <v>1311</v>
      </c>
    </row>
  </sheetData>
  <mergeCells count="9">
    <mergeCell ref="A12:F12"/>
    <mergeCell ref="A1:F1"/>
    <mergeCell ref="A2:F2"/>
    <mergeCell ref="A3:F3"/>
    <mergeCell ref="A5:A6"/>
    <mergeCell ref="B5:B6"/>
    <mergeCell ref="C5:E5"/>
    <mergeCell ref="A8:B8"/>
    <mergeCell ref="A4:F4"/>
  </mergeCells>
  <pageMargins left="0.42708333333333331" right="4.1666666666666664E-2" top="0.75" bottom="0.75" header="0.3" footer="0.3"/>
  <pageSetup orientation="portrait" r:id="rId1"/>
  <headerFooter>
    <oddHeader>&amp;C&amp;"-,Bold"&amp;14Okehi Local Government of Kogi State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BC67-8CE0-4622-9773-943D53353D21}">
  <dimension ref="A1:F50"/>
  <sheetViews>
    <sheetView topLeftCell="A25" zoomScaleNormal="100" workbookViewId="0">
      <selection sqref="A1:F49"/>
    </sheetView>
  </sheetViews>
  <sheetFormatPr defaultColWidth="9.140625" defaultRowHeight="12.75" x14ac:dyDescent="0.25"/>
  <cols>
    <col min="1" max="1" width="11.42578125" style="467" customWidth="1"/>
    <col min="2" max="2" width="34.5703125" style="462" bestFit="1" customWidth="1"/>
    <col min="3" max="3" width="16" style="508" bestFit="1" customWidth="1"/>
    <col min="4" max="4" width="15.42578125" style="508" bestFit="1" customWidth="1"/>
    <col min="5" max="5" width="13.7109375" style="508" bestFit="1" customWidth="1"/>
    <col min="6" max="6" width="17" style="508" customWidth="1"/>
    <col min="7" max="7" width="9.140625" style="462"/>
    <col min="8" max="8" width="11.28515625" style="462" customWidth="1"/>
    <col min="9" max="16384" width="9.140625" style="462"/>
  </cols>
  <sheetData>
    <row r="1" spans="1:6" ht="13.5" x14ac:dyDescent="0.25">
      <c r="A1" s="745" t="s">
        <v>1219</v>
      </c>
      <c r="B1" s="746"/>
      <c r="C1" s="746"/>
      <c r="D1" s="746"/>
      <c r="E1" s="746"/>
      <c r="F1" s="747"/>
    </row>
    <row r="2" spans="1:6" ht="13.5" x14ac:dyDescent="0.25">
      <c r="A2" s="745" t="s">
        <v>1090</v>
      </c>
      <c r="B2" s="746"/>
      <c r="C2" s="746"/>
      <c r="D2" s="746"/>
      <c r="E2" s="746"/>
      <c r="F2" s="747"/>
    </row>
    <row r="3" spans="1:6" ht="13.5" x14ac:dyDescent="0.25">
      <c r="A3" s="748" t="s">
        <v>1238</v>
      </c>
      <c r="B3" s="748"/>
      <c r="C3" s="748"/>
      <c r="D3" s="748"/>
      <c r="E3" s="748"/>
      <c r="F3" s="748"/>
    </row>
    <row r="4" spans="1:6" ht="13.5" x14ac:dyDescent="0.25">
      <c r="A4" s="750" t="s">
        <v>1312</v>
      </c>
      <c r="B4" s="750"/>
      <c r="C4" s="750"/>
      <c r="D4" s="750"/>
      <c r="E4" s="750"/>
      <c r="F4" s="750"/>
    </row>
    <row r="5" spans="1:6" ht="25.5" customHeight="1" x14ac:dyDescent="0.25">
      <c r="A5" s="740" t="s">
        <v>1461</v>
      </c>
      <c r="B5" s="681" t="s">
        <v>682</v>
      </c>
      <c r="C5" s="749" t="s">
        <v>1223</v>
      </c>
      <c r="D5" s="749"/>
      <c r="E5" s="749"/>
      <c r="F5" s="522" t="s">
        <v>1458</v>
      </c>
    </row>
    <row r="6" spans="1:6" ht="11.25" customHeight="1" x14ac:dyDescent="0.25">
      <c r="A6" s="740"/>
      <c r="B6" s="681"/>
      <c r="C6" s="523" t="s">
        <v>770</v>
      </c>
      <c r="D6" s="523" t="s">
        <v>771</v>
      </c>
      <c r="E6" s="523" t="s">
        <v>772</v>
      </c>
      <c r="F6" s="523" t="s">
        <v>770</v>
      </c>
    </row>
    <row r="7" spans="1:6" ht="11.25" customHeight="1" x14ac:dyDescent="0.25">
      <c r="A7" s="524">
        <v>21010101</v>
      </c>
      <c r="B7" s="525" t="s">
        <v>1313</v>
      </c>
      <c r="C7" s="480">
        <v>0</v>
      </c>
      <c r="D7" s="480">
        <v>0</v>
      </c>
      <c r="E7" s="480">
        <v>0</v>
      </c>
      <c r="F7" s="480">
        <v>0</v>
      </c>
    </row>
    <row r="8" spans="1:6" ht="12" customHeight="1" x14ac:dyDescent="0.25">
      <c r="A8" s="458">
        <v>21020101</v>
      </c>
      <c r="B8" s="468" t="s">
        <v>1303</v>
      </c>
      <c r="C8" s="469">
        <v>0</v>
      </c>
      <c r="D8" s="469">
        <v>0</v>
      </c>
      <c r="E8" s="469">
        <v>0</v>
      </c>
      <c r="F8" s="469">
        <v>0</v>
      </c>
    </row>
    <row r="9" spans="1:6" hidden="1" x14ac:dyDescent="0.25">
      <c r="A9" s="458">
        <v>21020202</v>
      </c>
      <c r="B9" s="468" t="s">
        <v>1314</v>
      </c>
      <c r="C9" s="469"/>
      <c r="D9" s="469"/>
      <c r="E9" s="469"/>
      <c r="F9" s="480"/>
    </row>
    <row r="10" spans="1:6" x14ac:dyDescent="0.25">
      <c r="A10" s="458">
        <v>220201</v>
      </c>
      <c r="B10" s="468" t="s">
        <v>1315</v>
      </c>
      <c r="C10" s="469">
        <v>18412202.859999999</v>
      </c>
      <c r="D10" s="469">
        <v>62669070</v>
      </c>
      <c r="E10" s="469">
        <f t="shared" ref="E10:E47" si="0">D10-C10</f>
        <v>44256867.140000001</v>
      </c>
      <c r="F10" s="480">
        <v>28507900</v>
      </c>
    </row>
    <row r="11" spans="1:6" x14ac:dyDescent="0.25">
      <c r="A11" s="458">
        <v>22020201</v>
      </c>
      <c r="B11" s="468" t="s">
        <v>1316</v>
      </c>
      <c r="C11" s="469">
        <v>1200000</v>
      </c>
      <c r="D11" s="469">
        <v>2406660</v>
      </c>
      <c r="E11" s="469">
        <f t="shared" si="0"/>
        <v>1206660</v>
      </c>
      <c r="F11" s="480">
        <v>4290000</v>
      </c>
    </row>
    <row r="12" spans="1:6" x14ac:dyDescent="0.25">
      <c r="A12" s="458">
        <v>22020301</v>
      </c>
      <c r="B12" s="468" t="s">
        <v>1317</v>
      </c>
      <c r="C12" s="469">
        <v>5237761.9000000004</v>
      </c>
      <c r="D12" s="469">
        <v>15872150</v>
      </c>
      <c r="E12" s="469">
        <f t="shared" si="0"/>
        <v>10634388.1</v>
      </c>
      <c r="F12" s="480">
        <v>4944129</v>
      </c>
    </row>
    <row r="13" spans="1:6" x14ac:dyDescent="0.25">
      <c r="A13" s="458">
        <v>22020303</v>
      </c>
      <c r="B13" s="468" t="s">
        <v>1318</v>
      </c>
      <c r="C13" s="469">
        <v>0</v>
      </c>
      <c r="D13" s="469">
        <v>2500000</v>
      </c>
      <c r="E13" s="469">
        <f t="shared" si="0"/>
        <v>2500000</v>
      </c>
      <c r="F13" s="480">
        <v>800000</v>
      </c>
    </row>
    <row r="14" spans="1:6" x14ac:dyDescent="0.25">
      <c r="A14" s="458">
        <v>22020305</v>
      </c>
      <c r="B14" s="468" t="s">
        <v>1319</v>
      </c>
      <c r="C14" s="469">
        <v>805500</v>
      </c>
      <c r="D14" s="469">
        <v>5875550</v>
      </c>
      <c r="E14" s="469">
        <f t="shared" si="0"/>
        <v>5070050</v>
      </c>
      <c r="F14" s="469">
        <v>0</v>
      </c>
    </row>
    <row r="15" spans="1:6" x14ac:dyDescent="0.25">
      <c r="A15" s="458">
        <v>22020311</v>
      </c>
      <c r="B15" s="468" t="s">
        <v>1320</v>
      </c>
      <c r="C15" s="469">
        <v>0</v>
      </c>
      <c r="D15" s="469">
        <v>0</v>
      </c>
      <c r="E15" s="469">
        <v>0</v>
      </c>
      <c r="F15" s="469">
        <v>26149776</v>
      </c>
    </row>
    <row r="16" spans="1:6" x14ac:dyDescent="0.25">
      <c r="A16" s="458">
        <v>220204</v>
      </c>
      <c r="B16" s="468" t="s">
        <v>1321</v>
      </c>
      <c r="C16" s="469">
        <v>53446571.25</v>
      </c>
      <c r="D16" s="469">
        <v>115868140</v>
      </c>
      <c r="E16" s="469">
        <f t="shared" si="0"/>
        <v>62421568.75</v>
      </c>
      <c r="F16" s="469">
        <v>39010852</v>
      </c>
    </row>
    <row r="17" spans="1:6" x14ac:dyDescent="0.25">
      <c r="A17" s="458">
        <v>22020501</v>
      </c>
      <c r="B17" s="468" t="s">
        <v>1322</v>
      </c>
      <c r="C17" s="469">
        <v>62591655.649999999</v>
      </c>
      <c r="D17" s="469">
        <v>86000000</v>
      </c>
      <c r="E17" s="469">
        <f t="shared" si="0"/>
        <v>23408344.350000001</v>
      </c>
      <c r="F17" s="469">
        <v>19772946</v>
      </c>
    </row>
    <row r="18" spans="1:6" hidden="1" x14ac:dyDescent="0.25">
      <c r="A18" s="458">
        <v>22020502</v>
      </c>
      <c r="B18" s="468" t="s">
        <v>1323</v>
      </c>
      <c r="C18" s="469"/>
      <c r="D18" s="469"/>
      <c r="E18" s="469"/>
      <c r="F18" s="469"/>
    </row>
    <row r="19" spans="1:6" x14ac:dyDescent="0.25">
      <c r="A19" s="458">
        <v>220206</v>
      </c>
      <c r="B19" s="468" t="s">
        <v>1324</v>
      </c>
      <c r="C19" s="469">
        <v>78149066.25</v>
      </c>
      <c r="D19" s="469">
        <v>110839940</v>
      </c>
      <c r="E19" s="469">
        <f t="shared" si="0"/>
        <v>32690873.75</v>
      </c>
      <c r="F19" s="469">
        <v>65261952</v>
      </c>
    </row>
    <row r="20" spans="1:6" x14ac:dyDescent="0.25">
      <c r="A20" s="458">
        <v>22020605</v>
      </c>
      <c r="B20" s="468" t="s">
        <v>1325</v>
      </c>
      <c r="C20" s="469">
        <v>0</v>
      </c>
      <c r="D20" s="469">
        <v>0</v>
      </c>
      <c r="E20" s="469">
        <v>0</v>
      </c>
      <c r="F20" s="469">
        <v>50576516</v>
      </c>
    </row>
    <row r="21" spans="1:6" x14ac:dyDescent="0.25">
      <c r="A21" s="458">
        <v>22020701</v>
      </c>
      <c r="B21" s="468" t="s">
        <v>1326</v>
      </c>
      <c r="C21" s="469">
        <f>35116833.32+8055000</f>
        <v>43171833.32</v>
      </c>
      <c r="D21" s="469">
        <v>60000000</v>
      </c>
      <c r="E21" s="469">
        <f t="shared" si="0"/>
        <v>16828166.68</v>
      </c>
      <c r="F21" s="469">
        <v>71215746</v>
      </c>
    </row>
    <row r="22" spans="1:6" x14ac:dyDescent="0.25">
      <c r="A22" s="458">
        <v>22020702</v>
      </c>
      <c r="B22" s="468" t="s">
        <v>1327</v>
      </c>
      <c r="C22" s="469">
        <v>0</v>
      </c>
      <c r="D22" s="469">
        <v>0</v>
      </c>
      <c r="E22" s="469">
        <v>0</v>
      </c>
      <c r="F22" s="469">
        <v>2457000</v>
      </c>
    </row>
    <row r="23" spans="1:6" x14ac:dyDescent="0.25">
      <c r="A23" s="458">
        <v>22020703</v>
      </c>
      <c r="B23" s="468" t="s">
        <v>1328</v>
      </c>
      <c r="C23" s="469">
        <v>6000000</v>
      </c>
      <c r="D23" s="469">
        <v>11800000</v>
      </c>
      <c r="E23" s="469">
        <f t="shared" si="0"/>
        <v>5800000</v>
      </c>
      <c r="F23" s="469">
        <v>3000000</v>
      </c>
    </row>
    <row r="24" spans="1:6" x14ac:dyDescent="0.25">
      <c r="A24" s="458">
        <v>22020801</v>
      </c>
      <c r="B24" s="468" t="s">
        <v>1329</v>
      </c>
      <c r="C24" s="469">
        <v>200000</v>
      </c>
      <c r="D24" s="469">
        <v>0</v>
      </c>
      <c r="E24" s="469">
        <f t="shared" si="0"/>
        <v>-200000</v>
      </c>
      <c r="F24" s="469">
        <v>0</v>
      </c>
    </row>
    <row r="25" spans="1:6" x14ac:dyDescent="0.25">
      <c r="A25" s="458">
        <v>22020802</v>
      </c>
      <c r="B25" s="468" t="s">
        <v>1330</v>
      </c>
      <c r="C25" s="469">
        <v>461000</v>
      </c>
      <c r="D25" s="469">
        <v>2957750</v>
      </c>
      <c r="E25" s="469">
        <f t="shared" si="0"/>
        <v>2496750</v>
      </c>
      <c r="F25" s="469">
        <v>0</v>
      </c>
    </row>
    <row r="26" spans="1:6" hidden="1" x14ac:dyDescent="0.25">
      <c r="A26" s="458">
        <v>22020803</v>
      </c>
      <c r="B26" s="468" t="s">
        <v>1331</v>
      </c>
      <c r="C26" s="469"/>
      <c r="D26" s="469"/>
      <c r="E26" s="469"/>
      <c r="F26" s="469"/>
    </row>
    <row r="27" spans="1:6" hidden="1" x14ac:dyDescent="0.25">
      <c r="A27" s="458">
        <v>22020901</v>
      </c>
      <c r="B27" s="468" t="s">
        <v>1332</v>
      </c>
      <c r="C27" s="469"/>
      <c r="D27" s="469"/>
      <c r="E27" s="469"/>
      <c r="F27" s="469"/>
    </row>
    <row r="28" spans="1:6" x14ac:dyDescent="0.25">
      <c r="A28" s="458">
        <v>22021001</v>
      </c>
      <c r="B28" s="468" t="s">
        <v>1333</v>
      </c>
      <c r="C28" s="469">
        <v>15920251.33</v>
      </c>
      <c r="D28" s="469">
        <v>41898610</v>
      </c>
      <c r="E28" s="469">
        <f t="shared" si="0"/>
        <v>25978358.670000002</v>
      </c>
      <c r="F28" s="469">
        <v>9948429</v>
      </c>
    </row>
    <row r="29" spans="1:6" x14ac:dyDescent="0.25">
      <c r="A29" s="458">
        <v>22021003</v>
      </c>
      <c r="B29" s="468" t="s">
        <v>1334</v>
      </c>
      <c r="C29" s="469">
        <v>5952017.6299999999</v>
      </c>
      <c r="D29" s="469">
        <v>10721760</v>
      </c>
      <c r="E29" s="469">
        <f t="shared" si="0"/>
        <v>4769742.37</v>
      </c>
      <c r="F29" s="469">
        <v>5693143</v>
      </c>
    </row>
    <row r="30" spans="1:6" x14ac:dyDescent="0.25">
      <c r="A30" s="458">
        <v>22021004</v>
      </c>
      <c r="B30" s="468" t="s">
        <v>1335</v>
      </c>
      <c r="C30" s="469">
        <v>285000</v>
      </c>
      <c r="D30" s="469">
        <v>6000000</v>
      </c>
      <c r="E30" s="469">
        <f t="shared" si="0"/>
        <v>5715000</v>
      </c>
      <c r="F30" s="469">
        <v>0</v>
      </c>
    </row>
    <row r="31" spans="1:6" x14ac:dyDescent="0.25">
      <c r="A31" s="458">
        <v>22021007</v>
      </c>
      <c r="B31" s="468" t="s">
        <v>1336</v>
      </c>
      <c r="C31" s="469">
        <v>101929355.45</v>
      </c>
      <c r="D31" s="469">
        <v>31937750</v>
      </c>
      <c r="E31" s="469">
        <f t="shared" si="0"/>
        <v>-69991605.450000003</v>
      </c>
      <c r="F31" s="480">
        <v>58007190</v>
      </c>
    </row>
    <row r="32" spans="1:6" x14ac:dyDescent="0.25">
      <c r="A32" s="458">
        <v>22021002</v>
      </c>
      <c r="B32" s="468" t="s">
        <v>1337</v>
      </c>
      <c r="C32" s="469">
        <v>889000</v>
      </c>
      <c r="D32" s="469">
        <v>2000000</v>
      </c>
      <c r="E32" s="469">
        <f t="shared" si="0"/>
        <v>1111000</v>
      </c>
      <c r="F32" s="480">
        <v>0</v>
      </c>
    </row>
    <row r="33" spans="1:6" x14ac:dyDescent="0.25">
      <c r="A33" s="458">
        <v>22021008</v>
      </c>
      <c r="B33" s="468" t="s">
        <v>1338</v>
      </c>
      <c r="C33" s="469">
        <v>0</v>
      </c>
      <c r="D33" s="469">
        <v>0</v>
      </c>
      <c r="E33" s="469">
        <f t="shared" si="0"/>
        <v>0</v>
      </c>
      <c r="F33" s="469">
        <v>0</v>
      </c>
    </row>
    <row r="34" spans="1:6" x14ac:dyDescent="0.25">
      <c r="A34" s="458">
        <v>22031010</v>
      </c>
      <c r="B34" s="468" t="s">
        <v>1339</v>
      </c>
      <c r="C34" s="469">
        <v>2431531.75</v>
      </c>
      <c r="D34" s="469">
        <v>0</v>
      </c>
      <c r="E34" s="469">
        <f t="shared" si="0"/>
        <v>-2431531.75</v>
      </c>
      <c r="F34" s="469">
        <v>72379987</v>
      </c>
    </row>
    <row r="35" spans="1:6" x14ac:dyDescent="0.25">
      <c r="A35" s="458"/>
      <c r="B35" s="468" t="s">
        <v>1340</v>
      </c>
      <c r="C35" s="469">
        <v>1091071</v>
      </c>
      <c r="D35" s="469">
        <v>0</v>
      </c>
      <c r="E35" s="469">
        <f t="shared" si="0"/>
        <v>-1091071</v>
      </c>
      <c r="F35" s="469">
        <v>0</v>
      </c>
    </row>
    <row r="36" spans="1:6" x14ac:dyDescent="0.25">
      <c r="A36" s="458"/>
      <c r="B36" s="468" t="s">
        <v>1194</v>
      </c>
      <c r="C36" s="469">
        <v>41807146</v>
      </c>
      <c r="D36" s="469">
        <v>0</v>
      </c>
      <c r="E36" s="469">
        <f t="shared" si="0"/>
        <v>-41807146</v>
      </c>
      <c r="F36" s="469">
        <v>0</v>
      </c>
    </row>
    <row r="37" spans="1:6" ht="13.5" x14ac:dyDescent="0.25">
      <c r="A37" s="458"/>
      <c r="B37" s="470" t="s">
        <v>1341</v>
      </c>
      <c r="C37" s="471">
        <f>SUM(C7:C36)</f>
        <v>439980964.38999999</v>
      </c>
      <c r="D37" s="471">
        <f t="shared" ref="D37:F37" si="1">SUM(D7:D36)</f>
        <v>569347380</v>
      </c>
      <c r="E37" s="471">
        <f t="shared" si="1"/>
        <v>129366415.61000001</v>
      </c>
      <c r="F37" s="471">
        <f t="shared" si="1"/>
        <v>462015566</v>
      </c>
    </row>
    <row r="38" spans="1:6" ht="13.5" x14ac:dyDescent="0.25">
      <c r="A38" s="458"/>
      <c r="B38" s="501" t="s">
        <v>1342</v>
      </c>
      <c r="C38" s="469"/>
      <c r="D38" s="469"/>
      <c r="E38" s="469"/>
      <c r="F38" s="469"/>
    </row>
    <row r="39" spans="1:6" x14ac:dyDescent="0.25">
      <c r="A39" s="458"/>
      <c r="B39" s="468" t="s">
        <v>1343</v>
      </c>
      <c r="C39" s="469">
        <v>215856906</v>
      </c>
      <c r="D39" s="469">
        <v>230956400</v>
      </c>
      <c r="E39" s="469">
        <v>18755845</v>
      </c>
      <c r="F39" s="469">
        <v>242693944</v>
      </c>
    </row>
    <row r="40" spans="1:6" x14ac:dyDescent="0.25">
      <c r="A40" s="458"/>
      <c r="B40" s="468" t="s">
        <v>1133</v>
      </c>
      <c r="C40" s="469">
        <v>239142163.18000001</v>
      </c>
      <c r="D40" s="469">
        <v>398929690</v>
      </c>
      <c r="E40" s="469">
        <f t="shared" si="0"/>
        <v>159787526.81999999</v>
      </c>
      <c r="F40" s="469">
        <v>258098095</v>
      </c>
    </row>
    <row r="41" spans="1:6" ht="13.5" x14ac:dyDescent="0.25">
      <c r="A41" s="458"/>
      <c r="B41" s="501" t="s">
        <v>1344</v>
      </c>
      <c r="C41" s="469"/>
      <c r="D41" s="469"/>
      <c r="E41" s="469">
        <f t="shared" si="0"/>
        <v>0</v>
      </c>
      <c r="F41" s="469"/>
    </row>
    <row r="42" spans="1:6" x14ac:dyDescent="0.25">
      <c r="A42" s="458"/>
      <c r="B42" s="468" t="s">
        <v>1345</v>
      </c>
      <c r="C42" s="469">
        <v>13308575.390000001</v>
      </c>
      <c r="D42" s="469">
        <v>12000000</v>
      </c>
      <c r="E42" s="469">
        <f t="shared" si="0"/>
        <v>-1308575.3900000006</v>
      </c>
      <c r="F42" s="469">
        <v>145588552</v>
      </c>
    </row>
    <row r="43" spans="1:6" x14ac:dyDescent="0.25">
      <c r="A43" s="458"/>
      <c r="B43" s="468" t="s">
        <v>1346</v>
      </c>
      <c r="C43" s="469">
        <v>21689663.239999998</v>
      </c>
      <c r="D43" s="469">
        <v>22000000</v>
      </c>
      <c r="E43" s="469">
        <f t="shared" si="0"/>
        <v>310336.76000000164</v>
      </c>
      <c r="F43" s="469">
        <v>25626474</v>
      </c>
    </row>
    <row r="44" spans="1:6" x14ac:dyDescent="0.25">
      <c r="A44" s="458"/>
      <c r="B44" s="468" t="s">
        <v>1347</v>
      </c>
      <c r="C44" s="469">
        <v>9962776.9800000004</v>
      </c>
      <c r="D44" s="469">
        <v>22000000</v>
      </c>
      <c r="E44" s="469">
        <f t="shared" si="0"/>
        <v>12037223.02</v>
      </c>
      <c r="F44" s="469">
        <v>25616009</v>
      </c>
    </row>
    <row r="45" spans="1:6" x14ac:dyDescent="0.25">
      <c r="A45" s="458"/>
      <c r="B45" s="468" t="s">
        <v>1348</v>
      </c>
      <c r="C45" s="469">
        <v>30835673.920000002</v>
      </c>
      <c r="D45" s="469">
        <v>13380000</v>
      </c>
      <c r="E45" s="469">
        <f t="shared" si="0"/>
        <v>-17455673.920000002</v>
      </c>
      <c r="F45" s="469">
        <v>28991183</v>
      </c>
    </row>
    <row r="46" spans="1:6" x14ac:dyDescent="0.25">
      <c r="A46" s="458"/>
      <c r="B46" s="468" t="s">
        <v>1349</v>
      </c>
      <c r="C46" s="469">
        <v>113556556.12</v>
      </c>
      <c r="D46" s="469">
        <v>95000000</v>
      </c>
      <c r="E46" s="469">
        <f t="shared" si="0"/>
        <v>-18556556.120000005</v>
      </c>
      <c r="F46" s="469">
        <v>26406716</v>
      </c>
    </row>
    <row r="47" spans="1:6" x14ac:dyDescent="0.25">
      <c r="A47" s="458"/>
      <c r="B47" s="468" t="s">
        <v>1350</v>
      </c>
      <c r="C47" s="469">
        <v>5384911.3200000003</v>
      </c>
      <c r="D47" s="469">
        <v>5000000</v>
      </c>
      <c r="E47" s="469">
        <f t="shared" si="0"/>
        <v>-384911.3200000003</v>
      </c>
      <c r="F47" s="469">
        <v>2161219</v>
      </c>
    </row>
    <row r="48" spans="1:6" ht="13.5" x14ac:dyDescent="0.25">
      <c r="A48" s="458"/>
      <c r="B48" s="470" t="s">
        <v>1341</v>
      </c>
      <c r="C48" s="471">
        <f>SUM(C39:C47)</f>
        <v>649737226.1500001</v>
      </c>
      <c r="D48" s="471">
        <f t="shared" ref="D48:F48" si="2">SUM(D39:D47)</f>
        <v>799266090</v>
      </c>
      <c r="E48" s="471">
        <f t="shared" si="2"/>
        <v>153185214.85000002</v>
      </c>
      <c r="F48" s="471">
        <f t="shared" si="2"/>
        <v>755182192</v>
      </c>
    </row>
    <row r="49" spans="1:6" ht="13.5" x14ac:dyDescent="0.25">
      <c r="A49" s="504"/>
      <c r="B49" s="474" t="s">
        <v>1351</v>
      </c>
      <c r="C49" s="526">
        <f>C37+C48</f>
        <v>1089718190.54</v>
      </c>
      <c r="D49" s="526">
        <f t="shared" ref="D49" si="3">D37+D48</f>
        <v>1368613470</v>
      </c>
      <c r="E49" s="526">
        <v>278895279</v>
      </c>
      <c r="F49" s="526">
        <v>1345226800</v>
      </c>
    </row>
    <row r="50" spans="1:6" ht="9" customHeight="1" x14ac:dyDescent="0.25"/>
  </sheetData>
  <mergeCells count="7">
    <mergeCell ref="A1:F1"/>
    <mergeCell ref="A2:F2"/>
    <mergeCell ref="A5:A6"/>
    <mergeCell ref="B5:B6"/>
    <mergeCell ref="C5:E5"/>
    <mergeCell ref="A3:F3"/>
    <mergeCell ref="A4:F4"/>
  </mergeCells>
  <pageMargins left="0.36458333333333331" right="4.1666666666666664E-2" top="0.35416666666666669" bottom="0.15625" header="7.2916666666666671E-2" footer="0.3"/>
  <pageSetup orientation="portrait" r:id="rId1"/>
  <headerFooter>
    <oddHeader>&amp;C&amp;"-,Bold"&amp;14Okehi Local Government of Kogi State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97FC-070A-4F62-8645-B04294EB61BF}">
  <dimension ref="A1:L31"/>
  <sheetViews>
    <sheetView topLeftCell="A17" zoomScaleNormal="100" zoomScalePageLayoutView="110" workbookViewId="0">
      <selection sqref="A1:L31"/>
    </sheetView>
  </sheetViews>
  <sheetFormatPr defaultRowHeight="9" x14ac:dyDescent="0.25"/>
  <cols>
    <col min="1" max="1" width="26.28515625" style="652" bestFit="1" customWidth="1"/>
    <col min="2" max="4" width="10" style="669" bestFit="1" customWidth="1"/>
    <col min="5" max="5" width="10.28515625" style="669" bestFit="1" customWidth="1"/>
    <col min="6" max="6" width="9.7109375" style="669" bestFit="1" customWidth="1"/>
    <col min="7" max="7" width="10.42578125" style="669" bestFit="1" customWidth="1"/>
    <col min="8" max="8" width="9.140625" style="669" bestFit="1" customWidth="1"/>
    <col min="9" max="9" width="10.42578125" style="669" bestFit="1" customWidth="1"/>
    <col min="10" max="10" width="8.42578125" style="669" bestFit="1" customWidth="1"/>
    <col min="11" max="11" width="11" style="669" bestFit="1" customWidth="1"/>
    <col min="12" max="12" width="11.28515625" style="669" bestFit="1" customWidth="1"/>
    <col min="13" max="16384" width="9.140625" style="652"/>
  </cols>
  <sheetData>
    <row r="1" spans="1:12" x14ac:dyDescent="0.25">
      <c r="A1" s="751" t="s">
        <v>1219</v>
      </c>
      <c r="B1" s="752"/>
      <c r="C1" s="752"/>
      <c r="D1" s="752"/>
      <c r="E1" s="752"/>
      <c r="F1" s="752"/>
      <c r="G1" s="752"/>
      <c r="H1" s="752"/>
      <c r="I1" s="752"/>
      <c r="J1" s="752"/>
      <c r="K1" s="752"/>
      <c r="L1" s="752"/>
    </row>
    <row r="2" spans="1:12" x14ac:dyDescent="0.25">
      <c r="A2" s="751" t="s">
        <v>1090</v>
      </c>
      <c r="B2" s="752"/>
      <c r="C2" s="752"/>
      <c r="D2" s="752"/>
      <c r="E2" s="752"/>
      <c r="F2" s="752"/>
      <c r="G2" s="752"/>
      <c r="H2" s="752"/>
      <c r="I2" s="752"/>
      <c r="J2" s="752"/>
      <c r="K2" s="752"/>
      <c r="L2" s="752"/>
    </row>
    <row r="3" spans="1:12" x14ac:dyDescent="0.25">
      <c r="A3" s="753" t="s">
        <v>1238</v>
      </c>
      <c r="B3" s="753"/>
      <c r="C3" s="753"/>
      <c r="D3" s="753"/>
      <c r="E3" s="753"/>
      <c r="F3" s="753"/>
      <c r="G3" s="753"/>
      <c r="H3" s="753"/>
      <c r="I3" s="753"/>
      <c r="J3" s="753"/>
      <c r="K3" s="753"/>
      <c r="L3" s="753"/>
    </row>
    <row r="4" spans="1:12" x14ac:dyDescent="0.25">
      <c r="A4" s="754" t="s">
        <v>1392</v>
      </c>
      <c r="B4" s="755"/>
      <c r="C4" s="755"/>
      <c r="D4" s="755"/>
      <c r="E4" s="755"/>
      <c r="F4" s="755"/>
      <c r="G4" s="755"/>
      <c r="H4" s="755"/>
      <c r="I4" s="755"/>
      <c r="J4" s="755"/>
      <c r="K4" s="755"/>
      <c r="L4" s="756"/>
    </row>
    <row r="5" spans="1:12" s="657" customFormat="1" ht="27" x14ac:dyDescent="0.25">
      <c r="A5" s="654" t="s">
        <v>1393</v>
      </c>
      <c r="B5" s="655" t="s">
        <v>1394</v>
      </c>
      <c r="C5" s="655" t="s">
        <v>1395</v>
      </c>
      <c r="D5" s="655" t="s">
        <v>428</v>
      </c>
      <c r="E5" s="655" t="s">
        <v>1396</v>
      </c>
      <c r="F5" s="655" t="s">
        <v>1397</v>
      </c>
      <c r="G5" s="655" t="s">
        <v>1001</v>
      </c>
      <c r="H5" s="655" t="s">
        <v>1398</v>
      </c>
      <c r="I5" s="655" t="s">
        <v>1399</v>
      </c>
      <c r="J5" s="655" t="s">
        <v>999</v>
      </c>
      <c r="K5" s="656" t="s">
        <v>1000</v>
      </c>
      <c r="L5" s="656" t="s">
        <v>1400</v>
      </c>
    </row>
    <row r="6" spans="1:12" ht="15.75" customHeight="1" x14ac:dyDescent="0.25">
      <c r="A6" s="658" t="s">
        <v>1401</v>
      </c>
      <c r="B6" s="653">
        <v>8534458</v>
      </c>
      <c r="C6" s="653">
        <v>16018504</v>
      </c>
      <c r="D6" s="653">
        <v>23084000</v>
      </c>
      <c r="E6" s="653">
        <v>532970510</v>
      </c>
      <c r="F6" s="653">
        <v>35892594</v>
      </c>
      <c r="G6" s="653">
        <v>161969224</v>
      </c>
      <c r="H6" s="653">
        <v>27738086</v>
      </c>
      <c r="I6" s="653">
        <v>176703439</v>
      </c>
      <c r="J6" s="653">
        <v>31715750</v>
      </c>
      <c r="K6" s="653">
        <v>1182694665</v>
      </c>
      <c r="L6" s="653">
        <f>SUM(B6:K6)</f>
        <v>2197321230</v>
      </c>
    </row>
    <row r="7" spans="1:12" ht="15.75" customHeight="1" x14ac:dyDescent="0.25">
      <c r="A7" s="658" t="s">
        <v>1402</v>
      </c>
      <c r="B7" s="659"/>
      <c r="C7" s="653"/>
      <c r="D7" s="653"/>
      <c r="E7" s="653">
        <v>84684762</v>
      </c>
      <c r="F7" s="653"/>
      <c r="G7" s="653">
        <v>95995905</v>
      </c>
      <c r="H7" s="653"/>
      <c r="I7" s="653"/>
      <c r="J7" s="653"/>
      <c r="K7" s="653"/>
      <c r="L7" s="653">
        <f>SUM(B7:K7)</f>
        <v>180680667</v>
      </c>
    </row>
    <row r="8" spans="1:12" ht="15.75" customHeight="1" x14ac:dyDescent="0.25">
      <c r="A8" s="658" t="s">
        <v>1403</v>
      </c>
      <c r="B8" s="659"/>
      <c r="C8" s="653"/>
      <c r="D8" s="653"/>
      <c r="E8" s="653"/>
      <c r="F8" s="653"/>
      <c r="G8" s="653"/>
      <c r="H8" s="653"/>
      <c r="I8" s="653"/>
      <c r="J8" s="653"/>
      <c r="K8" s="653"/>
      <c r="L8" s="653"/>
    </row>
    <row r="9" spans="1:12" ht="15.75" customHeight="1" x14ac:dyDescent="0.25">
      <c r="A9" s="658" t="s">
        <v>722</v>
      </c>
      <c r="B9" s="660"/>
      <c r="C9" s="660"/>
      <c r="D9" s="660"/>
      <c r="E9" s="660"/>
      <c r="F9" s="660"/>
      <c r="G9" s="660"/>
      <c r="H9" s="660"/>
      <c r="I9" s="660"/>
      <c r="J9" s="660"/>
      <c r="K9" s="660"/>
      <c r="L9" s="653"/>
    </row>
    <row r="10" spans="1:12" ht="15.75" customHeight="1" x14ac:dyDescent="0.25">
      <c r="A10" s="658" t="s">
        <v>1404</v>
      </c>
      <c r="B10" s="653"/>
      <c r="C10" s="653"/>
      <c r="D10" s="653"/>
      <c r="E10" s="653"/>
      <c r="F10" s="653"/>
      <c r="G10" s="653"/>
      <c r="H10" s="653"/>
      <c r="I10" s="653"/>
      <c r="J10" s="653"/>
      <c r="K10" s="653"/>
      <c r="L10" s="653"/>
    </row>
    <row r="11" spans="1:12" ht="15.75" customHeight="1" x14ac:dyDescent="0.25">
      <c r="A11" s="658" t="s">
        <v>1405</v>
      </c>
      <c r="B11" s="659"/>
      <c r="C11" s="653"/>
      <c r="D11" s="653"/>
      <c r="E11" s="653"/>
      <c r="F11" s="653"/>
      <c r="G11" s="653"/>
      <c r="H11" s="653"/>
      <c r="I11" s="653"/>
      <c r="J11" s="653"/>
      <c r="K11" s="653"/>
      <c r="L11" s="653"/>
    </row>
    <row r="12" spans="1:12" ht="15.75" customHeight="1" x14ac:dyDescent="0.25">
      <c r="A12" s="658"/>
      <c r="B12" s="653"/>
      <c r="C12" s="653"/>
      <c r="D12" s="653"/>
      <c r="E12" s="653"/>
      <c r="F12" s="653"/>
      <c r="G12" s="653"/>
      <c r="H12" s="653"/>
      <c r="I12" s="653"/>
      <c r="J12" s="653"/>
      <c r="K12" s="653"/>
      <c r="L12" s="653"/>
    </row>
    <row r="13" spans="1:12" ht="15.75" customHeight="1" x14ac:dyDescent="0.25">
      <c r="A13" s="658" t="s">
        <v>1406</v>
      </c>
      <c r="B13" s="659">
        <f>B6+B7</f>
        <v>8534458</v>
      </c>
      <c r="C13" s="659">
        <f t="shared" ref="C13:K13" si="0">C6+C7</f>
        <v>16018504</v>
      </c>
      <c r="D13" s="659">
        <f t="shared" si="0"/>
        <v>23084000</v>
      </c>
      <c r="E13" s="659">
        <f t="shared" si="0"/>
        <v>617655272</v>
      </c>
      <c r="F13" s="659">
        <f t="shared" si="0"/>
        <v>35892594</v>
      </c>
      <c r="G13" s="659">
        <f t="shared" si="0"/>
        <v>257965129</v>
      </c>
      <c r="H13" s="659">
        <f t="shared" si="0"/>
        <v>27738086</v>
      </c>
      <c r="I13" s="659">
        <f>I6+I7</f>
        <v>176703439</v>
      </c>
      <c r="J13" s="659">
        <f t="shared" si="0"/>
        <v>31715750</v>
      </c>
      <c r="K13" s="659">
        <f t="shared" si="0"/>
        <v>1182694665</v>
      </c>
      <c r="L13" s="653">
        <f>SUM(B13:K13)</f>
        <v>2378001897</v>
      </c>
    </row>
    <row r="14" spans="1:12" ht="25.5" customHeight="1" x14ac:dyDescent="0.25">
      <c r="A14" s="661" t="s">
        <v>1459</v>
      </c>
      <c r="B14" s="659"/>
      <c r="C14" s="653"/>
      <c r="D14" s="653"/>
      <c r="E14" s="653"/>
      <c r="F14" s="653"/>
      <c r="G14" s="653"/>
      <c r="H14" s="653"/>
      <c r="I14" s="653"/>
      <c r="J14" s="653"/>
      <c r="K14" s="653"/>
      <c r="L14" s="653"/>
    </row>
    <row r="15" spans="1:12" s="665" customFormat="1" ht="15.75" customHeight="1" x14ac:dyDescent="0.25">
      <c r="A15" s="662" t="s">
        <v>1407</v>
      </c>
      <c r="B15" s="663">
        <v>0.2</v>
      </c>
      <c r="C15" s="663">
        <v>0.25</v>
      </c>
      <c r="D15" s="663">
        <v>0.1</v>
      </c>
      <c r="E15" s="663">
        <v>0.01</v>
      </c>
      <c r="F15" s="663">
        <v>0.25</v>
      </c>
      <c r="G15" s="663">
        <v>0.2</v>
      </c>
      <c r="H15" s="663">
        <v>0.25</v>
      </c>
      <c r="I15" s="663">
        <v>0.2</v>
      </c>
      <c r="J15" s="663">
        <v>0</v>
      </c>
      <c r="K15" s="663">
        <v>0.02</v>
      </c>
      <c r="L15" s="664"/>
    </row>
    <row r="16" spans="1:12" ht="15.75" customHeight="1" x14ac:dyDescent="0.25">
      <c r="A16" s="658" t="s">
        <v>1408</v>
      </c>
      <c r="B16" s="653">
        <f>B6*B15</f>
        <v>1706891.6</v>
      </c>
      <c r="C16" s="653">
        <f t="shared" ref="C16:K16" si="1">C6*C15</f>
        <v>4004626</v>
      </c>
      <c r="D16" s="653">
        <f t="shared" si="1"/>
        <v>2308400</v>
      </c>
      <c r="E16" s="653">
        <f t="shared" si="1"/>
        <v>5329705.1000000006</v>
      </c>
      <c r="F16" s="653">
        <f t="shared" si="1"/>
        <v>8973148.5</v>
      </c>
      <c r="G16" s="653">
        <f t="shared" si="1"/>
        <v>32393844.800000001</v>
      </c>
      <c r="H16" s="653">
        <f t="shared" si="1"/>
        <v>6934521.5</v>
      </c>
      <c r="I16" s="653">
        <f t="shared" si="1"/>
        <v>35340687.800000004</v>
      </c>
      <c r="J16" s="666">
        <v>0</v>
      </c>
      <c r="K16" s="653">
        <f t="shared" si="1"/>
        <v>23653893.300000001</v>
      </c>
      <c r="L16" s="653">
        <f>SUM(B16:K16)</f>
        <v>120645718.60000001</v>
      </c>
    </row>
    <row r="17" spans="1:12" ht="15.75" customHeight="1" x14ac:dyDescent="0.25">
      <c r="A17" s="658" t="s">
        <v>1402</v>
      </c>
      <c r="B17" s="653"/>
      <c r="C17" s="653"/>
      <c r="D17" s="653"/>
      <c r="E17" s="653"/>
      <c r="F17" s="653"/>
      <c r="G17" s="653"/>
      <c r="H17" s="653"/>
      <c r="I17" s="653"/>
      <c r="J17" s="653"/>
      <c r="K17" s="653"/>
      <c r="L17" s="653"/>
    </row>
    <row r="18" spans="1:12" ht="15.75" customHeight="1" x14ac:dyDescent="0.25">
      <c r="A18" s="658" t="s">
        <v>1405</v>
      </c>
      <c r="B18" s="653"/>
      <c r="C18" s="653"/>
      <c r="D18" s="653"/>
      <c r="E18" s="653"/>
      <c r="F18" s="653"/>
      <c r="G18" s="653"/>
      <c r="H18" s="653"/>
      <c r="I18" s="653"/>
      <c r="J18" s="653"/>
      <c r="K18" s="653"/>
      <c r="L18" s="653"/>
    </row>
    <row r="19" spans="1:12" ht="15.75" customHeight="1" x14ac:dyDescent="0.25">
      <c r="A19" s="658" t="s">
        <v>681</v>
      </c>
      <c r="B19" s="653"/>
      <c r="C19" s="653"/>
      <c r="D19" s="656"/>
      <c r="E19" s="653"/>
      <c r="F19" s="653"/>
      <c r="G19" s="653"/>
      <c r="H19" s="653"/>
      <c r="I19" s="653"/>
      <c r="J19" s="653"/>
      <c r="K19" s="653"/>
      <c r="L19" s="653"/>
    </row>
    <row r="20" spans="1:12" ht="15.75" customHeight="1" x14ac:dyDescent="0.25">
      <c r="A20" s="658" t="s">
        <v>1409</v>
      </c>
      <c r="B20" s="653">
        <f>B13*B15</f>
        <v>1706891.6</v>
      </c>
      <c r="C20" s="653">
        <f t="shared" ref="C20:K20" si="2">C13*C15</f>
        <v>4004626</v>
      </c>
      <c r="D20" s="653">
        <f t="shared" si="2"/>
        <v>2308400</v>
      </c>
      <c r="E20" s="653">
        <f t="shared" si="2"/>
        <v>6176552.7199999997</v>
      </c>
      <c r="F20" s="653">
        <f t="shared" si="2"/>
        <v>8973148.5</v>
      </c>
      <c r="G20" s="653">
        <f t="shared" si="2"/>
        <v>51593025.800000004</v>
      </c>
      <c r="H20" s="653">
        <f t="shared" si="2"/>
        <v>6934521.5</v>
      </c>
      <c r="I20" s="653">
        <f t="shared" si="2"/>
        <v>35340687.800000004</v>
      </c>
      <c r="J20" s="666">
        <v>0</v>
      </c>
      <c r="K20" s="653">
        <f t="shared" si="2"/>
        <v>23653893.300000001</v>
      </c>
      <c r="L20" s="653">
        <f>SUM(B20:K20)+2</f>
        <v>140691749.22000003</v>
      </c>
    </row>
    <row r="21" spans="1:12" ht="15.75" customHeight="1" x14ac:dyDescent="0.25">
      <c r="A21" s="658"/>
      <c r="B21" s="653"/>
      <c r="C21" s="653"/>
      <c r="D21" s="653"/>
      <c r="E21" s="653"/>
      <c r="F21" s="653"/>
      <c r="G21" s="653"/>
      <c r="H21" s="653"/>
      <c r="I21" s="653"/>
      <c r="J21" s="666"/>
      <c r="K21" s="653"/>
      <c r="L21" s="653"/>
    </row>
    <row r="22" spans="1:12" ht="15.75" customHeight="1" x14ac:dyDescent="0.25">
      <c r="A22" s="658" t="s">
        <v>1406</v>
      </c>
      <c r="B22" s="659">
        <f>B16+B20+1</f>
        <v>3413784.2</v>
      </c>
      <c r="C22" s="659">
        <f t="shared" ref="C22:I22" si="3">C16+C20</f>
        <v>8009252</v>
      </c>
      <c r="D22" s="659">
        <f t="shared" si="3"/>
        <v>4616800</v>
      </c>
      <c r="E22" s="659">
        <f t="shared" si="3"/>
        <v>11506257.82</v>
      </c>
      <c r="F22" s="659">
        <f>F16+F20+1</f>
        <v>17946298</v>
      </c>
      <c r="G22" s="659">
        <f t="shared" si="3"/>
        <v>83986870.600000009</v>
      </c>
      <c r="H22" s="659">
        <f t="shared" si="3"/>
        <v>13869043</v>
      </c>
      <c r="I22" s="659">
        <f t="shared" si="3"/>
        <v>70681375.600000009</v>
      </c>
      <c r="J22" s="667">
        <v>0</v>
      </c>
      <c r="K22" s="659">
        <f>K16+K20-1</f>
        <v>47307785.600000001</v>
      </c>
      <c r="L22" s="653">
        <f>SUM(B22:K22)+1</f>
        <v>261337467.82000002</v>
      </c>
    </row>
    <row r="23" spans="1:12" ht="15.75" customHeight="1" x14ac:dyDescent="0.25">
      <c r="A23" s="658" t="s">
        <v>1410</v>
      </c>
      <c r="B23" s="653"/>
      <c r="C23" s="653"/>
      <c r="D23" s="653"/>
      <c r="E23" s="653"/>
      <c r="F23" s="653"/>
      <c r="G23" s="653"/>
      <c r="H23" s="653"/>
      <c r="I23" s="653"/>
      <c r="J23" s="653"/>
      <c r="K23" s="653"/>
      <c r="L23" s="653"/>
    </row>
    <row r="24" spans="1:12" ht="15.75" customHeight="1" x14ac:dyDescent="0.25">
      <c r="A24" s="668" t="s">
        <v>1411</v>
      </c>
      <c r="B24" s="653"/>
      <c r="C24" s="653"/>
      <c r="D24" s="653"/>
      <c r="E24" s="653"/>
      <c r="F24" s="653"/>
      <c r="G24" s="653"/>
      <c r="H24" s="653"/>
      <c r="I24" s="653"/>
      <c r="J24" s="653"/>
      <c r="K24" s="653"/>
      <c r="L24" s="653"/>
    </row>
    <row r="25" spans="1:12" ht="15.75" customHeight="1" x14ac:dyDescent="0.25">
      <c r="A25" s="658" t="s">
        <v>1412</v>
      </c>
      <c r="B25" s="659"/>
      <c r="C25" s="653"/>
      <c r="D25" s="653"/>
      <c r="E25" s="653"/>
      <c r="F25" s="653"/>
      <c r="G25" s="653"/>
      <c r="H25" s="653"/>
      <c r="I25" s="653"/>
      <c r="J25" s="653"/>
      <c r="K25" s="653"/>
      <c r="L25" s="653"/>
    </row>
    <row r="26" spans="1:12" ht="15.75" customHeight="1" x14ac:dyDescent="0.25">
      <c r="A26" s="658" t="s">
        <v>1402</v>
      </c>
      <c r="B26" s="653"/>
      <c r="C26" s="653"/>
      <c r="D26" s="653"/>
      <c r="E26" s="653"/>
      <c r="F26" s="653"/>
      <c r="G26" s="653"/>
      <c r="H26" s="653"/>
      <c r="I26" s="653"/>
      <c r="J26" s="653"/>
      <c r="K26" s="653"/>
      <c r="L26" s="653"/>
    </row>
    <row r="27" spans="1:12" ht="15.75" customHeight="1" x14ac:dyDescent="0.25">
      <c r="A27" s="658" t="s">
        <v>1405</v>
      </c>
      <c r="B27" s="653"/>
      <c r="C27" s="653"/>
      <c r="D27" s="653"/>
      <c r="E27" s="653"/>
      <c r="F27" s="653"/>
      <c r="G27" s="653"/>
      <c r="H27" s="653"/>
      <c r="I27" s="653"/>
      <c r="J27" s="653"/>
      <c r="K27" s="653"/>
      <c r="L27" s="653"/>
    </row>
    <row r="28" spans="1:12" ht="15.75" customHeight="1" x14ac:dyDescent="0.25">
      <c r="A28" s="658" t="s">
        <v>1406</v>
      </c>
      <c r="B28" s="659"/>
      <c r="C28" s="653"/>
      <c r="D28" s="653"/>
      <c r="E28" s="653"/>
      <c r="F28" s="653"/>
      <c r="G28" s="653"/>
      <c r="H28" s="653"/>
      <c r="I28" s="653"/>
      <c r="J28" s="653"/>
      <c r="K28" s="653"/>
      <c r="L28" s="653"/>
    </row>
    <row r="29" spans="1:12" ht="15.75" customHeight="1" x14ac:dyDescent="0.25">
      <c r="A29" s="658"/>
      <c r="B29" s="653"/>
      <c r="C29" s="653"/>
      <c r="D29" s="653"/>
      <c r="E29" s="653"/>
      <c r="F29" s="653"/>
      <c r="G29" s="653"/>
      <c r="H29" s="653"/>
      <c r="I29" s="653"/>
      <c r="J29" s="653"/>
      <c r="K29" s="653"/>
      <c r="L29" s="653"/>
    </row>
    <row r="30" spans="1:12" ht="15.75" customHeight="1" x14ac:dyDescent="0.25">
      <c r="A30" s="668" t="s">
        <v>808</v>
      </c>
      <c r="B30" s="653"/>
      <c r="C30" s="653"/>
      <c r="D30" s="653"/>
      <c r="E30" s="653"/>
      <c r="F30" s="653"/>
      <c r="G30" s="653"/>
      <c r="H30" s="653"/>
      <c r="I30" s="653"/>
      <c r="J30" s="653"/>
      <c r="K30" s="653"/>
      <c r="L30" s="653"/>
    </row>
    <row r="31" spans="1:12" ht="15.75" customHeight="1" x14ac:dyDescent="0.25">
      <c r="A31" s="658" t="s">
        <v>1103</v>
      </c>
      <c r="B31" s="653">
        <f>B13-B22</f>
        <v>5120673.8</v>
      </c>
      <c r="C31" s="653">
        <f t="shared" ref="C31:K31" si="4">C13-C22</f>
        <v>8009252</v>
      </c>
      <c r="D31" s="653">
        <f t="shared" si="4"/>
        <v>18467200</v>
      </c>
      <c r="E31" s="653">
        <f t="shared" si="4"/>
        <v>606149014.17999995</v>
      </c>
      <c r="F31" s="653">
        <f t="shared" si="4"/>
        <v>17946296</v>
      </c>
      <c r="G31" s="653">
        <f t="shared" si="4"/>
        <v>173978258.39999998</v>
      </c>
      <c r="H31" s="653">
        <f t="shared" si="4"/>
        <v>13869043</v>
      </c>
      <c r="I31" s="653">
        <f t="shared" si="4"/>
        <v>106022063.39999999</v>
      </c>
      <c r="J31" s="653">
        <f>J13-J22</f>
        <v>31715750</v>
      </c>
      <c r="K31" s="653">
        <f t="shared" si="4"/>
        <v>1135386879.4000001</v>
      </c>
      <c r="L31" s="653">
        <f>SUM(B31:K31)-1</f>
        <v>2116664429.1799998</v>
      </c>
    </row>
  </sheetData>
  <mergeCells count="4">
    <mergeCell ref="A1:L1"/>
    <mergeCell ref="A2:L2"/>
    <mergeCell ref="A3:L3"/>
    <mergeCell ref="A4:L4"/>
  </mergeCells>
  <pageMargins left="0.48295454545454547" right="4.1666666666666664E-2" top="0.75" bottom="0.625" header="0.3" footer="0.3"/>
  <pageSetup paperSize="9" orientation="landscape" r:id="rId1"/>
  <headerFooter>
    <oddHeader>&amp;COKEHI LOCAL GOVERNMENT COUNCIL
SCHEDULE OF PROPERTY, PLANTS &amp; EQUIPMENT AS AT DECEMBER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6883-9543-4F2A-8D5B-0543F207497B}">
  <dimension ref="A1"/>
  <sheetViews>
    <sheetView showGridLines="0" tabSelected="1" workbookViewId="0">
      <selection activeCell="O6" sqref="O6"/>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81C6-6821-47C5-B1BF-293AA02E9236}">
  <dimension ref="A1:G13"/>
  <sheetViews>
    <sheetView zoomScaleNormal="100" workbookViewId="0">
      <selection sqref="A1:F12"/>
    </sheetView>
  </sheetViews>
  <sheetFormatPr defaultColWidth="9.140625" defaultRowHeight="12.75" x14ac:dyDescent="0.25"/>
  <cols>
    <col min="1" max="1" width="6.85546875" style="462" customWidth="1"/>
    <col min="2" max="2" width="32.85546875" style="462" bestFit="1" customWidth="1"/>
    <col min="3" max="3" width="8.85546875" style="462" bestFit="1" customWidth="1"/>
    <col min="4" max="4" width="13.140625" style="462" bestFit="1" customWidth="1"/>
    <col min="5" max="5" width="11.85546875" style="462" bestFit="1" customWidth="1"/>
    <col min="6" max="6" width="15.5703125" style="462" customWidth="1"/>
    <col min="7" max="7" width="9.140625" style="462"/>
    <col min="8" max="8" width="11.28515625" style="462" customWidth="1"/>
    <col min="9" max="16384" width="9.140625" style="462"/>
  </cols>
  <sheetData>
    <row r="1" spans="1:7" ht="13.5" x14ac:dyDescent="0.25">
      <c r="A1" s="681" t="s">
        <v>1219</v>
      </c>
      <c r="B1" s="681"/>
      <c r="C1" s="681"/>
      <c r="D1" s="681"/>
      <c r="E1" s="681"/>
      <c r="F1" s="681"/>
      <c r="G1" s="467"/>
    </row>
    <row r="2" spans="1:7" ht="13.5" x14ac:dyDescent="0.25">
      <c r="A2" s="681" t="s">
        <v>1090</v>
      </c>
      <c r="B2" s="681"/>
      <c r="C2" s="681"/>
      <c r="D2" s="681"/>
      <c r="E2" s="681"/>
      <c r="F2" s="681"/>
      <c r="G2" s="467"/>
    </row>
    <row r="3" spans="1:7" ht="13.5" x14ac:dyDescent="0.25">
      <c r="A3" s="681" t="s">
        <v>1238</v>
      </c>
      <c r="B3" s="681"/>
      <c r="C3" s="681"/>
      <c r="D3" s="681"/>
      <c r="E3" s="681"/>
      <c r="F3" s="681"/>
      <c r="G3" s="467"/>
    </row>
    <row r="4" spans="1:7" ht="13.5" x14ac:dyDescent="0.25">
      <c r="A4" s="686" t="s">
        <v>1352</v>
      </c>
      <c r="B4" s="686"/>
      <c r="C4" s="686"/>
      <c r="D4" s="686"/>
      <c r="E4" s="686"/>
      <c r="F4" s="686"/>
    </row>
    <row r="5" spans="1:7" ht="34.5" customHeight="1" x14ac:dyDescent="0.25">
      <c r="A5" s="740" t="s">
        <v>1269</v>
      </c>
      <c r="B5" s="681" t="s">
        <v>682</v>
      </c>
      <c r="C5" s="741" t="s">
        <v>1223</v>
      </c>
      <c r="D5" s="741"/>
      <c r="E5" s="741"/>
      <c r="F5" s="475" t="s">
        <v>1240</v>
      </c>
    </row>
    <row r="6" spans="1:7" ht="13.5" x14ac:dyDescent="0.25">
      <c r="A6" s="740"/>
      <c r="B6" s="681"/>
      <c r="C6" s="466" t="s">
        <v>770</v>
      </c>
      <c r="D6" s="466" t="s">
        <v>771</v>
      </c>
      <c r="E6" s="466" t="s">
        <v>772</v>
      </c>
      <c r="F6" s="466" t="s">
        <v>770</v>
      </c>
    </row>
    <row r="7" spans="1:7" x14ac:dyDescent="0.25">
      <c r="A7" s="458">
        <v>1</v>
      </c>
      <c r="B7" s="468" t="s">
        <v>1353</v>
      </c>
      <c r="C7" s="480">
        <v>95875</v>
      </c>
      <c r="D7" s="480">
        <v>5000000</v>
      </c>
      <c r="E7" s="480">
        <f>D7-C7</f>
        <v>4904125</v>
      </c>
      <c r="F7" s="480">
        <v>15875375</v>
      </c>
    </row>
    <row r="8" spans="1:7" x14ac:dyDescent="0.25">
      <c r="A8" s="458">
        <v>2</v>
      </c>
      <c r="B8" s="468" t="s">
        <v>1354</v>
      </c>
      <c r="C8" s="480" t="s">
        <v>1061</v>
      </c>
      <c r="D8" s="480" t="s">
        <v>1061</v>
      </c>
      <c r="E8" s="480" t="s">
        <v>1061</v>
      </c>
      <c r="F8" s="480" t="s">
        <v>1061</v>
      </c>
    </row>
    <row r="9" spans="1:7" x14ac:dyDescent="0.25">
      <c r="A9" s="458">
        <v>3</v>
      </c>
      <c r="B9" s="468" t="s">
        <v>1355</v>
      </c>
      <c r="C9" s="480"/>
      <c r="D9" s="480"/>
      <c r="E9" s="480"/>
      <c r="F9" s="480" t="s">
        <v>1061</v>
      </c>
    </row>
    <row r="10" spans="1:7" x14ac:dyDescent="0.25">
      <c r="A10" s="458">
        <v>4</v>
      </c>
      <c r="B10" s="468" t="s">
        <v>1356</v>
      </c>
      <c r="C10" s="480"/>
      <c r="D10" s="480"/>
      <c r="E10" s="480"/>
      <c r="F10" s="480" t="s">
        <v>1061</v>
      </c>
    </row>
    <row r="11" spans="1:7" x14ac:dyDescent="0.25">
      <c r="A11" s="468"/>
      <c r="B11" s="468"/>
      <c r="C11" s="480"/>
      <c r="D11" s="480"/>
      <c r="E11" s="480"/>
      <c r="F11" s="480"/>
    </row>
    <row r="12" spans="1:7" ht="13.5" x14ac:dyDescent="0.25">
      <c r="A12" s="468"/>
      <c r="B12" s="501" t="s">
        <v>439</v>
      </c>
      <c r="C12" s="512">
        <f>SUM(C7:C11)</f>
        <v>95875</v>
      </c>
      <c r="D12" s="512">
        <f t="shared" ref="D12:F12" si="0">SUM(D7:D11)</f>
        <v>5000000</v>
      </c>
      <c r="E12" s="512">
        <f t="shared" si="0"/>
        <v>4904125</v>
      </c>
      <c r="F12" s="512">
        <f t="shared" si="0"/>
        <v>15875375</v>
      </c>
    </row>
    <row r="13" spans="1:7" x14ac:dyDescent="0.25">
      <c r="A13" s="468"/>
      <c r="B13" s="468"/>
      <c r="C13" s="460"/>
      <c r="D13" s="460"/>
      <c r="E13" s="460"/>
      <c r="F13" s="479"/>
    </row>
  </sheetData>
  <mergeCells count="7">
    <mergeCell ref="A1:F1"/>
    <mergeCell ref="A5:A6"/>
    <mergeCell ref="B5:B6"/>
    <mergeCell ref="C5:E5"/>
    <mergeCell ref="A2:F2"/>
    <mergeCell ref="A3:F3"/>
    <mergeCell ref="A4:F4"/>
  </mergeCells>
  <pageMargins left="0.47916666666666669" right="4.1666666666666664E-2" top="0.75" bottom="0.75" header="0.3" footer="0.3"/>
  <pageSetup orientation="portrait" r:id="rId1"/>
  <headerFooter>
    <oddHeader>&amp;C&amp;"-,Bold"&amp;14Okehi Local Government of Kogi State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5C0B-8786-4907-BE93-9A484E306273}">
  <dimension ref="A1:F15"/>
  <sheetViews>
    <sheetView zoomScaleNormal="100" workbookViewId="0">
      <selection activeCell="A4" sqref="A4:D4"/>
    </sheetView>
  </sheetViews>
  <sheetFormatPr defaultColWidth="9.140625" defaultRowHeight="12.75" x14ac:dyDescent="0.25"/>
  <cols>
    <col min="1" max="1" width="5.85546875" style="462" customWidth="1"/>
    <col min="2" max="2" width="57.140625" style="462" customWidth="1"/>
    <col min="3" max="3" width="15.5703125" style="507" customWidth="1"/>
    <col min="4" max="4" width="16.140625" style="508" customWidth="1"/>
    <col min="5" max="7" width="9.140625" style="462"/>
    <col min="8" max="8" width="11.28515625" style="462" customWidth="1"/>
    <col min="9" max="16384" width="9.140625" style="462"/>
  </cols>
  <sheetData>
    <row r="1" spans="1:6" ht="13.5" x14ac:dyDescent="0.25">
      <c r="A1" s="681" t="s">
        <v>1219</v>
      </c>
      <c r="B1" s="681"/>
      <c r="C1" s="681"/>
      <c r="D1" s="681"/>
      <c r="E1" s="543"/>
      <c r="F1" s="542"/>
    </row>
    <row r="2" spans="1:6" ht="13.5" x14ac:dyDescent="0.25">
      <c r="A2" s="681" t="s">
        <v>1090</v>
      </c>
      <c r="B2" s="681"/>
      <c r="C2" s="681"/>
      <c r="D2" s="681"/>
      <c r="E2" s="543"/>
      <c r="F2" s="542"/>
    </row>
    <row r="3" spans="1:6" ht="13.5" x14ac:dyDescent="0.25">
      <c r="A3" s="681" t="s">
        <v>1238</v>
      </c>
      <c r="B3" s="681"/>
      <c r="C3" s="681"/>
      <c r="D3" s="681"/>
      <c r="E3" s="463"/>
      <c r="F3" s="463"/>
    </row>
    <row r="4" spans="1:6" ht="13.5" x14ac:dyDescent="0.25">
      <c r="A4" s="686" t="s">
        <v>1357</v>
      </c>
      <c r="B4" s="686"/>
      <c r="C4" s="686"/>
      <c r="D4" s="686"/>
    </row>
    <row r="5" spans="1:6" ht="27" x14ac:dyDescent="0.25">
      <c r="A5" s="468"/>
      <c r="B5" s="468"/>
      <c r="C5" s="509" t="s">
        <v>1457</v>
      </c>
      <c r="D5" s="510" t="s">
        <v>1458</v>
      </c>
    </row>
    <row r="6" spans="1:6" ht="13.5" x14ac:dyDescent="0.25">
      <c r="A6" s="501" t="s">
        <v>1269</v>
      </c>
      <c r="B6" s="501" t="s">
        <v>718</v>
      </c>
      <c r="C6" s="461"/>
      <c r="D6" s="469"/>
    </row>
    <row r="7" spans="1:6" x14ac:dyDescent="0.25">
      <c r="A7" s="458">
        <v>1</v>
      </c>
      <c r="B7" s="468" t="s">
        <v>1358</v>
      </c>
      <c r="C7" s="461">
        <v>243.26</v>
      </c>
      <c r="D7" s="469">
        <v>743</v>
      </c>
    </row>
    <row r="8" spans="1:6" x14ac:dyDescent="0.25">
      <c r="A8" s="458">
        <v>2</v>
      </c>
      <c r="B8" s="468" t="s">
        <v>1359</v>
      </c>
      <c r="C8" s="461">
        <v>0</v>
      </c>
      <c r="D8" s="469">
        <v>0</v>
      </c>
    </row>
    <row r="9" spans="1:6" x14ac:dyDescent="0.25">
      <c r="A9" s="458">
        <v>3</v>
      </c>
      <c r="B9" s="468" t="s">
        <v>1360</v>
      </c>
      <c r="C9" s="461">
        <v>53957.58</v>
      </c>
      <c r="D9" s="469">
        <v>213272</v>
      </c>
    </row>
    <row r="10" spans="1:6" x14ac:dyDescent="0.25">
      <c r="A10" s="458">
        <v>4</v>
      </c>
      <c r="B10" s="468" t="s">
        <v>1361</v>
      </c>
      <c r="C10" s="461">
        <v>2253786.41</v>
      </c>
      <c r="D10" s="469">
        <v>3761661</v>
      </c>
    </row>
    <row r="11" spans="1:6" x14ac:dyDescent="0.25">
      <c r="A11" s="458">
        <v>5</v>
      </c>
      <c r="B11" s="468" t="s">
        <v>1362</v>
      </c>
      <c r="C11" s="461">
        <v>0</v>
      </c>
      <c r="D11" s="469">
        <v>0</v>
      </c>
    </row>
    <row r="12" spans="1:6" x14ac:dyDescent="0.25">
      <c r="A12" s="458">
        <v>6</v>
      </c>
      <c r="B12" s="468" t="s">
        <v>1363</v>
      </c>
      <c r="C12" s="461">
        <v>0</v>
      </c>
      <c r="D12" s="469">
        <v>0</v>
      </c>
    </row>
    <row r="13" spans="1:6" x14ac:dyDescent="0.25">
      <c r="A13" s="468"/>
      <c r="B13" s="468"/>
      <c r="C13" s="461"/>
      <c r="D13" s="469"/>
    </row>
    <row r="14" spans="1:6" ht="13.5" x14ac:dyDescent="0.25">
      <c r="A14" s="468"/>
      <c r="B14" s="501" t="s">
        <v>1364</v>
      </c>
      <c r="C14" s="511">
        <f>SUM(C7:C13)</f>
        <v>2307987.25</v>
      </c>
      <c r="D14" s="471">
        <f>SUM(D7:D13)</f>
        <v>3975676</v>
      </c>
    </row>
    <row r="15" spans="1:6" x14ac:dyDescent="0.25">
      <c r="A15" s="468"/>
      <c r="B15" s="468"/>
      <c r="C15" s="461"/>
      <c r="D15" s="469"/>
    </row>
  </sheetData>
  <mergeCells count="4">
    <mergeCell ref="A1:D1"/>
    <mergeCell ref="A3:D3"/>
    <mergeCell ref="A2:D2"/>
    <mergeCell ref="A4:D4"/>
  </mergeCells>
  <pageMargins left="0.44791666666666669" right="4.1666666666666664E-2" top="0.75" bottom="0.75" header="0.3" footer="0.3"/>
  <pageSetup paperSize="9" orientation="portrait" r:id="rId1"/>
  <headerFooter>
    <oddHeader>&amp;C&amp;"-,Bold"&amp;14Okehi Local Government of Kogi State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B565-1452-4DDD-9AAD-218DC64F8559}">
  <dimension ref="A1:F12"/>
  <sheetViews>
    <sheetView zoomScaleNormal="100" workbookViewId="0">
      <selection activeCell="A5" sqref="A5:D11"/>
    </sheetView>
  </sheetViews>
  <sheetFormatPr defaultColWidth="9.140625" defaultRowHeight="12.75" x14ac:dyDescent="0.25"/>
  <cols>
    <col min="1" max="1" width="5.85546875" style="462" customWidth="1"/>
    <col min="2" max="2" width="37.5703125" style="462" customWidth="1"/>
    <col min="3" max="3" width="18.85546875" style="502" customWidth="1"/>
    <col min="4" max="4" width="17.5703125" style="502" customWidth="1"/>
    <col min="5" max="7" width="9.140625" style="462"/>
    <col min="8" max="8" width="11.28515625" style="462" customWidth="1"/>
    <col min="9" max="16384" width="9.140625" style="462"/>
  </cols>
  <sheetData>
    <row r="1" spans="1:6" ht="13.5" x14ac:dyDescent="0.25">
      <c r="A1" s="745" t="s">
        <v>1219</v>
      </c>
      <c r="B1" s="746"/>
      <c r="C1" s="746"/>
      <c r="D1" s="746"/>
      <c r="E1" s="543"/>
      <c r="F1" s="542"/>
    </row>
    <row r="2" spans="1:6" ht="13.5" x14ac:dyDescent="0.25">
      <c r="A2" s="745" t="s">
        <v>1090</v>
      </c>
      <c r="B2" s="746"/>
      <c r="C2" s="746"/>
      <c r="D2" s="746"/>
      <c r="E2" s="543"/>
      <c r="F2" s="542"/>
    </row>
    <row r="3" spans="1:6" ht="13.5" x14ac:dyDescent="0.25">
      <c r="A3" s="748" t="s">
        <v>1238</v>
      </c>
      <c r="B3" s="748"/>
      <c r="C3" s="748"/>
      <c r="D3" s="748"/>
      <c r="E3" s="463"/>
      <c r="F3" s="463"/>
    </row>
    <row r="5" spans="1:6" ht="13.5" x14ac:dyDescent="0.25">
      <c r="A5" s="757" t="s">
        <v>1365</v>
      </c>
      <c r="B5" s="757"/>
      <c r="C5" s="757"/>
      <c r="D5" s="757"/>
    </row>
    <row r="6" spans="1:6" s="504" customFormat="1" ht="27" x14ac:dyDescent="0.25">
      <c r="A6" s="465" t="s">
        <v>1269</v>
      </c>
      <c r="B6" s="465" t="s">
        <v>682</v>
      </c>
      <c r="C6" s="670" t="s">
        <v>1457</v>
      </c>
      <c r="D6" s="670" t="s">
        <v>1458</v>
      </c>
    </row>
    <row r="7" spans="1:6" x14ac:dyDescent="0.25">
      <c r="A7" s="458">
        <v>1</v>
      </c>
      <c r="B7" s="468" t="s">
        <v>1366</v>
      </c>
      <c r="C7" s="672">
        <v>1486000</v>
      </c>
      <c r="D7" s="672">
        <v>1486000</v>
      </c>
    </row>
    <row r="8" spans="1:6" x14ac:dyDescent="0.25">
      <c r="A8" s="458">
        <v>2</v>
      </c>
      <c r="B8" s="468" t="s">
        <v>1367</v>
      </c>
      <c r="C8" s="672"/>
      <c r="D8" s="672"/>
    </row>
    <row r="9" spans="1:6" x14ac:dyDescent="0.25">
      <c r="A9" s="468"/>
      <c r="B9" s="468"/>
      <c r="C9" s="672"/>
      <c r="D9" s="672"/>
    </row>
    <row r="10" spans="1:6" x14ac:dyDescent="0.25">
      <c r="A10" s="468"/>
      <c r="B10" s="468"/>
      <c r="C10" s="672"/>
      <c r="D10" s="672"/>
    </row>
    <row r="11" spans="1:6" ht="13.5" x14ac:dyDescent="0.25">
      <c r="A11" s="468"/>
      <c r="B11" s="501" t="s">
        <v>1364</v>
      </c>
      <c r="C11" s="670">
        <f>SUM(C7:C10)</f>
        <v>1486000</v>
      </c>
      <c r="D11" s="670">
        <f>SUM(D7:D10)</f>
        <v>1486000</v>
      </c>
    </row>
    <row r="12" spans="1:6" x14ac:dyDescent="0.25">
      <c r="A12" s="468"/>
      <c r="B12" s="468"/>
      <c r="C12" s="671"/>
      <c r="D12" s="671"/>
    </row>
  </sheetData>
  <mergeCells count="4">
    <mergeCell ref="A1:D1"/>
    <mergeCell ref="A2:D2"/>
    <mergeCell ref="A3:D3"/>
    <mergeCell ref="A5:D5"/>
  </mergeCells>
  <pageMargins left="0.44791666666666669" right="4.1666666666666664E-2" top="0.75" bottom="0.75" header="0.3" footer="0.3"/>
  <pageSetup paperSize="9" orientation="portrait" r:id="rId1"/>
  <headerFooter>
    <oddHeader>&amp;C&amp;"-,Bold"&amp;14Okehi Local Government of Kogi State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E74DF-C143-47DF-92EA-B9EA96299A0E}">
  <dimension ref="A1:F11"/>
  <sheetViews>
    <sheetView zoomScaleNormal="100" workbookViewId="0">
      <selection activeCell="A4" sqref="A4:D11"/>
    </sheetView>
  </sheetViews>
  <sheetFormatPr defaultColWidth="9.140625" defaultRowHeight="12.75" x14ac:dyDescent="0.25"/>
  <cols>
    <col min="1" max="1" width="6.28515625" style="462" customWidth="1"/>
    <col min="2" max="2" width="28.5703125" style="462" customWidth="1"/>
    <col min="3" max="3" width="16.140625" style="462" customWidth="1"/>
    <col min="4" max="4" width="16.28515625" style="462" customWidth="1"/>
    <col min="5" max="7" width="9.140625" style="462"/>
    <col min="8" max="8" width="11.28515625" style="462" customWidth="1"/>
    <col min="9" max="16384" width="9.140625" style="462"/>
  </cols>
  <sheetData>
    <row r="1" spans="1:6" ht="13.5" x14ac:dyDescent="0.25">
      <c r="A1" s="681" t="s">
        <v>1219</v>
      </c>
      <c r="B1" s="681"/>
      <c r="C1" s="681"/>
      <c r="D1" s="681"/>
      <c r="E1" s="543"/>
      <c r="F1" s="542"/>
    </row>
    <row r="2" spans="1:6" ht="13.5" x14ac:dyDescent="0.25">
      <c r="A2" s="745" t="s">
        <v>1090</v>
      </c>
      <c r="B2" s="746"/>
      <c r="C2" s="746"/>
      <c r="D2" s="746"/>
      <c r="E2" s="543"/>
      <c r="F2" s="542"/>
    </row>
    <row r="3" spans="1:6" ht="13.5" x14ac:dyDescent="0.25">
      <c r="A3" s="748" t="s">
        <v>1238</v>
      </c>
      <c r="B3" s="748"/>
      <c r="C3" s="748"/>
      <c r="D3" s="748"/>
      <c r="E3" s="463"/>
      <c r="F3" s="463"/>
    </row>
    <row r="4" spans="1:6" ht="13.5" x14ac:dyDescent="0.25">
      <c r="A4" s="686" t="s">
        <v>1462</v>
      </c>
      <c r="B4" s="686"/>
      <c r="C4" s="686"/>
      <c r="D4" s="686"/>
    </row>
    <row r="5" spans="1:6" ht="27" x14ac:dyDescent="0.25">
      <c r="A5" s="465" t="s">
        <v>1269</v>
      </c>
      <c r="B5" s="465" t="s">
        <v>682</v>
      </c>
      <c r="C5" s="499" t="s">
        <v>1457</v>
      </c>
      <c r="D5" s="499" t="s">
        <v>1458</v>
      </c>
    </row>
    <row r="6" spans="1:6" x14ac:dyDescent="0.25">
      <c r="A6" s="458">
        <v>1</v>
      </c>
      <c r="B6" s="468" t="s">
        <v>1368</v>
      </c>
      <c r="C6" s="477">
        <v>480000</v>
      </c>
      <c r="D6" s="477">
        <v>480000</v>
      </c>
    </row>
    <row r="7" spans="1:6" x14ac:dyDescent="0.25">
      <c r="A7" s="458">
        <v>2</v>
      </c>
      <c r="B7" s="468" t="s">
        <v>1369</v>
      </c>
      <c r="C7" s="477">
        <v>476000</v>
      </c>
      <c r="D7" s="477">
        <v>476000</v>
      </c>
    </row>
    <row r="8" spans="1:6" x14ac:dyDescent="0.25">
      <c r="A8" s="458">
        <v>3</v>
      </c>
      <c r="B8" s="468" t="s">
        <v>1370</v>
      </c>
      <c r="C8" s="477">
        <v>320000</v>
      </c>
      <c r="D8" s="477">
        <v>320000</v>
      </c>
    </row>
    <row r="9" spans="1:6" x14ac:dyDescent="0.25">
      <c r="A9" s="458">
        <v>4</v>
      </c>
      <c r="B9" s="468" t="s">
        <v>1371</v>
      </c>
      <c r="C9" s="477">
        <v>160000</v>
      </c>
      <c r="D9" s="477">
        <v>160000</v>
      </c>
    </row>
    <row r="10" spans="1:6" x14ac:dyDescent="0.25">
      <c r="A10" s="458">
        <v>5</v>
      </c>
      <c r="B10" s="468" t="s">
        <v>1372</v>
      </c>
      <c r="C10" s="477">
        <v>50000</v>
      </c>
      <c r="D10" s="477">
        <v>50000</v>
      </c>
    </row>
    <row r="11" spans="1:6" ht="13.5" x14ac:dyDescent="0.25">
      <c r="A11" s="468"/>
      <c r="B11" s="501" t="s">
        <v>1364</v>
      </c>
      <c r="C11" s="500">
        <f>SUM(C6:C10)</f>
        <v>1486000</v>
      </c>
      <c r="D11" s="500">
        <f>SUM(D6:D10)</f>
        <v>1486000</v>
      </c>
    </row>
  </sheetData>
  <mergeCells count="4">
    <mergeCell ref="A1:D1"/>
    <mergeCell ref="A4:D4"/>
    <mergeCell ref="A2:D2"/>
    <mergeCell ref="A3:D3"/>
  </mergeCells>
  <pageMargins left="0.7" right="4.1666666666666664E-2" top="0.75" bottom="0.75" header="0.3" footer="0.3"/>
  <pageSetup paperSize="9" orientation="portrait" r:id="rId1"/>
  <headerFooter>
    <oddHeader>&amp;C&amp;"-,Bold"&amp;14Okehi Local Government of Kogi State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46F2-9BEC-49EB-923C-C81939E1D80C}">
  <dimension ref="A1:H22"/>
  <sheetViews>
    <sheetView topLeftCell="A11" zoomScaleNormal="100" workbookViewId="0">
      <selection activeCell="C28" sqref="C28"/>
    </sheetView>
  </sheetViews>
  <sheetFormatPr defaultColWidth="9.140625" defaultRowHeight="12.75" x14ac:dyDescent="0.25"/>
  <cols>
    <col min="1" max="1" width="7.28515625" style="462" customWidth="1"/>
    <col min="2" max="2" width="37.85546875" style="462" customWidth="1"/>
    <col min="3" max="3" width="17.85546875" style="462" customWidth="1"/>
    <col min="4" max="4" width="17.5703125" style="462" customWidth="1"/>
    <col min="5" max="7" width="9.140625" style="462"/>
    <col min="8" max="8" width="11.28515625" style="462" customWidth="1"/>
    <col min="9" max="16384" width="9.140625" style="462"/>
  </cols>
  <sheetData>
    <row r="1" spans="1:8" ht="13.5" x14ac:dyDescent="0.25">
      <c r="A1" s="745" t="s">
        <v>1219</v>
      </c>
      <c r="B1" s="746"/>
      <c r="C1" s="746"/>
      <c r="D1" s="746"/>
      <c r="E1" s="543"/>
      <c r="F1" s="542"/>
      <c r="G1" s="467"/>
      <c r="H1" s="467"/>
    </row>
    <row r="2" spans="1:8" ht="13.5" x14ac:dyDescent="0.25">
      <c r="A2" s="745" t="s">
        <v>1090</v>
      </c>
      <c r="B2" s="746"/>
      <c r="C2" s="746"/>
      <c r="D2" s="746"/>
      <c r="E2" s="543"/>
      <c r="F2" s="542"/>
      <c r="G2" s="467"/>
      <c r="H2" s="467"/>
    </row>
    <row r="3" spans="1:8" ht="13.5" x14ac:dyDescent="0.25">
      <c r="A3" s="748" t="s">
        <v>1238</v>
      </c>
      <c r="B3" s="748"/>
      <c r="C3" s="748"/>
      <c r="D3" s="748"/>
      <c r="E3" s="463"/>
      <c r="F3" s="463"/>
      <c r="G3" s="467"/>
      <c r="H3" s="467"/>
    </row>
    <row r="4" spans="1:8" ht="13.5" x14ac:dyDescent="0.25">
      <c r="A4" s="474" t="s">
        <v>1413</v>
      </c>
    </row>
    <row r="5" spans="1:8" ht="27" x14ac:dyDescent="0.25">
      <c r="A5" s="465" t="s">
        <v>1269</v>
      </c>
      <c r="B5" s="465" t="s">
        <v>682</v>
      </c>
      <c r="C5" s="499" t="s">
        <v>1457</v>
      </c>
      <c r="D5" s="499" t="s">
        <v>1458</v>
      </c>
    </row>
    <row r="6" spans="1:8" x14ac:dyDescent="0.25">
      <c r="A6" s="458">
        <v>1</v>
      </c>
      <c r="B6" s="468" t="s">
        <v>1414</v>
      </c>
      <c r="C6" s="477" t="s">
        <v>1061</v>
      </c>
      <c r="D6" s="477" t="s">
        <v>1061</v>
      </c>
    </row>
    <row r="7" spans="1:8" x14ac:dyDescent="0.25">
      <c r="A7" s="458">
        <v>2</v>
      </c>
      <c r="B7" s="468" t="s">
        <v>1415</v>
      </c>
      <c r="C7" s="477">
        <f>C21</f>
        <v>5402520901.0600004</v>
      </c>
      <c r="D7" s="477">
        <v>4470547205</v>
      </c>
    </row>
    <row r="8" spans="1:8" x14ac:dyDescent="0.25">
      <c r="A8" s="458">
        <v>3</v>
      </c>
      <c r="B8" s="468" t="s">
        <v>1416</v>
      </c>
      <c r="C8" s="477">
        <v>64638577</v>
      </c>
      <c r="D8" s="477">
        <v>64638576.369999997</v>
      </c>
    </row>
    <row r="9" spans="1:8" x14ac:dyDescent="0.25">
      <c r="A9" s="458">
        <v>4</v>
      </c>
      <c r="B9" s="468" t="s">
        <v>1417</v>
      </c>
      <c r="C9" s="477">
        <v>468547597</v>
      </c>
      <c r="D9" s="477">
        <v>493292907</v>
      </c>
    </row>
    <row r="10" spans="1:8" x14ac:dyDescent="0.25">
      <c r="A10" s="468"/>
      <c r="B10" s="468"/>
      <c r="C10" s="477"/>
      <c r="D10" s="477"/>
    </row>
    <row r="11" spans="1:8" ht="13.5" x14ac:dyDescent="0.25">
      <c r="A11" s="758" t="s">
        <v>1418</v>
      </c>
      <c r="B11" s="759"/>
      <c r="C11" s="500">
        <f>SUM(C6:C10)</f>
        <v>5935707075.0600004</v>
      </c>
      <c r="D11" s="500">
        <f>SUM(D6:D10)</f>
        <v>5028478688.3699999</v>
      </c>
    </row>
    <row r="12" spans="1:8" x14ac:dyDescent="0.25">
      <c r="A12" s="468"/>
      <c r="B12" s="468"/>
      <c r="C12" s="460"/>
      <c r="D12" s="460"/>
    </row>
    <row r="14" spans="1:8" ht="13.5" x14ac:dyDescent="0.25">
      <c r="A14" s="474" t="s">
        <v>1419</v>
      </c>
      <c r="C14" s="472"/>
      <c r="D14" s="472"/>
    </row>
    <row r="15" spans="1:8" ht="27" x14ac:dyDescent="0.25">
      <c r="A15" s="465" t="s">
        <v>1269</v>
      </c>
      <c r="B15" s="465" t="s">
        <v>682</v>
      </c>
      <c r="C15" s="499" t="s">
        <v>1457</v>
      </c>
      <c r="D15" s="499" t="s">
        <v>1458</v>
      </c>
    </row>
    <row r="16" spans="1:8" x14ac:dyDescent="0.25">
      <c r="A16" s="458">
        <v>1</v>
      </c>
      <c r="B16" s="468" t="s">
        <v>1420</v>
      </c>
      <c r="C16" s="477">
        <f>D21</f>
        <v>4470541205.0600004</v>
      </c>
      <c r="D16" s="477">
        <v>2967744689</v>
      </c>
    </row>
    <row r="17" spans="1:4" x14ac:dyDescent="0.25">
      <c r="A17" s="458">
        <v>2</v>
      </c>
      <c r="B17" s="468" t="s">
        <v>1421</v>
      </c>
      <c r="C17" s="477">
        <v>388879671</v>
      </c>
      <c r="D17" s="477">
        <v>856787121</v>
      </c>
    </row>
    <row r="18" spans="1:4" x14ac:dyDescent="0.25">
      <c r="A18" s="458">
        <v>3</v>
      </c>
      <c r="B18" s="468" t="s">
        <v>1422</v>
      </c>
      <c r="C18" s="477">
        <v>501272093</v>
      </c>
      <c r="D18" s="477">
        <v>454815561</v>
      </c>
    </row>
    <row r="19" spans="1:4" x14ac:dyDescent="0.25">
      <c r="A19" s="458">
        <v>4</v>
      </c>
      <c r="B19" s="468" t="s">
        <v>1423</v>
      </c>
      <c r="C19" s="477">
        <v>41827932</v>
      </c>
      <c r="D19" s="477">
        <v>191193834.06</v>
      </c>
    </row>
    <row r="20" spans="1:4" x14ac:dyDescent="0.25">
      <c r="A20" s="468"/>
      <c r="B20" s="468"/>
      <c r="C20" s="477"/>
      <c r="D20" s="477"/>
    </row>
    <row r="21" spans="1:4" ht="13.5" x14ac:dyDescent="0.25">
      <c r="A21" s="758" t="s">
        <v>1418</v>
      </c>
      <c r="B21" s="759"/>
      <c r="C21" s="500">
        <f>SUM(C16:C20)</f>
        <v>5402520901.0600004</v>
      </c>
      <c r="D21" s="500">
        <f>SUM(D16:D20)</f>
        <v>4470541205.0600004</v>
      </c>
    </row>
    <row r="22" spans="1:4" x14ac:dyDescent="0.25">
      <c r="A22" s="468"/>
      <c r="B22" s="468"/>
      <c r="C22" s="460"/>
      <c r="D22" s="460"/>
    </row>
  </sheetData>
  <mergeCells count="5">
    <mergeCell ref="A1:D1"/>
    <mergeCell ref="A2:D2"/>
    <mergeCell ref="A11:B11"/>
    <mergeCell ref="A21:B21"/>
    <mergeCell ref="A3:D3"/>
  </mergeCells>
  <pageMargins left="0.7" right="4.1666666666666664E-2" top="0.75" bottom="0.75" header="0.3" footer="0.3"/>
  <pageSetup orientation="portrait" r:id="rId1"/>
  <headerFooter>
    <oddHeader>&amp;C&amp;"-,Bold"&amp;14Okehi Local Government of Kogi State</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117-37AA-4FD5-997E-02C5E6D9FDF9}">
  <dimension ref="A1:D30"/>
  <sheetViews>
    <sheetView zoomScaleNormal="100" workbookViewId="0">
      <selection activeCell="C28" sqref="C28"/>
    </sheetView>
  </sheetViews>
  <sheetFormatPr defaultColWidth="9.140625" defaultRowHeight="12.75" x14ac:dyDescent="0.25"/>
  <cols>
    <col min="1" max="1" width="5.42578125" style="462" customWidth="1"/>
    <col min="2" max="2" width="39" style="462" customWidth="1"/>
    <col min="3" max="3" width="17.28515625" style="462" customWidth="1"/>
    <col min="4" max="4" width="16" style="462" customWidth="1"/>
    <col min="5" max="7" width="9.140625" style="462"/>
    <col min="8" max="8" width="11.28515625" style="462" customWidth="1"/>
    <col min="9" max="16384" width="9.140625" style="462"/>
  </cols>
  <sheetData>
    <row r="1" spans="1:4" ht="13.5" x14ac:dyDescent="0.25">
      <c r="A1" s="745" t="s">
        <v>1219</v>
      </c>
      <c r="B1" s="746"/>
      <c r="C1" s="746"/>
      <c r="D1" s="747"/>
    </row>
    <row r="2" spans="1:4" ht="13.5" x14ac:dyDescent="0.25">
      <c r="A2" s="745" t="s">
        <v>1090</v>
      </c>
      <c r="B2" s="746"/>
      <c r="C2" s="746"/>
      <c r="D2" s="747"/>
    </row>
    <row r="3" spans="1:4" ht="13.5" x14ac:dyDescent="0.25">
      <c r="A3" s="748" t="s">
        <v>1238</v>
      </c>
      <c r="B3" s="748"/>
      <c r="C3" s="748"/>
      <c r="D3" s="748"/>
    </row>
    <row r="4" spans="1:4" ht="13.5" x14ac:dyDescent="0.25">
      <c r="A4" s="474" t="s">
        <v>1447</v>
      </c>
      <c r="C4" s="472"/>
      <c r="D4" s="472"/>
    </row>
    <row r="5" spans="1:4" ht="27" x14ac:dyDescent="0.25">
      <c r="A5" s="465" t="s">
        <v>1269</v>
      </c>
      <c r="B5" s="465" t="s">
        <v>682</v>
      </c>
      <c r="C5" s="498" t="s">
        <v>1457</v>
      </c>
      <c r="D5" s="498" t="s">
        <v>1458</v>
      </c>
    </row>
    <row r="6" spans="1:4" x14ac:dyDescent="0.25">
      <c r="A6" s="458">
        <v>1</v>
      </c>
      <c r="B6" s="468" t="s">
        <v>1448</v>
      </c>
      <c r="C6" s="460">
        <v>6732112.5599999996</v>
      </c>
      <c r="D6" s="460">
        <v>6732112.5599999996</v>
      </c>
    </row>
    <row r="7" spans="1:4" x14ac:dyDescent="0.25">
      <c r="A7" s="458">
        <v>2</v>
      </c>
      <c r="B7" s="468" t="s">
        <v>1449</v>
      </c>
      <c r="C7" s="460">
        <v>57906463.810000002</v>
      </c>
      <c r="D7" s="460">
        <f>C7</f>
        <v>57906463.810000002</v>
      </c>
    </row>
    <row r="8" spans="1:4" ht="13.5" x14ac:dyDescent="0.25">
      <c r="A8" s="758" t="s">
        <v>1418</v>
      </c>
      <c r="B8" s="759"/>
      <c r="C8" s="484">
        <f>SUM(C6:C7)+1</f>
        <v>64638577.370000005</v>
      </c>
      <c r="D8" s="484">
        <f>SUM(D6:D7)</f>
        <v>64638576.370000005</v>
      </c>
    </row>
    <row r="9" spans="1:4" x14ac:dyDescent="0.25">
      <c r="A9" s="468"/>
      <c r="B9" s="468"/>
      <c r="C9" s="460"/>
      <c r="D9" s="460"/>
    </row>
    <row r="17" spans="2:4" ht="38.25" customHeight="1" x14ac:dyDescent="0.25">
      <c r="B17" s="760"/>
      <c r="C17" s="760"/>
      <c r="D17" s="760"/>
    </row>
    <row r="30" spans="2:4" ht="13.5" x14ac:dyDescent="0.25">
      <c r="C30" s="474"/>
    </row>
  </sheetData>
  <mergeCells count="5">
    <mergeCell ref="A1:D1"/>
    <mergeCell ref="A2:D2"/>
    <mergeCell ref="A8:B8"/>
    <mergeCell ref="B17:D17"/>
    <mergeCell ref="A3:D3"/>
  </mergeCells>
  <pageMargins left="0.53125" right="4.1666666666666664E-2" top="0.75" bottom="0.75" header="0.3" footer="0.3"/>
  <pageSetup orientation="portrait" r:id="rId1"/>
  <headerFooter>
    <oddHeader>&amp;C&amp;"-,Bold"&amp;14Okehi Local Government of Kogi State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CDAA-F062-4F31-B5A0-2FE7CAB44118}">
  <dimension ref="A1:F21"/>
  <sheetViews>
    <sheetView topLeftCell="A13" zoomScaleNormal="100" workbookViewId="0">
      <selection activeCell="C28" sqref="C28"/>
    </sheetView>
  </sheetViews>
  <sheetFormatPr defaultColWidth="9.140625" defaultRowHeight="12.75" x14ac:dyDescent="0.25"/>
  <cols>
    <col min="1" max="1" width="6" style="462" customWidth="1"/>
    <col min="2" max="2" width="44.42578125" style="462" bestFit="1" customWidth="1"/>
    <col min="3" max="3" width="24" style="490" bestFit="1" customWidth="1"/>
    <col min="4" max="4" width="24.5703125" style="490" bestFit="1" customWidth="1"/>
    <col min="5" max="7" width="9.140625" style="462"/>
    <col min="8" max="8" width="11.28515625" style="462" customWidth="1"/>
    <col min="9" max="16384" width="9.140625" style="462"/>
  </cols>
  <sheetData>
    <row r="1" spans="1:6" ht="13.5" x14ac:dyDescent="0.25">
      <c r="A1" s="681" t="s">
        <v>1219</v>
      </c>
      <c r="B1" s="681"/>
      <c r="C1" s="681"/>
      <c r="D1" s="681"/>
      <c r="E1" s="543"/>
      <c r="F1" s="542"/>
    </row>
    <row r="2" spans="1:6" ht="13.5" x14ac:dyDescent="0.25">
      <c r="A2" s="681" t="s">
        <v>1090</v>
      </c>
      <c r="B2" s="681"/>
      <c r="C2" s="681"/>
      <c r="D2" s="681"/>
      <c r="E2" s="543"/>
      <c r="F2" s="542"/>
    </row>
    <row r="3" spans="1:6" ht="13.5" x14ac:dyDescent="0.25">
      <c r="A3" s="681" t="s">
        <v>1238</v>
      </c>
      <c r="B3" s="681"/>
      <c r="C3" s="681"/>
      <c r="D3" s="681"/>
      <c r="E3" s="463"/>
      <c r="F3" s="463"/>
    </row>
    <row r="4" spans="1:6" ht="13.5" x14ac:dyDescent="0.25">
      <c r="A4" s="492" t="s">
        <v>1463</v>
      </c>
      <c r="B4" s="468"/>
      <c r="C4" s="459"/>
      <c r="D4" s="459"/>
    </row>
    <row r="5" spans="1:6" ht="13.5" x14ac:dyDescent="0.25">
      <c r="A5" s="493" t="s">
        <v>1269</v>
      </c>
      <c r="B5" s="465" t="s">
        <v>1424</v>
      </c>
      <c r="C5" s="494" t="s">
        <v>1425</v>
      </c>
      <c r="D5" s="495" t="s">
        <v>1426</v>
      </c>
    </row>
    <row r="6" spans="1:6" x14ac:dyDescent="0.25">
      <c r="A6" s="458">
        <v>1</v>
      </c>
      <c r="B6" s="468" t="s">
        <v>1427</v>
      </c>
      <c r="C6" s="459">
        <v>1000000</v>
      </c>
      <c r="D6" s="459">
        <v>1000000</v>
      </c>
    </row>
    <row r="7" spans="1:6" x14ac:dyDescent="0.25">
      <c r="A7" s="458">
        <v>2</v>
      </c>
      <c r="B7" s="485" t="s">
        <v>1428</v>
      </c>
      <c r="C7" s="459">
        <v>3885006</v>
      </c>
      <c r="D7" s="459">
        <v>3885006</v>
      </c>
    </row>
    <row r="8" spans="1:6" x14ac:dyDescent="0.25">
      <c r="A8" s="458">
        <v>3</v>
      </c>
      <c r="B8" s="485" t="s">
        <v>1429</v>
      </c>
      <c r="C8" s="459">
        <v>134080258</v>
      </c>
      <c r="D8" s="459">
        <v>134080258</v>
      </c>
    </row>
    <row r="9" spans="1:6" x14ac:dyDescent="0.25">
      <c r="A9" s="458">
        <v>4</v>
      </c>
      <c r="B9" s="485" t="s">
        <v>1430</v>
      </c>
      <c r="C9" s="459">
        <v>7469114</v>
      </c>
      <c r="D9" s="459">
        <v>7469114</v>
      </c>
    </row>
    <row r="10" spans="1:6" x14ac:dyDescent="0.25">
      <c r="A10" s="458">
        <v>5</v>
      </c>
      <c r="B10" s="468" t="s">
        <v>1431</v>
      </c>
      <c r="C10" s="459">
        <v>116767762</v>
      </c>
      <c r="D10" s="459">
        <v>116767762</v>
      </c>
    </row>
    <row r="11" spans="1:6" x14ac:dyDescent="0.25">
      <c r="A11" s="458">
        <v>6</v>
      </c>
      <c r="B11" s="485" t="s">
        <v>1432</v>
      </c>
      <c r="C11" s="459">
        <v>1080000</v>
      </c>
      <c r="D11" s="459">
        <v>1080000</v>
      </c>
    </row>
    <row r="12" spans="1:6" x14ac:dyDescent="0.25">
      <c r="A12" s="458">
        <v>7</v>
      </c>
      <c r="B12" s="485" t="s">
        <v>1433</v>
      </c>
      <c r="C12" s="459">
        <v>1500000</v>
      </c>
      <c r="D12" s="459">
        <v>1500000</v>
      </c>
    </row>
    <row r="13" spans="1:6" x14ac:dyDescent="0.25">
      <c r="A13" s="458">
        <v>8</v>
      </c>
      <c r="B13" s="485" t="s">
        <v>1434</v>
      </c>
      <c r="C13" s="459">
        <v>2860000</v>
      </c>
      <c r="D13" s="459">
        <v>2860000</v>
      </c>
    </row>
    <row r="14" spans="1:6" x14ac:dyDescent="0.25">
      <c r="A14" s="458">
        <v>9</v>
      </c>
      <c r="B14" s="485" t="s">
        <v>1435</v>
      </c>
      <c r="C14" s="459">
        <v>27000000</v>
      </c>
      <c r="D14" s="459">
        <v>27000000</v>
      </c>
    </row>
    <row r="15" spans="1:6" x14ac:dyDescent="0.25">
      <c r="A15" s="458">
        <v>10</v>
      </c>
      <c r="B15" s="485" t="s">
        <v>1436</v>
      </c>
      <c r="C15" s="459">
        <v>6000000</v>
      </c>
      <c r="D15" s="459">
        <v>6000000</v>
      </c>
    </row>
    <row r="16" spans="1:6" x14ac:dyDescent="0.25">
      <c r="A16" s="458">
        <v>11</v>
      </c>
      <c r="B16" s="485" t="s">
        <v>1437</v>
      </c>
      <c r="C16" s="461">
        <v>0</v>
      </c>
      <c r="D16" s="459">
        <v>52195010</v>
      </c>
    </row>
    <row r="17" spans="1:4" x14ac:dyDescent="0.25">
      <c r="A17" s="458">
        <v>12</v>
      </c>
      <c r="B17" s="485" t="s">
        <v>1438</v>
      </c>
      <c r="C17" s="459">
        <v>84886663</v>
      </c>
      <c r="D17" s="459">
        <v>139455010</v>
      </c>
    </row>
    <row r="18" spans="1:4" x14ac:dyDescent="0.25">
      <c r="A18" s="458">
        <v>13</v>
      </c>
      <c r="B18" s="485" t="s">
        <v>1439</v>
      </c>
      <c r="C18" s="459">
        <v>41536694</v>
      </c>
      <c r="D18" s="459"/>
    </row>
    <row r="19" spans="1:4" ht="13.5" x14ac:dyDescent="0.25">
      <c r="A19" s="458">
        <v>14</v>
      </c>
      <c r="B19" s="485" t="s">
        <v>1440</v>
      </c>
      <c r="C19" s="496">
        <v>40482100</v>
      </c>
      <c r="D19" s="486"/>
    </row>
    <row r="20" spans="1:4" ht="13.5" x14ac:dyDescent="0.25">
      <c r="A20" s="458"/>
      <c r="B20" s="488" t="s">
        <v>673</v>
      </c>
      <c r="C20" s="497">
        <f>SUM(C6:C19)</f>
        <v>468547597</v>
      </c>
      <c r="D20" s="486">
        <f>SUM(D6:D19)</f>
        <v>493292160</v>
      </c>
    </row>
    <row r="21" spans="1:4" s="491" customFormat="1" ht="13.5" x14ac:dyDescent="0.25">
      <c r="A21" s="462"/>
      <c r="B21" s="462"/>
      <c r="C21" s="489"/>
      <c r="D21" s="490"/>
    </row>
  </sheetData>
  <mergeCells count="3">
    <mergeCell ref="A1:D1"/>
    <mergeCell ref="A2:D2"/>
    <mergeCell ref="A3:D3"/>
  </mergeCells>
  <pageMargins left="0.40625" right="4.1666666666666664E-2" top="0.75" bottom="0.75" header="0.3" footer="0.3"/>
  <pageSetup orientation="portrait" r:id="rId1"/>
  <headerFooter>
    <oddHeader>&amp;C&amp;"-,Bold"&amp;16Okehi Local Government of Kogi State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2D2B8-EC1C-4C7D-B4EC-C71CDC51033A}">
  <dimension ref="A1:F17"/>
  <sheetViews>
    <sheetView zoomScaleNormal="100" workbookViewId="0">
      <selection activeCell="C28" sqref="C28"/>
    </sheetView>
  </sheetViews>
  <sheetFormatPr defaultColWidth="9.140625" defaultRowHeight="12.75" x14ac:dyDescent="0.25"/>
  <cols>
    <col min="1" max="1" width="6" style="462" customWidth="1"/>
    <col min="2" max="2" width="44.42578125" style="462" bestFit="1" customWidth="1"/>
    <col min="3" max="3" width="24" style="490" bestFit="1" customWidth="1"/>
    <col min="4" max="4" width="24.5703125" style="490" bestFit="1" customWidth="1"/>
    <col min="5" max="7" width="9.140625" style="462"/>
    <col min="8" max="8" width="11.28515625" style="462" customWidth="1"/>
    <col min="9" max="16384" width="9.140625" style="462"/>
  </cols>
  <sheetData>
    <row r="1" spans="1:6" ht="13.5" x14ac:dyDescent="0.25">
      <c r="A1" s="681" t="s">
        <v>1219</v>
      </c>
      <c r="B1" s="681"/>
      <c r="C1" s="681"/>
      <c r="D1" s="681"/>
      <c r="E1" s="543"/>
      <c r="F1" s="542"/>
    </row>
    <row r="2" spans="1:6" ht="13.5" x14ac:dyDescent="0.25">
      <c r="A2" s="681" t="s">
        <v>1090</v>
      </c>
      <c r="B2" s="681"/>
      <c r="C2" s="681"/>
      <c r="D2" s="681"/>
      <c r="E2" s="543"/>
      <c r="F2" s="542"/>
    </row>
    <row r="3" spans="1:6" ht="13.5" x14ac:dyDescent="0.25">
      <c r="A3" s="681" t="s">
        <v>1238</v>
      </c>
      <c r="B3" s="681"/>
      <c r="C3" s="681"/>
      <c r="D3" s="681"/>
      <c r="E3" s="463"/>
      <c r="F3" s="463"/>
    </row>
    <row r="4" spans="1:6" ht="15" customHeight="1" x14ac:dyDescent="0.25">
      <c r="A4" s="761" t="s">
        <v>1464</v>
      </c>
      <c r="B4" s="762"/>
      <c r="C4" s="762"/>
      <c r="D4" s="763"/>
    </row>
    <row r="5" spans="1:6" x14ac:dyDescent="0.25">
      <c r="A5" s="458" t="s">
        <v>1441</v>
      </c>
      <c r="B5" s="485" t="s">
        <v>1442</v>
      </c>
      <c r="C5" s="459">
        <v>6732113</v>
      </c>
      <c r="D5" s="459">
        <v>6732113</v>
      </c>
    </row>
    <row r="6" spans="1:6" ht="13.5" x14ac:dyDescent="0.25">
      <c r="A6" s="458"/>
      <c r="B6" s="485" t="s">
        <v>982</v>
      </c>
      <c r="C6" s="459"/>
      <c r="D6" s="486"/>
    </row>
    <row r="7" spans="1:6" ht="13.5" x14ac:dyDescent="0.25">
      <c r="A7" s="458"/>
      <c r="B7" s="485" t="s">
        <v>1443</v>
      </c>
      <c r="C7" s="459"/>
      <c r="D7" s="486"/>
    </row>
    <row r="8" spans="1:6" ht="13.5" x14ac:dyDescent="0.25">
      <c r="A8" s="458"/>
      <c r="B8" s="487" t="s">
        <v>1444</v>
      </c>
      <c r="C8" s="459"/>
      <c r="D8" s="486"/>
    </row>
    <row r="9" spans="1:6" x14ac:dyDescent="0.25">
      <c r="A9" s="458" t="s">
        <v>1445</v>
      </c>
      <c r="B9" s="485" t="s">
        <v>1446</v>
      </c>
      <c r="C9" s="459">
        <v>57906464</v>
      </c>
      <c r="D9" s="459">
        <v>57906464</v>
      </c>
    </row>
    <row r="10" spans="1:6" ht="13.5" x14ac:dyDescent="0.25">
      <c r="A10" s="458"/>
      <c r="B10" s="488" t="s">
        <v>673</v>
      </c>
      <c r="C10" s="486">
        <f>SUM(C4:C9)</f>
        <v>64638577</v>
      </c>
      <c r="D10" s="486">
        <f>SUM(D4:D9)</f>
        <v>64638577</v>
      </c>
    </row>
    <row r="17" spans="1:4" s="491" customFormat="1" ht="13.5" x14ac:dyDescent="0.25">
      <c r="A17" s="462"/>
      <c r="B17" s="462"/>
      <c r="C17" s="489"/>
      <c r="D17" s="490"/>
    </row>
  </sheetData>
  <mergeCells count="4">
    <mergeCell ref="A1:D1"/>
    <mergeCell ref="A3:D3"/>
    <mergeCell ref="A2:D2"/>
    <mergeCell ref="A4:D4"/>
  </mergeCells>
  <pageMargins left="0.40625" right="4.1666666666666664E-2" top="0.75" bottom="0.75" header="0.3" footer="0.3"/>
  <pageSetup orientation="portrait" r:id="rId1"/>
  <headerFooter>
    <oddHeader>&amp;C&amp;"-,Bold"&amp;16Okehi Local Government of Kogi State</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4CEA-3715-4851-BF1B-079F2B011C4E}">
  <dimension ref="A1:D26"/>
  <sheetViews>
    <sheetView zoomScaleNormal="100" workbookViewId="0">
      <selection activeCell="C28" sqref="C28"/>
    </sheetView>
  </sheetViews>
  <sheetFormatPr defaultColWidth="9.140625" defaultRowHeight="12.75" x14ac:dyDescent="0.25"/>
  <cols>
    <col min="1" max="1" width="16.5703125" style="462" bestFit="1" customWidth="1"/>
    <col min="2" max="2" width="27.7109375" style="462" bestFit="1" customWidth="1"/>
    <col min="3" max="3" width="15.42578125" style="462" bestFit="1" customWidth="1"/>
    <col min="4" max="4" width="15.7109375" style="462" bestFit="1" customWidth="1"/>
    <col min="5" max="7" width="9.140625" style="462"/>
    <col min="8" max="8" width="11.28515625" style="462" customWidth="1"/>
    <col min="9" max="16384" width="9.140625" style="462"/>
  </cols>
  <sheetData>
    <row r="1" spans="1:4" ht="13.5" x14ac:dyDescent="0.25">
      <c r="A1" s="745" t="s">
        <v>1219</v>
      </c>
      <c r="B1" s="746"/>
      <c r="C1" s="746"/>
      <c r="D1" s="747"/>
    </row>
    <row r="2" spans="1:4" ht="13.5" x14ac:dyDescent="0.25">
      <c r="A2" s="745" t="s">
        <v>1090</v>
      </c>
      <c r="B2" s="746"/>
      <c r="C2" s="746"/>
      <c r="D2" s="747"/>
    </row>
    <row r="3" spans="1:4" ht="13.5" x14ac:dyDescent="0.25">
      <c r="A3" s="748" t="s">
        <v>1238</v>
      </c>
      <c r="B3" s="748"/>
      <c r="C3" s="748"/>
      <c r="D3" s="748"/>
    </row>
    <row r="4" spans="1:4" ht="13.5" x14ac:dyDescent="0.25">
      <c r="A4" s="474" t="s">
        <v>1450</v>
      </c>
      <c r="C4" s="472"/>
      <c r="D4" s="472"/>
    </row>
    <row r="5" spans="1:4" ht="36.75" customHeight="1" x14ac:dyDescent="0.25">
      <c r="A5" s="465" t="s">
        <v>1269</v>
      </c>
      <c r="B5" s="465" t="s">
        <v>682</v>
      </c>
      <c r="C5" s="475" t="s">
        <v>1451</v>
      </c>
      <c r="D5" s="475" t="s">
        <v>1451</v>
      </c>
    </row>
    <row r="6" spans="1:4" ht="17.100000000000001" customHeight="1" x14ac:dyDescent="0.25">
      <c r="A6" s="458">
        <v>1</v>
      </c>
      <c r="B6" s="476" t="s">
        <v>1452</v>
      </c>
      <c r="C6" s="477"/>
      <c r="D6" s="477">
        <f>[1]asset!B4</f>
        <v>-2767294506</v>
      </c>
    </row>
    <row r="7" spans="1:4" ht="17.100000000000001" customHeight="1" x14ac:dyDescent="0.25">
      <c r="A7" s="458"/>
      <c r="B7" s="478" t="s">
        <v>749</v>
      </c>
      <c r="C7" s="477"/>
      <c r="D7" s="479"/>
    </row>
    <row r="8" spans="1:4" ht="17.100000000000001" customHeight="1" x14ac:dyDescent="0.25">
      <c r="A8" s="458">
        <v>2</v>
      </c>
      <c r="B8" s="468" t="s">
        <v>1453</v>
      </c>
      <c r="C8" s="480" t="s">
        <v>1061</v>
      </c>
      <c r="D8" s="481" t="s">
        <v>1061</v>
      </c>
    </row>
    <row r="9" spans="1:4" ht="17.100000000000001" customHeight="1" x14ac:dyDescent="0.25">
      <c r="A9" s="458">
        <v>3</v>
      </c>
      <c r="B9" s="468" t="s">
        <v>1454</v>
      </c>
      <c r="C9" s="480">
        <v>-752275989</v>
      </c>
      <c r="D9" s="480"/>
    </row>
    <row r="10" spans="1:4" ht="17.100000000000001" customHeight="1" x14ac:dyDescent="0.25">
      <c r="A10" s="482"/>
      <c r="B10" s="483"/>
      <c r="C10" s="477"/>
      <c r="D10" s="480">
        <v>-752275989</v>
      </c>
    </row>
    <row r="11" spans="1:4" ht="17.100000000000001" customHeight="1" x14ac:dyDescent="0.25">
      <c r="A11" s="758" t="s">
        <v>777</v>
      </c>
      <c r="B11" s="759"/>
      <c r="C11" s="484"/>
      <c r="D11" s="484"/>
    </row>
    <row r="12" spans="1:4" ht="17.100000000000001" customHeight="1" x14ac:dyDescent="0.25">
      <c r="A12" s="764" t="s">
        <v>1455</v>
      </c>
      <c r="B12" s="765"/>
      <c r="C12" s="484"/>
      <c r="D12" s="484">
        <f>SUM(D6:D11)</f>
        <v>-3519570495</v>
      </c>
    </row>
    <row r="26" spans="3:3" ht="13.5" x14ac:dyDescent="0.25">
      <c r="C26" s="474" t="s">
        <v>1456</v>
      </c>
    </row>
  </sheetData>
  <mergeCells count="5">
    <mergeCell ref="A1:D1"/>
    <mergeCell ref="A2:D2"/>
    <mergeCell ref="A11:B11"/>
    <mergeCell ref="A12:B12"/>
    <mergeCell ref="A3:D3"/>
  </mergeCells>
  <pageMargins left="0.41666666666666669" right="4.1666666666666664E-2" top="0.75" bottom="0.75" header="0.3" footer="0.3"/>
  <pageSetup orientation="portrait" r:id="rId1"/>
  <headerFooter>
    <oddHeader>&amp;C&amp;"-,Bold"&amp;14OKEHI LOCAL GOVERNMENT OF KOGI STATE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18B4-CEE5-4575-8C05-D6EC0027C75D}">
  <dimension ref="A1:F31"/>
  <sheetViews>
    <sheetView topLeftCell="A6" zoomScaleNormal="100" workbookViewId="0">
      <selection activeCell="C28" sqref="C28"/>
    </sheetView>
  </sheetViews>
  <sheetFormatPr defaultColWidth="9.140625" defaultRowHeight="12.75" x14ac:dyDescent="0.25"/>
  <cols>
    <col min="1" max="1" width="12.7109375" style="462" customWidth="1"/>
    <col min="2" max="2" width="41.85546875" style="462" customWidth="1"/>
    <col min="3" max="3" width="16.85546875" style="462" bestFit="1" customWidth="1"/>
    <col min="4" max="4" width="16.7109375" style="472" bestFit="1" customWidth="1"/>
    <col min="5" max="5" width="16.5703125" style="472" bestFit="1" customWidth="1"/>
    <col min="6" max="7" width="9.140625" style="462"/>
    <col min="8" max="8" width="11.28515625" style="462" customWidth="1"/>
    <col min="9" max="16384" width="9.140625" style="462"/>
  </cols>
  <sheetData>
    <row r="1" spans="1:6" ht="13.5" x14ac:dyDescent="0.25">
      <c r="A1" s="745" t="s">
        <v>1219</v>
      </c>
      <c r="B1" s="746"/>
      <c r="C1" s="746"/>
      <c r="D1" s="746"/>
      <c r="E1" s="746"/>
      <c r="F1" s="542"/>
    </row>
    <row r="2" spans="1:6" ht="13.5" x14ac:dyDescent="0.25">
      <c r="A2" s="745" t="s">
        <v>1090</v>
      </c>
      <c r="B2" s="746"/>
      <c r="C2" s="746"/>
      <c r="D2" s="746"/>
      <c r="E2" s="746"/>
      <c r="F2" s="542"/>
    </row>
    <row r="3" spans="1:6" ht="13.5" x14ac:dyDescent="0.25">
      <c r="A3" s="748" t="s">
        <v>1238</v>
      </c>
      <c r="B3" s="748"/>
      <c r="C3" s="748"/>
      <c r="D3" s="748"/>
      <c r="E3" s="748"/>
      <c r="F3" s="463"/>
    </row>
    <row r="4" spans="1:6" ht="13.5" x14ac:dyDescent="0.25">
      <c r="A4" s="750" t="s">
        <v>1465</v>
      </c>
      <c r="B4" s="750"/>
      <c r="C4" s="750"/>
      <c r="D4" s="750"/>
      <c r="E4" s="750"/>
    </row>
    <row r="5" spans="1:6" s="467" customFormat="1" ht="27" x14ac:dyDescent="0.25">
      <c r="A5" s="464" t="s">
        <v>844</v>
      </c>
      <c r="B5" s="465" t="s">
        <v>682</v>
      </c>
      <c r="C5" s="466" t="s">
        <v>1373</v>
      </c>
      <c r="D5" s="466" t="s">
        <v>1374</v>
      </c>
      <c r="E5" s="466" t="s">
        <v>1375</v>
      </c>
    </row>
    <row r="6" spans="1:6" ht="17.100000000000001" customHeight="1" x14ac:dyDescent="0.25">
      <c r="A6" s="458">
        <v>23030113</v>
      </c>
      <c r="B6" s="468" t="s">
        <v>1376</v>
      </c>
      <c r="C6" s="469">
        <v>71753015</v>
      </c>
      <c r="D6" s="469">
        <v>74396110</v>
      </c>
      <c r="E6" s="469">
        <f>D6-C6</f>
        <v>2643095</v>
      </c>
    </row>
    <row r="7" spans="1:6" ht="17.100000000000001" customHeight="1" x14ac:dyDescent="0.25">
      <c r="A7" s="458">
        <v>23020113</v>
      </c>
      <c r="B7" s="468" t="s">
        <v>1377</v>
      </c>
      <c r="C7" s="469">
        <v>141741544.50999999</v>
      </c>
      <c r="D7" s="469">
        <v>150000000</v>
      </c>
      <c r="E7" s="469">
        <f t="shared" ref="E7:E12" si="0">D7-C7</f>
        <v>8258455.4900000095</v>
      </c>
    </row>
    <row r="8" spans="1:6" ht="17.100000000000001" customHeight="1" x14ac:dyDescent="0.25">
      <c r="A8" s="458">
        <v>23010127</v>
      </c>
      <c r="B8" s="468" t="s">
        <v>1378</v>
      </c>
      <c r="C8" s="469">
        <v>95995904.819999993</v>
      </c>
      <c r="D8" s="469">
        <v>110000000</v>
      </c>
      <c r="E8" s="469">
        <f t="shared" si="0"/>
        <v>14004095.180000007</v>
      </c>
    </row>
    <row r="9" spans="1:6" ht="17.100000000000001" customHeight="1" x14ac:dyDescent="0.25">
      <c r="A9" s="458">
        <v>2301013</v>
      </c>
      <c r="B9" s="468" t="s">
        <v>1379</v>
      </c>
      <c r="C9" s="469">
        <v>0</v>
      </c>
      <c r="D9" s="469">
        <v>0</v>
      </c>
      <c r="E9" s="469">
        <v>0</v>
      </c>
    </row>
    <row r="10" spans="1:6" ht="17.100000000000001" customHeight="1" x14ac:dyDescent="0.25">
      <c r="A10" s="458">
        <v>23050104</v>
      </c>
      <c r="B10" s="468" t="s">
        <v>1380</v>
      </c>
      <c r="C10" s="469">
        <v>82381578.219999999</v>
      </c>
      <c r="D10" s="469">
        <v>120000000</v>
      </c>
      <c r="E10" s="469">
        <f t="shared" si="0"/>
        <v>37618421.780000001</v>
      </c>
    </row>
    <row r="11" spans="1:6" ht="17.100000000000001" customHeight="1" x14ac:dyDescent="0.25">
      <c r="A11" s="458">
        <v>23010121</v>
      </c>
      <c r="B11" s="468" t="s">
        <v>1381</v>
      </c>
      <c r="C11" s="469">
        <v>0</v>
      </c>
      <c r="D11" s="469">
        <v>0</v>
      </c>
      <c r="E11" s="469">
        <f t="shared" si="0"/>
        <v>0</v>
      </c>
    </row>
    <row r="12" spans="1:6" ht="17.100000000000001" customHeight="1" x14ac:dyDescent="0.25">
      <c r="A12" s="458">
        <v>23020118</v>
      </c>
      <c r="B12" s="468" t="s">
        <v>1382</v>
      </c>
      <c r="C12" s="469">
        <v>33000</v>
      </c>
      <c r="D12" s="469">
        <v>0</v>
      </c>
      <c r="E12" s="469">
        <f t="shared" si="0"/>
        <v>-33000</v>
      </c>
    </row>
    <row r="13" spans="1:6" ht="17.100000000000001" customHeight="1" x14ac:dyDescent="0.25">
      <c r="A13" s="458">
        <v>23030301</v>
      </c>
      <c r="B13" s="468" t="s">
        <v>1383</v>
      </c>
      <c r="C13" s="469">
        <v>0</v>
      </c>
      <c r="D13" s="469">
        <v>0</v>
      </c>
      <c r="E13" s="469">
        <v>0</v>
      </c>
    </row>
    <row r="14" spans="1:6" ht="17.100000000000001" customHeight="1" x14ac:dyDescent="0.25">
      <c r="A14" s="458">
        <v>23010125</v>
      </c>
      <c r="B14" s="468" t="s">
        <v>1384</v>
      </c>
      <c r="C14" s="469">
        <v>0</v>
      </c>
      <c r="D14" s="469">
        <v>0</v>
      </c>
      <c r="E14" s="469">
        <v>0</v>
      </c>
    </row>
    <row r="15" spans="1:6" ht="17.100000000000001" customHeight="1" x14ac:dyDescent="0.25">
      <c r="A15" s="458">
        <v>23010126</v>
      </c>
      <c r="B15" s="468" t="s">
        <v>1385</v>
      </c>
      <c r="C15" s="469">
        <v>0</v>
      </c>
      <c r="D15" s="469">
        <v>0</v>
      </c>
      <c r="E15" s="469">
        <v>0</v>
      </c>
    </row>
    <row r="16" spans="1:6" ht="17.100000000000001" customHeight="1" x14ac:dyDescent="0.25">
      <c r="A16" s="458">
        <v>23010122</v>
      </c>
      <c r="B16" s="468" t="s">
        <v>1386</v>
      </c>
      <c r="C16" s="469">
        <v>172116068.88999999</v>
      </c>
      <c r="D16" s="469">
        <v>254085200</v>
      </c>
      <c r="E16" s="469">
        <f t="shared" ref="E16:E17" si="1">D16-C16</f>
        <v>81969131.110000014</v>
      </c>
    </row>
    <row r="17" spans="1:5" ht="17.100000000000001" customHeight="1" x14ac:dyDescent="0.25">
      <c r="A17" s="458">
        <v>23010124</v>
      </c>
      <c r="B17" s="468" t="s">
        <v>1387</v>
      </c>
      <c r="C17" s="469">
        <v>124782578</v>
      </c>
      <c r="D17" s="469">
        <v>145000000</v>
      </c>
      <c r="E17" s="469">
        <f t="shared" si="1"/>
        <v>20217422</v>
      </c>
    </row>
    <row r="18" spans="1:5" ht="17.100000000000001" customHeight="1" x14ac:dyDescent="0.25">
      <c r="A18" s="458">
        <v>23010119</v>
      </c>
      <c r="B18" s="468" t="s">
        <v>1388</v>
      </c>
      <c r="C18" s="469">
        <v>0</v>
      </c>
      <c r="D18" s="469">
        <v>0</v>
      </c>
      <c r="E18" s="469">
        <v>0</v>
      </c>
    </row>
    <row r="19" spans="1:5" ht="17.100000000000001" customHeight="1" x14ac:dyDescent="0.25">
      <c r="A19" s="458">
        <v>2301012</v>
      </c>
      <c r="B19" s="468" t="s">
        <v>1389</v>
      </c>
      <c r="C19" s="469">
        <v>0</v>
      </c>
      <c r="D19" s="469">
        <v>0</v>
      </c>
      <c r="E19" s="469">
        <v>0</v>
      </c>
    </row>
    <row r="20" spans="1:5" ht="17.100000000000001" customHeight="1" x14ac:dyDescent="0.25">
      <c r="A20" s="458">
        <v>23040102</v>
      </c>
      <c r="B20" s="468" t="s">
        <v>1390</v>
      </c>
      <c r="C20" s="469">
        <v>0</v>
      </c>
      <c r="D20" s="469">
        <v>0</v>
      </c>
      <c r="E20" s="469">
        <v>0</v>
      </c>
    </row>
    <row r="21" spans="1:5" ht="17.100000000000001" customHeight="1" x14ac:dyDescent="0.25">
      <c r="A21" s="458">
        <v>23010105</v>
      </c>
      <c r="B21" s="468" t="s">
        <v>1391</v>
      </c>
      <c r="C21" s="469">
        <v>0</v>
      </c>
      <c r="D21" s="469">
        <v>0</v>
      </c>
      <c r="E21" s="469">
        <v>0</v>
      </c>
    </row>
    <row r="22" spans="1:5" ht="17.100000000000001" customHeight="1" x14ac:dyDescent="0.25">
      <c r="A22" s="458"/>
      <c r="B22" s="470" t="s">
        <v>1</v>
      </c>
      <c r="C22" s="471">
        <f>SUM(C6:C21)</f>
        <v>688803689.43999994</v>
      </c>
      <c r="D22" s="471">
        <f>SUM(D6:D21)</f>
        <v>853481310</v>
      </c>
      <c r="E22" s="471">
        <f>SUM(E6:E21)</f>
        <v>164677620.56000003</v>
      </c>
    </row>
    <row r="23" spans="1:5" ht="17.100000000000001" customHeight="1" x14ac:dyDescent="0.25"/>
    <row r="31" spans="1:5" ht="13.5" x14ac:dyDescent="0.25">
      <c r="B31" s="473"/>
      <c r="C31" s="473"/>
    </row>
  </sheetData>
  <mergeCells count="4">
    <mergeCell ref="A4:E4"/>
    <mergeCell ref="A1:E1"/>
    <mergeCell ref="A2:E2"/>
    <mergeCell ref="A3:E3"/>
  </mergeCells>
  <pageMargins left="0.7" right="4.1666666666666664E-2"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8702-5EC7-46C5-A3B9-B1A2269F558E}">
  <sheetPr>
    <tabColor theme="9" tint="-0.249977111117893"/>
  </sheetPr>
  <dimension ref="A1"/>
  <sheetViews>
    <sheetView workbookViewId="0">
      <selection activeCell="M7" sqref="M7"/>
    </sheetView>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AE4C-A9C5-4806-8F68-3229C1B512F9}">
  <dimension ref="A1"/>
  <sheetViews>
    <sheetView workbookViewId="0"/>
  </sheetViews>
  <sheetFormatPr defaultRowHeight="15" x14ac:dyDescent="0.25"/>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261A-DD16-4041-A167-680578FF631D}">
  <dimension ref="A1"/>
  <sheetViews>
    <sheetView workbookViewId="0"/>
  </sheetViews>
  <sheetFormatPr defaultRowHeight="15" x14ac:dyDescent="0.2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1"/>
  <sheetViews>
    <sheetView showGridLines="0" zoomScaleNormal="100" zoomScaleSheetLayoutView="136" workbookViewId="0">
      <selection activeCell="A12" sqref="A12:H12"/>
    </sheetView>
  </sheetViews>
  <sheetFormatPr defaultColWidth="9.140625" defaultRowHeight="14.25" x14ac:dyDescent="0.25"/>
  <cols>
    <col min="1" max="1" width="5.42578125" style="397" customWidth="1"/>
    <col min="2" max="2" width="31" style="395" customWidth="1"/>
    <col min="3" max="3" width="22" style="405" bestFit="1" customWidth="1"/>
    <col min="4" max="4" width="15.85546875" style="405" bestFit="1" customWidth="1"/>
    <col min="5" max="5" width="18.5703125" style="405" bestFit="1" customWidth="1"/>
    <col min="6" max="6" width="17.7109375" style="395" hidden="1" customWidth="1"/>
    <col min="7" max="7" width="18.140625" style="395" hidden="1" customWidth="1"/>
    <col min="8" max="8" width="21.7109375" style="405" customWidth="1"/>
    <col min="9" max="16384" width="9.140625" style="395"/>
  </cols>
  <sheetData>
    <row r="1" spans="1:8" ht="15.75" x14ac:dyDescent="0.25">
      <c r="A1" s="766" t="e">
        <f>'6 - 8 Significant Acting Polici'!A1:C1</f>
        <v>#REF!</v>
      </c>
      <c r="B1" s="766"/>
      <c r="C1" s="766"/>
      <c r="D1" s="766"/>
      <c r="E1" s="766"/>
      <c r="F1" s="766"/>
      <c r="G1" s="766"/>
      <c r="H1" s="766"/>
    </row>
    <row r="2" spans="1:8" ht="15.75" x14ac:dyDescent="0.25">
      <c r="A2" s="766" t="e">
        <f>'6 - 8 Significant Acting Polici'!A2:C2</f>
        <v>#REF!</v>
      </c>
      <c r="B2" s="766"/>
      <c r="C2" s="766"/>
      <c r="D2" s="766"/>
      <c r="E2" s="766"/>
      <c r="F2" s="766"/>
      <c r="G2" s="766"/>
      <c r="H2" s="766"/>
    </row>
    <row r="3" spans="1:8" ht="15.75" x14ac:dyDescent="0.25">
      <c r="A3" s="766" t="s">
        <v>720</v>
      </c>
      <c r="B3" s="766"/>
      <c r="C3" s="766"/>
      <c r="D3" s="766"/>
      <c r="E3" s="766"/>
      <c r="F3" s="766"/>
      <c r="G3" s="766"/>
      <c r="H3" s="766"/>
    </row>
    <row r="4" spans="1:8" ht="15.75" x14ac:dyDescent="0.25">
      <c r="A4" s="766"/>
      <c r="B4" s="766"/>
      <c r="C4" s="766"/>
      <c r="D4" s="766"/>
      <c r="E4" s="766"/>
      <c r="F4" s="766"/>
      <c r="G4" s="766"/>
      <c r="H4" s="766"/>
    </row>
    <row r="5" spans="1:8" ht="15.75" x14ac:dyDescent="0.25">
      <c r="A5" s="767" t="s">
        <v>1060</v>
      </c>
      <c r="B5" s="767"/>
      <c r="C5" s="767"/>
      <c r="D5" s="767"/>
      <c r="E5" s="767"/>
      <c r="F5" s="767"/>
      <c r="G5" s="767"/>
      <c r="H5" s="767"/>
    </row>
    <row r="6" spans="1:8" ht="15.75" x14ac:dyDescent="0.25">
      <c r="A6" s="766"/>
      <c r="B6" s="766"/>
      <c r="C6" s="766"/>
      <c r="D6" s="766"/>
      <c r="E6" s="766"/>
      <c r="F6" s="766"/>
      <c r="G6" s="766"/>
      <c r="H6" s="766"/>
    </row>
    <row r="7" spans="1:8" s="407" customFormat="1" ht="15.75" x14ac:dyDescent="0.25">
      <c r="A7" s="771" t="s">
        <v>710</v>
      </c>
      <c r="B7" s="772" t="s">
        <v>682</v>
      </c>
      <c r="C7" s="771" t="e">
        <f>#REF!</f>
        <v>#REF!</v>
      </c>
      <c r="D7" s="771"/>
      <c r="E7" s="771"/>
      <c r="F7" s="418"/>
      <c r="G7" s="418"/>
      <c r="H7" s="396"/>
    </row>
    <row r="8" spans="1:8" s="418" customFormat="1" ht="31.5" x14ac:dyDescent="0.25">
      <c r="A8" s="771"/>
      <c r="B8" s="772"/>
      <c r="C8" s="420" t="s">
        <v>770</v>
      </c>
      <c r="D8" s="420" t="s">
        <v>771</v>
      </c>
      <c r="E8" s="420" t="s">
        <v>772</v>
      </c>
      <c r="F8" s="418" t="s">
        <v>436</v>
      </c>
      <c r="G8" s="418" t="s">
        <v>437</v>
      </c>
      <c r="H8" s="420" t="str">
        <f>SOC!D5</f>
        <v>Year Ended 31 December 2020</v>
      </c>
    </row>
    <row r="9" spans="1:8" x14ac:dyDescent="0.25">
      <c r="A9" s="397">
        <v>1</v>
      </c>
      <c r="B9" s="401" t="s">
        <v>687</v>
      </c>
      <c r="C9" s="402">
        <f>'1a'!C20</f>
        <v>868799068.63999999</v>
      </c>
      <c r="D9" s="402">
        <v>1188028.98</v>
      </c>
      <c r="E9" s="405">
        <f>D9-C9</f>
        <v>-867611039.65999997</v>
      </c>
      <c r="F9" s="409">
        <v>60972262719</v>
      </c>
      <c r="G9" s="409">
        <v>15462716291.99</v>
      </c>
      <c r="H9" s="402">
        <v>858560269.99000001</v>
      </c>
    </row>
    <row r="10" spans="1:8" x14ac:dyDescent="0.25">
      <c r="B10" s="401" t="s">
        <v>1148</v>
      </c>
      <c r="C10" s="402">
        <f>'1a'!D20</f>
        <v>4742498.59</v>
      </c>
      <c r="F10" s="409"/>
      <c r="G10" s="409"/>
      <c r="H10" s="402">
        <v>21870897.710000001</v>
      </c>
    </row>
    <row r="11" spans="1:8" x14ac:dyDescent="0.25">
      <c r="B11" s="401" t="s">
        <v>1149</v>
      </c>
      <c r="C11" s="402">
        <f>'1a'!E20</f>
        <v>70524334.109999999</v>
      </c>
      <c r="F11" s="409"/>
      <c r="G11" s="409"/>
      <c r="H11" s="402">
        <v>12663192.050000001</v>
      </c>
    </row>
    <row r="12" spans="1:8" x14ac:dyDescent="0.25">
      <c r="B12" s="401" t="s">
        <v>1150</v>
      </c>
      <c r="C12" s="402">
        <f>'1a'!F20</f>
        <v>2689294.3899999997</v>
      </c>
      <c r="F12" s="409"/>
      <c r="G12" s="409"/>
      <c r="H12" s="402">
        <v>12311644.199999999</v>
      </c>
    </row>
    <row r="13" spans="1:8" x14ac:dyDescent="0.25">
      <c r="A13" s="397">
        <v>2</v>
      </c>
      <c r="B13" s="401" t="s">
        <v>1151</v>
      </c>
      <c r="C13" s="404">
        <v>0</v>
      </c>
      <c r="F13" s="409"/>
      <c r="G13" s="409"/>
      <c r="H13" s="402">
        <v>8461041.0399999991</v>
      </c>
    </row>
    <row r="14" spans="1:8" x14ac:dyDescent="0.25">
      <c r="A14" s="397">
        <v>3</v>
      </c>
      <c r="B14" s="401" t="s">
        <v>1152</v>
      </c>
      <c r="C14" s="402">
        <f>'1a'!G20</f>
        <v>54144871.460000001</v>
      </c>
      <c r="D14" s="405">
        <v>0</v>
      </c>
      <c r="E14" s="405">
        <f>D14-C14</f>
        <v>-54144871.460000001</v>
      </c>
      <c r="F14" s="409">
        <v>0</v>
      </c>
      <c r="G14" s="409">
        <v>-600000000</v>
      </c>
      <c r="H14" s="402">
        <v>81835537.310000002</v>
      </c>
    </row>
    <row r="15" spans="1:8" x14ac:dyDescent="0.25">
      <c r="A15" s="397">
        <v>4</v>
      </c>
      <c r="B15" s="401" t="s">
        <v>1153</v>
      </c>
      <c r="C15" s="406"/>
      <c r="D15" s="405" t="e">
        <f>#REF!</f>
        <v>#REF!</v>
      </c>
      <c r="E15" s="405" t="e">
        <f>D15-C15</f>
        <v>#REF!</v>
      </c>
      <c r="F15" s="409">
        <v>1000000000</v>
      </c>
      <c r="G15" s="409">
        <v>923944057.23000002</v>
      </c>
      <c r="H15" s="402">
        <v>1563044.06</v>
      </c>
    </row>
    <row r="16" spans="1:8" x14ac:dyDescent="0.25">
      <c r="A16" s="397">
        <v>5</v>
      </c>
      <c r="B16" s="401" t="s">
        <v>1154</v>
      </c>
      <c r="C16" s="406"/>
      <c r="D16" s="405" t="e">
        <f>#REF!</f>
        <v>#REF!</v>
      </c>
      <c r="E16" s="405" t="e">
        <f>D16-C16</f>
        <v>#REF!</v>
      </c>
      <c r="F16" s="409">
        <v>120698829</v>
      </c>
      <c r="G16" s="409">
        <v>57439717.369999997</v>
      </c>
      <c r="H16" s="402">
        <v>2489903.8199999998</v>
      </c>
    </row>
    <row r="17" spans="1:8" x14ac:dyDescent="0.25">
      <c r="A17" s="397">
        <v>6</v>
      </c>
      <c r="B17" s="401" t="s">
        <v>1155</v>
      </c>
      <c r="C17" s="406"/>
      <c r="D17" s="405" t="e">
        <f>#REF!</f>
        <v>#REF!</v>
      </c>
      <c r="E17" s="405" t="e">
        <f>D17-C17</f>
        <v>#REF!</v>
      </c>
      <c r="F17" s="409">
        <v>200698829</v>
      </c>
      <c r="G17" s="409">
        <v>-898807124.85000002</v>
      </c>
      <c r="H17" s="403">
        <v>355123549</v>
      </c>
    </row>
    <row r="18" spans="1:8" ht="15.75" x14ac:dyDescent="0.25">
      <c r="A18" s="773"/>
      <c r="B18" s="774"/>
      <c r="C18" s="774"/>
      <c r="D18" s="774"/>
      <c r="E18" s="774"/>
      <c r="F18" s="774"/>
      <c r="G18" s="774"/>
      <c r="H18" s="775"/>
    </row>
    <row r="19" spans="1:8" ht="15.75" customHeight="1" x14ac:dyDescent="0.25">
      <c r="A19" s="768" t="s">
        <v>709</v>
      </c>
      <c r="B19" s="770"/>
      <c r="C19" s="428">
        <f>SUM(C9:C17)</f>
        <v>1000900067.1900001</v>
      </c>
      <c r="D19" s="428" t="e">
        <f>SUM(D9:D17)</f>
        <v>#REF!</v>
      </c>
      <c r="E19" s="428" t="e">
        <f>SUM(E9:E17)</f>
        <v>#REF!</v>
      </c>
      <c r="F19" s="454">
        <v>66668526942</v>
      </c>
      <c r="G19" s="454">
        <v>17927492066.619999</v>
      </c>
      <c r="H19" s="428">
        <f>SUM(H9:H18)</f>
        <v>1354879079.1799998</v>
      </c>
    </row>
    <row r="20" spans="1:8" x14ac:dyDescent="0.25">
      <c r="A20" s="776"/>
      <c r="B20" s="777"/>
      <c r="C20" s="777"/>
      <c r="D20" s="777"/>
      <c r="E20" s="777"/>
      <c r="F20" s="777"/>
      <c r="G20" s="777"/>
      <c r="H20" s="778"/>
    </row>
    <row r="21" spans="1:8" ht="70.5" customHeight="1" x14ac:dyDescent="0.25">
      <c r="A21" s="768"/>
      <c r="B21" s="769"/>
      <c r="C21" s="769"/>
      <c r="D21" s="769"/>
      <c r="E21" s="769"/>
      <c r="F21" s="769"/>
      <c r="G21" s="769"/>
      <c r="H21" s="770"/>
    </row>
  </sheetData>
  <mergeCells count="13">
    <mergeCell ref="A21:H21"/>
    <mergeCell ref="A7:A8"/>
    <mergeCell ref="B7:B8"/>
    <mergeCell ref="C7:E7"/>
    <mergeCell ref="A18:H18"/>
    <mergeCell ref="A19:B19"/>
    <mergeCell ref="A20:H20"/>
    <mergeCell ref="A6:H6"/>
    <mergeCell ref="A1:H1"/>
    <mergeCell ref="A2:H2"/>
    <mergeCell ref="A3:H3"/>
    <mergeCell ref="A4:H4"/>
    <mergeCell ref="A5:H5"/>
  </mergeCells>
  <pageMargins left="0.7" right="0.7" top="0.75" bottom="0.75" header="0.3" footer="0.3"/>
  <pageSetup scale="67"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H21"/>
  <sheetViews>
    <sheetView showGridLines="0" zoomScaleNormal="100" zoomScaleSheetLayoutView="93" workbookViewId="0">
      <selection activeCell="A12" sqref="A12:H12"/>
    </sheetView>
  </sheetViews>
  <sheetFormatPr defaultColWidth="9.140625" defaultRowHeight="14.25" x14ac:dyDescent="0.25"/>
  <cols>
    <col min="1" max="1" width="4.85546875" style="397" bestFit="1" customWidth="1"/>
    <col min="2" max="2" width="12.28515625" style="395" bestFit="1" customWidth="1"/>
    <col min="3" max="3" width="19.5703125" style="405" bestFit="1" customWidth="1"/>
    <col min="4" max="4" width="16.7109375" style="405" bestFit="1" customWidth="1"/>
    <col min="5" max="5" width="17.140625" style="405" bestFit="1" customWidth="1"/>
    <col min="6" max="6" width="16.7109375" style="405" bestFit="1" customWidth="1"/>
    <col min="7" max="7" width="17.28515625" style="405" bestFit="1" customWidth="1"/>
    <col min="8" max="8" width="22" style="405" bestFit="1" customWidth="1"/>
    <col min="9" max="16384" width="9.140625" style="395"/>
  </cols>
  <sheetData>
    <row r="1" spans="1:8" ht="15.75" x14ac:dyDescent="0.25">
      <c r="A1" s="766" t="e">
        <f>'1'!A1:H1</f>
        <v>#REF!</v>
      </c>
      <c r="B1" s="766"/>
      <c r="C1" s="766"/>
      <c r="D1" s="766"/>
      <c r="E1" s="766"/>
      <c r="F1" s="766"/>
      <c r="G1" s="766"/>
      <c r="H1" s="766"/>
    </row>
    <row r="2" spans="1:8" ht="15.75" x14ac:dyDescent="0.25">
      <c r="A2" s="766" t="e">
        <f>'1'!A2:H2</f>
        <v>#REF!</v>
      </c>
      <c r="B2" s="766"/>
      <c r="C2" s="766"/>
      <c r="D2" s="766"/>
      <c r="E2" s="766"/>
      <c r="F2" s="766"/>
      <c r="G2" s="766"/>
      <c r="H2" s="766"/>
    </row>
    <row r="3" spans="1:8" ht="15.75" x14ac:dyDescent="0.25">
      <c r="A3" s="766" t="s">
        <v>720</v>
      </c>
      <c r="B3" s="766"/>
      <c r="C3" s="766"/>
      <c r="D3" s="766"/>
      <c r="E3" s="766"/>
      <c r="F3" s="766"/>
      <c r="G3" s="766"/>
      <c r="H3" s="766"/>
    </row>
    <row r="4" spans="1:8" ht="20.100000000000001" customHeight="1" x14ac:dyDescent="0.25">
      <c r="A4" s="780"/>
      <c r="B4" s="780"/>
      <c r="C4" s="780"/>
      <c r="D4" s="780"/>
      <c r="E4" s="780"/>
      <c r="F4" s="780"/>
      <c r="G4" s="780"/>
      <c r="H4" s="780"/>
    </row>
    <row r="5" spans="1:8" ht="20.100000000000001" customHeight="1" x14ac:dyDescent="0.25">
      <c r="A5" s="767" t="s">
        <v>1062</v>
      </c>
      <c r="B5" s="767"/>
      <c r="C5" s="767"/>
      <c r="D5" s="767"/>
      <c r="E5" s="767"/>
      <c r="F5" s="767"/>
      <c r="G5" s="767"/>
      <c r="H5" s="767"/>
    </row>
    <row r="6" spans="1:8" s="397" customFormat="1" ht="47.25" x14ac:dyDescent="0.25">
      <c r="A6" s="418" t="s">
        <v>710</v>
      </c>
      <c r="B6" s="418" t="s">
        <v>769</v>
      </c>
      <c r="C6" s="421" t="s">
        <v>1209</v>
      </c>
      <c r="D6" s="421" t="s">
        <v>1148</v>
      </c>
      <c r="E6" s="421" t="s">
        <v>1149</v>
      </c>
      <c r="F6" s="421" t="s">
        <v>1206</v>
      </c>
      <c r="G6" s="421" t="s">
        <v>994</v>
      </c>
      <c r="H6" s="420" t="s">
        <v>673</v>
      </c>
    </row>
    <row r="7" spans="1:8" ht="20.100000000000001" customHeight="1" x14ac:dyDescent="0.25">
      <c r="A7" s="453">
        <v>1</v>
      </c>
      <c r="B7" s="409" t="s">
        <v>623</v>
      </c>
      <c r="C7" s="402">
        <v>66016198.520000003</v>
      </c>
      <c r="D7" s="402">
        <v>683116.07</v>
      </c>
      <c r="E7" s="406" t="s">
        <v>1061</v>
      </c>
      <c r="F7" s="402">
        <v>1213071.48</v>
      </c>
      <c r="G7" s="406" t="s">
        <v>1061</v>
      </c>
      <c r="H7" s="405">
        <f t="shared" ref="H7:H18" si="0">SUM(C7:G7)</f>
        <v>67912386.070000008</v>
      </c>
    </row>
    <row r="8" spans="1:8" x14ac:dyDescent="0.25">
      <c r="A8" s="453">
        <v>2</v>
      </c>
      <c r="B8" s="409" t="s">
        <v>712</v>
      </c>
      <c r="C8" s="403">
        <v>76628100</v>
      </c>
      <c r="D8" s="406" t="s">
        <v>1061</v>
      </c>
      <c r="E8" s="402">
        <v>3927375.22</v>
      </c>
      <c r="F8" s="406"/>
      <c r="G8" s="406"/>
      <c r="H8" s="405">
        <f t="shared" si="0"/>
        <v>80555475.219999999</v>
      </c>
    </row>
    <row r="9" spans="1:8" ht="15.75" customHeight="1" x14ac:dyDescent="0.25">
      <c r="A9" s="453">
        <v>3</v>
      </c>
      <c r="B9" s="409" t="s">
        <v>625</v>
      </c>
      <c r="C9" s="402">
        <v>53369281.93</v>
      </c>
      <c r="D9" s="406"/>
      <c r="E9" s="402">
        <v>3927375.33</v>
      </c>
      <c r="F9" s="402">
        <v>1476222.91</v>
      </c>
      <c r="G9" s="406"/>
      <c r="H9" s="405">
        <f t="shared" si="0"/>
        <v>58772880.169999994</v>
      </c>
    </row>
    <row r="10" spans="1:8" ht="20.100000000000001" customHeight="1" x14ac:dyDescent="0.25">
      <c r="A10" s="453">
        <v>4</v>
      </c>
      <c r="B10" s="409" t="s">
        <v>626</v>
      </c>
      <c r="C10" s="402">
        <v>62376219.939999998</v>
      </c>
      <c r="D10" s="406"/>
      <c r="E10" s="402">
        <v>12602243.17</v>
      </c>
      <c r="F10" s="406"/>
      <c r="G10" s="406"/>
      <c r="H10" s="405">
        <f t="shared" si="0"/>
        <v>74978463.109999999</v>
      </c>
    </row>
    <row r="11" spans="1:8" x14ac:dyDescent="0.25">
      <c r="A11" s="453">
        <v>5</v>
      </c>
      <c r="B11" s="409" t="s">
        <v>627</v>
      </c>
      <c r="C11" s="402">
        <v>70614191.140000001</v>
      </c>
      <c r="D11" s="406"/>
      <c r="E11" s="402">
        <v>15963595.82</v>
      </c>
      <c r="F11" s="406"/>
      <c r="G11" s="406"/>
      <c r="H11" s="405">
        <f t="shared" si="0"/>
        <v>86577786.960000008</v>
      </c>
    </row>
    <row r="12" spans="1:8" x14ac:dyDescent="0.25">
      <c r="A12" s="453">
        <v>6</v>
      </c>
      <c r="B12" s="409" t="s">
        <v>628</v>
      </c>
      <c r="C12" s="402">
        <v>58716089.869999997</v>
      </c>
      <c r="D12" s="402">
        <v>690877.73</v>
      </c>
      <c r="E12" s="402">
        <v>3927375.22</v>
      </c>
      <c r="F12" s="406"/>
      <c r="G12" s="402">
        <v>4035847.41</v>
      </c>
      <c r="H12" s="405">
        <f t="shared" si="0"/>
        <v>67370190.229999989</v>
      </c>
    </row>
    <row r="13" spans="1:8" x14ac:dyDescent="0.25">
      <c r="A13" s="453">
        <v>7</v>
      </c>
      <c r="B13" s="409" t="s">
        <v>629</v>
      </c>
      <c r="C13" s="402">
        <v>97256618.549999997</v>
      </c>
      <c r="D13" s="406"/>
      <c r="E13" s="402">
        <v>3927357.22</v>
      </c>
      <c r="F13" s="406"/>
      <c r="G13" s="402">
        <v>11169308.810000001</v>
      </c>
      <c r="H13" s="405">
        <f t="shared" si="0"/>
        <v>112353284.58</v>
      </c>
    </row>
    <row r="14" spans="1:8" x14ac:dyDescent="0.25">
      <c r="A14" s="453">
        <v>8</v>
      </c>
      <c r="B14" s="409" t="s">
        <v>630</v>
      </c>
      <c r="C14" s="402">
        <v>86022461.739999995</v>
      </c>
      <c r="D14" s="402">
        <v>656965.98</v>
      </c>
      <c r="E14" s="402">
        <v>9279213.1699999999</v>
      </c>
      <c r="F14" s="406"/>
      <c r="G14" s="406"/>
      <c r="H14" s="405">
        <f t="shared" si="0"/>
        <v>95958640.890000001</v>
      </c>
    </row>
    <row r="15" spans="1:8" x14ac:dyDescent="0.25">
      <c r="A15" s="453">
        <v>9</v>
      </c>
      <c r="B15" s="409" t="s">
        <v>631</v>
      </c>
      <c r="C15" s="402">
        <v>71767179.400000006</v>
      </c>
      <c r="D15" s="402">
        <v>420052.59</v>
      </c>
      <c r="E15" s="402">
        <v>3927375.22</v>
      </c>
      <c r="F15" s="406"/>
      <c r="G15" s="402">
        <v>9715371.6300000008</v>
      </c>
      <c r="H15" s="405">
        <f t="shared" si="0"/>
        <v>85829978.840000004</v>
      </c>
    </row>
    <row r="16" spans="1:8" x14ac:dyDescent="0.25">
      <c r="A16" s="453">
        <v>10</v>
      </c>
      <c r="B16" s="409" t="s">
        <v>632</v>
      </c>
      <c r="C16" s="402">
        <v>91676298.260000005</v>
      </c>
      <c r="D16" s="402">
        <v>492102.58</v>
      </c>
      <c r="E16" s="404">
        <v>0</v>
      </c>
      <c r="F16" s="406"/>
      <c r="G16" s="402">
        <v>78228.66</v>
      </c>
      <c r="H16" s="405">
        <f t="shared" si="0"/>
        <v>92246629.5</v>
      </c>
    </row>
    <row r="17" spans="1:8" x14ac:dyDescent="0.25">
      <c r="A17" s="453">
        <v>11</v>
      </c>
      <c r="B17" s="409" t="s">
        <v>633</v>
      </c>
      <c r="C17" s="402">
        <v>57715051.399999999</v>
      </c>
      <c r="D17" s="402">
        <v>1081766.1499999999</v>
      </c>
      <c r="E17" s="402">
        <v>9115048.5099999998</v>
      </c>
      <c r="F17" s="406"/>
      <c r="G17" s="402">
        <v>29146114.949999999</v>
      </c>
      <c r="H17" s="405">
        <f t="shared" si="0"/>
        <v>97057981.010000005</v>
      </c>
    </row>
    <row r="18" spans="1:8" x14ac:dyDescent="0.25">
      <c r="A18" s="453">
        <v>12</v>
      </c>
      <c r="B18" s="409" t="s">
        <v>634</v>
      </c>
      <c r="C18" s="402">
        <v>76641377.890000001</v>
      </c>
      <c r="D18" s="402">
        <v>717617.49</v>
      </c>
      <c r="E18" s="402">
        <v>3927375.23</v>
      </c>
      <c r="F18" s="406"/>
      <c r="G18" s="406"/>
      <c r="H18" s="405">
        <f t="shared" si="0"/>
        <v>81286370.609999999</v>
      </c>
    </row>
    <row r="19" spans="1:8" x14ac:dyDescent="0.25">
      <c r="A19" s="781"/>
      <c r="B19" s="781"/>
      <c r="C19" s="781"/>
      <c r="D19" s="781"/>
      <c r="E19" s="781"/>
      <c r="F19" s="781"/>
      <c r="G19" s="781"/>
      <c r="H19" s="781"/>
    </row>
    <row r="20" spans="1:8" ht="15.75" x14ac:dyDescent="0.25">
      <c r="A20" s="779" t="s">
        <v>1</v>
      </c>
      <c r="B20" s="779"/>
      <c r="C20" s="400">
        <f t="shared" ref="C20:G20" si="1">SUM(C7:C19)</f>
        <v>868799068.63999999</v>
      </c>
      <c r="D20" s="400">
        <f t="shared" si="1"/>
        <v>4742498.59</v>
      </c>
      <c r="E20" s="400">
        <f t="shared" si="1"/>
        <v>70524334.109999999</v>
      </c>
      <c r="F20" s="400">
        <f t="shared" si="1"/>
        <v>2689294.3899999997</v>
      </c>
      <c r="G20" s="400">
        <f t="shared" si="1"/>
        <v>54144871.460000001</v>
      </c>
      <c r="H20" s="400">
        <f>SUM(C20:G20)</f>
        <v>1000900067.1900001</v>
      </c>
    </row>
    <row r="21" spans="1:8" ht="16.5" customHeight="1" x14ac:dyDescent="0.25">
      <c r="A21" s="780"/>
      <c r="B21" s="780"/>
      <c r="C21" s="780"/>
      <c r="D21" s="780"/>
      <c r="E21" s="780"/>
      <c r="F21" s="780"/>
      <c r="G21" s="780"/>
      <c r="H21" s="780"/>
    </row>
  </sheetData>
  <mergeCells count="8">
    <mergeCell ref="A20:B20"/>
    <mergeCell ref="A21:H21"/>
    <mergeCell ref="A1:H1"/>
    <mergeCell ref="A2:H2"/>
    <mergeCell ref="A4:H4"/>
    <mergeCell ref="A5:H5"/>
    <mergeCell ref="A19:H19"/>
    <mergeCell ref="A3:H3"/>
  </mergeCells>
  <pageMargins left="0.45" right="0.5" top="0.25" bottom="0.25" header="0.3" footer="0.3"/>
  <pageSetup scale="5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1"/>
  <sheetViews>
    <sheetView showGridLines="0" zoomScaleNormal="100" zoomScaleSheetLayoutView="100" workbookViewId="0">
      <selection activeCell="A12" sqref="A12:H12"/>
    </sheetView>
  </sheetViews>
  <sheetFormatPr defaultColWidth="9.140625" defaultRowHeight="14.25" x14ac:dyDescent="0.25"/>
  <cols>
    <col min="1" max="1" width="5.42578125" style="395" customWidth="1"/>
    <col min="2" max="2" width="26.42578125" style="395" customWidth="1"/>
    <col min="3" max="3" width="20.7109375" style="395" customWidth="1"/>
    <col min="4" max="4" width="17.7109375" style="395" customWidth="1"/>
    <col min="5" max="5" width="17" style="395" customWidth="1"/>
    <col min="6" max="6" width="18" style="395" customWidth="1"/>
    <col min="7" max="16384" width="9.140625" style="395"/>
  </cols>
  <sheetData>
    <row r="1" spans="1:6" ht="15.75" x14ac:dyDescent="0.25">
      <c r="A1" s="766" t="e">
        <f>'1a'!A1:H1</f>
        <v>#REF!</v>
      </c>
      <c r="B1" s="766"/>
      <c r="C1" s="766"/>
      <c r="D1" s="766"/>
      <c r="E1" s="766"/>
      <c r="F1" s="766"/>
    </row>
    <row r="2" spans="1:6" ht="15.75" x14ac:dyDescent="0.25">
      <c r="A2" s="766" t="e">
        <f>'1a'!A2:H2</f>
        <v>#REF!</v>
      </c>
      <c r="B2" s="766"/>
      <c r="C2" s="766"/>
      <c r="D2" s="766"/>
      <c r="E2" s="766"/>
      <c r="F2" s="766"/>
    </row>
    <row r="3" spans="1:6" ht="15.75" x14ac:dyDescent="0.25">
      <c r="A3" s="766" t="s">
        <v>720</v>
      </c>
      <c r="B3" s="766"/>
      <c r="C3" s="766"/>
      <c r="D3" s="766"/>
      <c r="E3" s="766"/>
      <c r="F3" s="766"/>
    </row>
    <row r="4" spans="1:6" x14ac:dyDescent="0.25">
      <c r="A4" s="780"/>
      <c r="B4" s="780"/>
      <c r="C4" s="780"/>
      <c r="D4" s="780"/>
      <c r="E4" s="780"/>
      <c r="F4" s="780"/>
    </row>
    <row r="5" spans="1:6" s="411" customFormat="1" ht="15.75" x14ac:dyDescent="0.25">
      <c r="A5" s="767" t="s">
        <v>1104</v>
      </c>
      <c r="B5" s="767"/>
      <c r="C5" s="767"/>
      <c r="D5" s="767"/>
      <c r="E5" s="767"/>
      <c r="F5" s="767"/>
    </row>
    <row r="6" spans="1:6" s="418" customFormat="1" ht="31.5" x14ac:dyDescent="0.25">
      <c r="A6" s="771" t="s">
        <v>710</v>
      </c>
      <c r="B6" s="771" t="s">
        <v>682</v>
      </c>
      <c r="C6" s="771" t="e">
        <f>'1'!C7:E7</f>
        <v>#REF!</v>
      </c>
      <c r="D6" s="771"/>
      <c r="E6" s="771"/>
      <c r="F6" s="421" t="str">
        <f>'1'!H8</f>
        <v>Year Ended 31 December 2020</v>
      </c>
    </row>
    <row r="7" spans="1:6" s="407" customFormat="1" ht="15.75" x14ac:dyDescent="0.25">
      <c r="A7" s="771"/>
      <c r="B7" s="771"/>
      <c r="C7" s="421" t="s">
        <v>770</v>
      </c>
      <c r="D7" s="421" t="s">
        <v>771</v>
      </c>
      <c r="E7" s="421" t="s">
        <v>772</v>
      </c>
      <c r="F7" s="418" t="s">
        <v>770</v>
      </c>
    </row>
    <row r="8" spans="1:6" x14ac:dyDescent="0.25">
      <c r="A8" s="397">
        <v>1</v>
      </c>
      <c r="B8" s="395" t="s">
        <v>815</v>
      </c>
      <c r="C8" s="423">
        <f>'2a'!C19</f>
        <v>501380836.80999994</v>
      </c>
      <c r="D8" s="414" t="e">
        <f>#REF!</f>
        <v>#REF!</v>
      </c>
      <c r="E8" s="450" t="e">
        <f>C8-D8</f>
        <v>#REF!</v>
      </c>
      <c r="F8" s="423">
        <f>'2a'!D19</f>
        <v>357724211.02999997</v>
      </c>
    </row>
    <row r="9" spans="1:6" ht="12.75" customHeight="1" x14ac:dyDescent="0.25">
      <c r="A9" s="780"/>
      <c r="B9" s="780"/>
      <c r="C9" s="780"/>
      <c r="D9" s="780"/>
      <c r="E9" s="780"/>
      <c r="F9" s="780"/>
    </row>
    <row r="10" spans="1:6" s="411" customFormat="1" ht="15.75" x14ac:dyDescent="0.25">
      <c r="A10" s="766" t="s">
        <v>1</v>
      </c>
      <c r="B10" s="766"/>
      <c r="C10" s="451">
        <f>C8</f>
        <v>501380836.80999994</v>
      </c>
      <c r="D10" s="417" t="e">
        <f>D8</f>
        <v>#REF!</v>
      </c>
      <c r="E10" s="452" t="e">
        <f>E8</f>
        <v>#REF!</v>
      </c>
      <c r="F10" s="451">
        <f>F8</f>
        <v>357724211.02999997</v>
      </c>
    </row>
    <row r="11" spans="1:6" ht="16.5" customHeight="1" x14ac:dyDescent="0.25">
      <c r="A11" s="782"/>
      <c r="B11" s="782"/>
      <c r="C11" s="782"/>
      <c r="D11" s="782"/>
      <c r="E11" s="782"/>
      <c r="F11" s="782"/>
    </row>
    <row r="12" spans="1:6" ht="45.75" customHeight="1" x14ac:dyDescent="0.25">
      <c r="A12" s="772"/>
      <c r="B12" s="772"/>
      <c r="C12" s="772"/>
      <c r="D12" s="772"/>
      <c r="E12" s="772"/>
      <c r="F12" s="772"/>
    </row>
    <row r="13" spans="1:6" x14ac:dyDescent="0.25">
      <c r="A13" s="782"/>
      <c r="B13" s="782"/>
      <c r="C13" s="782"/>
      <c r="D13" s="782"/>
      <c r="E13" s="782"/>
      <c r="F13" s="782"/>
    </row>
    <row r="14" spans="1:6" x14ac:dyDescent="0.25">
      <c r="A14" s="425"/>
    </row>
    <row r="15" spans="1:6" x14ac:dyDescent="0.25">
      <c r="A15" s="425"/>
    </row>
    <row r="16" spans="1:6" x14ac:dyDescent="0.25">
      <c r="A16" s="425"/>
    </row>
    <row r="17" spans="1:4" x14ac:dyDescent="0.25">
      <c r="A17" s="425"/>
    </row>
    <row r="18" spans="1:4" x14ac:dyDescent="0.25">
      <c r="A18" s="425"/>
    </row>
    <row r="19" spans="1:4" x14ac:dyDescent="0.25">
      <c r="A19" s="425"/>
    </row>
    <row r="20" spans="1:4" x14ac:dyDescent="0.25">
      <c r="A20" s="425"/>
    </row>
    <row r="21" spans="1:4" x14ac:dyDescent="0.25">
      <c r="A21" s="425"/>
    </row>
    <row r="22" spans="1:4" x14ac:dyDescent="0.25">
      <c r="A22" s="425"/>
    </row>
    <row r="23" spans="1:4" x14ac:dyDescent="0.25">
      <c r="A23" s="425"/>
    </row>
    <row r="24" spans="1:4" x14ac:dyDescent="0.25">
      <c r="A24" s="425"/>
    </row>
    <row r="25" spans="1:4" x14ac:dyDescent="0.25">
      <c r="A25" s="425"/>
    </row>
    <row r="26" spans="1:4" x14ac:dyDescent="0.25">
      <c r="A26" s="425"/>
    </row>
    <row r="27" spans="1:4" x14ac:dyDescent="0.25">
      <c r="A27" s="425"/>
    </row>
    <row r="28" spans="1:4" x14ac:dyDescent="0.25">
      <c r="A28" s="425"/>
    </row>
    <row r="29" spans="1:4" x14ac:dyDescent="0.25">
      <c r="A29" s="425"/>
    </row>
    <row r="30" spans="1:4" ht="31.5" customHeight="1" x14ac:dyDescent="0.25">
      <c r="B30" s="766"/>
      <c r="C30" s="766"/>
      <c r="D30" s="766"/>
    </row>
    <row r="31" spans="1:4" x14ac:dyDescent="0.25">
      <c r="A31" s="425"/>
      <c r="B31" s="425"/>
      <c r="C31" s="425"/>
      <c r="D31" s="425"/>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41"/>
  <sheetViews>
    <sheetView showGridLines="0" zoomScaleNormal="100" zoomScaleSheetLayoutView="136" workbookViewId="0">
      <selection activeCell="A12" sqref="A12:H12"/>
    </sheetView>
  </sheetViews>
  <sheetFormatPr defaultColWidth="9.140625" defaultRowHeight="14.25" x14ac:dyDescent="0.25"/>
  <cols>
    <col min="1" max="1" width="6.140625" style="395" customWidth="1"/>
    <col min="2" max="2" width="26.85546875" style="395" customWidth="1"/>
    <col min="3" max="3" width="21.28515625" style="405" customWidth="1"/>
    <col min="4" max="4" width="21.140625" style="405" customWidth="1"/>
    <col min="5" max="16384" width="9.140625" style="395"/>
  </cols>
  <sheetData>
    <row r="1" spans="1:4" ht="15.75" x14ac:dyDescent="0.25">
      <c r="A1" s="766" t="e">
        <f>'2'!A1</f>
        <v>#REF!</v>
      </c>
      <c r="B1" s="766"/>
      <c r="C1" s="766"/>
      <c r="D1" s="766"/>
    </row>
    <row r="2" spans="1:4" ht="15.75" x14ac:dyDescent="0.25">
      <c r="A2" s="766" t="e">
        <f>'2'!A2</f>
        <v>#REF!</v>
      </c>
      <c r="B2" s="766"/>
      <c r="C2" s="766"/>
      <c r="D2" s="766"/>
    </row>
    <row r="3" spans="1:4" ht="15.75" x14ac:dyDescent="0.25">
      <c r="A3" s="766" t="s">
        <v>720</v>
      </c>
      <c r="B3" s="766"/>
      <c r="C3" s="766"/>
      <c r="D3" s="766"/>
    </row>
    <row r="4" spans="1:4" x14ac:dyDescent="0.25">
      <c r="A4" s="780"/>
      <c r="B4" s="780"/>
      <c r="C4" s="780"/>
      <c r="D4" s="780"/>
    </row>
    <row r="5" spans="1:4" s="411" customFormat="1" ht="15.75" x14ac:dyDescent="0.25">
      <c r="A5" s="767" t="s">
        <v>1063</v>
      </c>
      <c r="B5" s="767"/>
      <c r="C5" s="767"/>
      <c r="D5" s="767"/>
    </row>
    <row r="6" spans="1:4" s="418" customFormat="1" ht="31.5" x14ac:dyDescent="0.25">
      <c r="A6" s="418" t="s">
        <v>710</v>
      </c>
      <c r="B6" s="418" t="s">
        <v>769</v>
      </c>
      <c r="C6" s="420" t="e">
        <f>'2'!C6</f>
        <v>#REF!</v>
      </c>
      <c r="D6" s="420" t="str">
        <f>'2'!F6</f>
        <v>Year Ended 31 December 2020</v>
      </c>
    </row>
    <row r="7" spans="1:4" x14ac:dyDescent="0.25">
      <c r="A7" s="397">
        <v>1</v>
      </c>
      <c r="B7" s="395" t="s">
        <v>623</v>
      </c>
      <c r="C7" s="402">
        <v>41372812.119999997</v>
      </c>
      <c r="D7" s="402">
        <v>27676410.879999999</v>
      </c>
    </row>
    <row r="8" spans="1:4" x14ac:dyDescent="0.25">
      <c r="A8" s="397">
        <v>2</v>
      </c>
      <c r="B8" s="395" t="s">
        <v>624</v>
      </c>
      <c r="C8" s="402">
        <v>38031278.130000003</v>
      </c>
      <c r="D8" s="402">
        <v>25183547.120000001</v>
      </c>
    </row>
    <row r="9" spans="1:4" x14ac:dyDescent="0.25">
      <c r="A9" s="397">
        <v>3</v>
      </c>
      <c r="B9" s="395" t="s">
        <v>625</v>
      </c>
      <c r="C9" s="402">
        <v>42288953.530000001</v>
      </c>
      <c r="D9" s="402">
        <v>24036060.84</v>
      </c>
    </row>
    <row r="10" spans="1:4" x14ac:dyDescent="0.25">
      <c r="A10" s="397">
        <v>4</v>
      </c>
      <c r="B10" s="395" t="s">
        <v>626</v>
      </c>
      <c r="C10" s="402">
        <v>43919180.009999998</v>
      </c>
      <c r="D10" s="402">
        <v>29176214.039999999</v>
      </c>
    </row>
    <row r="11" spans="1:4" x14ac:dyDescent="0.25">
      <c r="A11" s="397">
        <v>5</v>
      </c>
      <c r="B11" s="395" t="s">
        <v>627</v>
      </c>
      <c r="C11" s="402">
        <v>43856148.32</v>
      </c>
      <c r="D11" s="402">
        <v>22937490.809999999</v>
      </c>
    </row>
    <row r="12" spans="1:4" x14ac:dyDescent="0.25">
      <c r="A12" s="397">
        <v>6</v>
      </c>
      <c r="B12" s="395" t="s">
        <v>628</v>
      </c>
      <c r="C12" s="402">
        <v>44491720.119999997</v>
      </c>
      <c r="D12" s="402">
        <v>25197468.710000001</v>
      </c>
    </row>
    <row r="13" spans="1:4" x14ac:dyDescent="0.25">
      <c r="A13" s="397">
        <v>7</v>
      </c>
      <c r="B13" s="395" t="s">
        <v>629</v>
      </c>
      <c r="C13" s="402">
        <v>37549580.520000003</v>
      </c>
      <c r="D13" s="402">
        <v>31217134.460000001</v>
      </c>
    </row>
    <row r="14" spans="1:4" x14ac:dyDescent="0.25">
      <c r="A14" s="397">
        <v>8</v>
      </c>
      <c r="B14" s="395" t="s">
        <v>630</v>
      </c>
      <c r="C14" s="402">
        <v>37590016.109999999</v>
      </c>
      <c r="D14" s="402">
        <v>32078502.629999999</v>
      </c>
    </row>
    <row r="15" spans="1:4" x14ac:dyDescent="0.25">
      <c r="A15" s="397">
        <v>9</v>
      </c>
      <c r="B15" s="395" t="s">
        <v>631</v>
      </c>
      <c r="C15" s="402">
        <v>43256131.649999999</v>
      </c>
      <c r="D15" s="402">
        <v>37650675.079999998</v>
      </c>
    </row>
    <row r="16" spans="1:4" x14ac:dyDescent="0.25">
      <c r="A16" s="397">
        <v>10</v>
      </c>
      <c r="B16" s="395" t="s">
        <v>632</v>
      </c>
      <c r="C16" s="402">
        <v>41151301.799999997</v>
      </c>
      <c r="D16" s="402">
        <v>34089309.049999997</v>
      </c>
    </row>
    <row r="17" spans="1:4" x14ac:dyDescent="0.25">
      <c r="A17" s="397">
        <v>11</v>
      </c>
      <c r="B17" s="395" t="s">
        <v>633</v>
      </c>
      <c r="C17" s="402">
        <v>40072266.590000004</v>
      </c>
      <c r="D17" s="402">
        <v>30268246.75</v>
      </c>
    </row>
    <row r="18" spans="1:4" x14ac:dyDescent="0.25">
      <c r="A18" s="397">
        <v>12</v>
      </c>
      <c r="B18" s="395" t="s">
        <v>634</v>
      </c>
      <c r="C18" s="402">
        <v>47801447.909999996</v>
      </c>
      <c r="D18" s="402">
        <v>38213150.659999996</v>
      </c>
    </row>
    <row r="19" spans="1:4" s="411" customFormat="1" ht="15.75" x14ac:dyDescent="0.25">
      <c r="A19" s="766" t="s">
        <v>1</v>
      </c>
      <c r="B19" s="766"/>
      <c r="C19" s="420">
        <f>SUM(C7:C18)</f>
        <v>501380836.80999994</v>
      </c>
      <c r="D19" s="420">
        <f>SUM(D7:D18)</f>
        <v>357724211.02999997</v>
      </c>
    </row>
    <row r="20" spans="1:4" ht="21" customHeight="1" x14ac:dyDescent="0.25">
      <c r="A20" s="782"/>
      <c r="B20" s="782"/>
      <c r="C20" s="782"/>
      <c r="D20" s="782"/>
    </row>
    <row r="21" spans="1:4" x14ac:dyDescent="0.25">
      <c r="A21" s="782"/>
      <c r="B21" s="782"/>
      <c r="C21" s="782"/>
      <c r="D21" s="782"/>
    </row>
    <row r="22" spans="1:4" ht="59.25" customHeight="1" x14ac:dyDescent="0.25">
      <c r="A22" s="772"/>
      <c r="B22" s="772"/>
      <c r="C22" s="772"/>
      <c r="D22" s="772"/>
    </row>
    <row r="23" spans="1:4" x14ac:dyDescent="0.25">
      <c r="A23" s="425"/>
    </row>
    <row r="24" spans="1:4" x14ac:dyDescent="0.25">
      <c r="A24" s="425"/>
    </row>
    <row r="25" spans="1:4" x14ac:dyDescent="0.25">
      <c r="A25" s="425"/>
    </row>
    <row r="26" spans="1:4" x14ac:dyDescent="0.25">
      <c r="A26" s="425"/>
    </row>
    <row r="27" spans="1:4" x14ac:dyDescent="0.25">
      <c r="A27" s="425"/>
    </row>
    <row r="28" spans="1:4" x14ac:dyDescent="0.25">
      <c r="A28" s="425"/>
    </row>
    <row r="29" spans="1:4" x14ac:dyDescent="0.25">
      <c r="A29" s="425"/>
    </row>
    <row r="30" spans="1:4" x14ac:dyDescent="0.25">
      <c r="A30" s="425"/>
    </row>
    <row r="31" spans="1:4" x14ac:dyDescent="0.25">
      <c r="A31" s="425"/>
    </row>
    <row r="32" spans="1:4" x14ac:dyDescent="0.25">
      <c r="A32" s="425"/>
    </row>
    <row r="33" spans="1:4" x14ac:dyDescent="0.25">
      <c r="A33" s="425"/>
    </row>
    <row r="34" spans="1:4" x14ac:dyDescent="0.25">
      <c r="A34" s="425"/>
    </row>
    <row r="35" spans="1:4" x14ac:dyDescent="0.25">
      <c r="A35" s="425"/>
    </row>
    <row r="36" spans="1:4" x14ac:dyDescent="0.25">
      <c r="A36" s="425"/>
    </row>
    <row r="37" spans="1:4" x14ac:dyDescent="0.25">
      <c r="A37" s="425"/>
    </row>
    <row r="38" spans="1:4" x14ac:dyDescent="0.25">
      <c r="A38" s="425"/>
    </row>
    <row r="39" spans="1:4" x14ac:dyDescent="0.25">
      <c r="A39" s="425"/>
    </row>
    <row r="40" spans="1:4" ht="31.5" customHeight="1" x14ac:dyDescent="0.25">
      <c r="B40" s="766"/>
      <c r="C40" s="766"/>
      <c r="D40" s="766"/>
    </row>
    <row r="41" spans="1:4" x14ac:dyDescent="0.25">
      <c r="A41" s="425"/>
      <c r="B41" s="425"/>
    </row>
  </sheetData>
  <mergeCells count="10">
    <mergeCell ref="A1:D1"/>
    <mergeCell ref="A2:D2"/>
    <mergeCell ref="A3:D3"/>
    <mergeCell ref="A4:D4"/>
    <mergeCell ref="A5:D5"/>
    <mergeCell ref="A19:B19"/>
    <mergeCell ref="A20:D20"/>
    <mergeCell ref="A21:D21"/>
    <mergeCell ref="A22:D22"/>
    <mergeCell ref="B40:D40"/>
  </mergeCells>
  <pageMargins left="0.7" right="0.7" top="0.75" bottom="0.75" header="0.3" footer="0.3"/>
  <pageSetup orientation="portrait" horizontalDpi="4294967292"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6"/>
  <sheetViews>
    <sheetView showGridLines="0" zoomScaleNormal="100" zoomScaleSheetLayoutView="136" workbookViewId="0">
      <selection activeCell="A12" sqref="A12:H12"/>
    </sheetView>
  </sheetViews>
  <sheetFormatPr defaultColWidth="9.140625" defaultRowHeight="14.25" x14ac:dyDescent="0.25"/>
  <cols>
    <col min="1" max="1" width="4.85546875" style="395" bestFit="1" customWidth="1"/>
    <col min="2" max="2" width="36.5703125" style="395" customWidth="1"/>
    <col min="3" max="3" width="18" style="405" bestFit="1" customWidth="1"/>
    <col min="4" max="4" width="17.7109375" style="405" bestFit="1" customWidth="1"/>
    <col min="5" max="5" width="18.5703125" style="405" customWidth="1"/>
    <col min="6" max="6" width="17.28515625" style="405" bestFit="1" customWidth="1"/>
    <col min="7" max="7" width="9.140625" style="395"/>
    <col min="8" max="8" width="17.5703125" style="395" bestFit="1" customWidth="1"/>
    <col min="9" max="16384" width="9.140625" style="395"/>
  </cols>
  <sheetData>
    <row r="1" spans="1:6" ht="20.100000000000001" customHeight="1" x14ac:dyDescent="0.25">
      <c r="A1" s="766" t="e">
        <f>'2a'!A1:D1</f>
        <v>#REF!</v>
      </c>
      <c r="B1" s="766"/>
      <c r="C1" s="766"/>
      <c r="D1" s="766"/>
      <c r="E1" s="766"/>
      <c r="F1" s="766"/>
    </row>
    <row r="2" spans="1:6" ht="15.75" x14ac:dyDescent="0.25">
      <c r="A2" s="766" t="e">
        <f>'2a'!A2:D2</f>
        <v>#REF!</v>
      </c>
      <c r="B2" s="766"/>
      <c r="C2" s="766"/>
      <c r="D2" s="766"/>
      <c r="E2" s="766"/>
      <c r="F2" s="766"/>
    </row>
    <row r="3" spans="1:6" ht="15.75" x14ac:dyDescent="0.25">
      <c r="A3" s="766" t="s">
        <v>720</v>
      </c>
      <c r="B3" s="766"/>
      <c r="C3" s="766"/>
      <c r="D3" s="766"/>
      <c r="E3" s="766"/>
      <c r="F3" s="766"/>
    </row>
    <row r="4" spans="1:6" ht="20.25" customHeight="1" x14ac:dyDescent="0.25">
      <c r="A4" s="766"/>
      <c r="B4" s="766"/>
      <c r="C4" s="766"/>
      <c r="D4" s="766"/>
      <c r="E4" s="766"/>
      <c r="F4" s="766"/>
    </row>
    <row r="5" spans="1:6" ht="20.25" customHeight="1" x14ac:dyDescent="0.25">
      <c r="A5" s="767" t="s">
        <v>1064</v>
      </c>
      <c r="B5" s="767"/>
      <c r="C5" s="767"/>
      <c r="D5" s="767"/>
      <c r="E5" s="767"/>
      <c r="F5" s="767"/>
    </row>
    <row r="6" spans="1:6" s="407" customFormat="1" ht="31.5" x14ac:dyDescent="0.25">
      <c r="A6" s="771" t="s">
        <v>710</v>
      </c>
      <c r="B6" s="771" t="s">
        <v>3</v>
      </c>
      <c r="C6" s="783" t="e">
        <f>'2a'!C6</f>
        <v>#REF!</v>
      </c>
      <c r="D6" s="783"/>
      <c r="E6" s="783"/>
      <c r="F6" s="420" t="str">
        <f>'2a'!D6</f>
        <v>Year Ended 31 December 2020</v>
      </c>
    </row>
    <row r="7" spans="1:6" s="418" customFormat="1" ht="15.75" x14ac:dyDescent="0.25">
      <c r="A7" s="771"/>
      <c r="B7" s="771"/>
      <c r="C7" s="420" t="s">
        <v>770</v>
      </c>
      <c r="D7" s="420" t="s">
        <v>771</v>
      </c>
      <c r="E7" s="420" t="s">
        <v>772</v>
      </c>
      <c r="F7" s="420" t="s">
        <v>770</v>
      </c>
    </row>
    <row r="8" spans="1:6" ht="20.100000000000001" customHeight="1" x14ac:dyDescent="0.25">
      <c r="A8" s="397">
        <v>1</v>
      </c>
      <c r="B8" s="401" t="s">
        <v>1156</v>
      </c>
      <c r="C8" s="403">
        <v>1160</v>
      </c>
      <c r="D8" s="403">
        <v>20000</v>
      </c>
      <c r="E8" s="403">
        <v>18840</v>
      </c>
      <c r="F8" s="403">
        <v>8480</v>
      </c>
    </row>
    <row r="9" spans="1:6" ht="20.100000000000001" customHeight="1" x14ac:dyDescent="0.25">
      <c r="A9" s="397"/>
      <c r="B9" s="401" t="s">
        <v>1157</v>
      </c>
      <c r="C9" s="402">
        <v>17925086.48</v>
      </c>
      <c r="D9" s="406" t="s">
        <v>1061</v>
      </c>
      <c r="E9" s="406" t="s">
        <v>1061</v>
      </c>
      <c r="F9" s="402">
        <v>9207245.8399999999</v>
      </c>
    </row>
    <row r="10" spans="1:6" ht="20.100000000000001" customHeight="1" x14ac:dyDescent="0.25">
      <c r="A10" s="397"/>
      <c r="B10" s="401" t="s">
        <v>1158</v>
      </c>
      <c r="C10" s="406" t="s">
        <v>1061</v>
      </c>
      <c r="D10" s="406" t="s">
        <v>1061</v>
      </c>
      <c r="E10" s="406" t="s">
        <v>1061</v>
      </c>
      <c r="F10" s="403">
        <v>7000</v>
      </c>
    </row>
    <row r="11" spans="1:6" ht="20.100000000000001" customHeight="1" x14ac:dyDescent="0.25">
      <c r="A11" s="397"/>
      <c r="B11" s="401" t="s">
        <v>1159</v>
      </c>
      <c r="C11" s="403">
        <v>240000</v>
      </c>
      <c r="D11" s="403">
        <v>150000</v>
      </c>
      <c r="E11" s="403">
        <v>90000</v>
      </c>
      <c r="F11" s="406" t="s">
        <v>1061</v>
      </c>
    </row>
    <row r="12" spans="1:6" ht="20.100000000000001" customHeight="1" x14ac:dyDescent="0.25">
      <c r="A12" s="397"/>
      <c r="B12" s="401" t="s">
        <v>1160</v>
      </c>
      <c r="C12" s="403">
        <v>840000</v>
      </c>
      <c r="D12" s="403">
        <v>350000</v>
      </c>
      <c r="E12" s="403">
        <v>490000</v>
      </c>
      <c r="F12" s="403">
        <v>252000</v>
      </c>
    </row>
    <row r="13" spans="1:6" ht="20.100000000000001" customHeight="1" x14ac:dyDescent="0.25">
      <c r="A13" s="397"/>
      <c r="B13" s="401" t="s">
        <v>1161</v>
      </c>
      <c r="C13" s="406" t="s">
        <v>1061</v>
      </c>
      <c r="D13" s="406" t="s">
        <v>1061</v>
      </c>
      <c r="E13" s="406" t="s">
        <v>1061</v>
      </c>
      <c r="F13" s="403">
        <v>100000</v>
      </c>
    </row>
    <row r="14" spans="1:6" ht="20.100000000000001" customHeight="1" x14ac:dyDescent="0.25">
      <c r="A14" s="397"/>
      <c r="B14" s="401" t="s">
        <v>1162</v>
      </c>
      <c r="C14" s="403">
        <v>585000</v>
      </c>
      <c r="D14" s="406" t="s">
        <v>1061</v>
      </c>
      <c r="E14" s="403">
        <v>585000</v>
      </c>
      <c r="F14" s="403">
        <v>10000</v>
      </c>
    </row>
    <row r="15" spans="1:6" ht="20.100000000000001" customHeight="1" x14ac:dyDescent="0.25">
      <c r="A15" s="397"/>
      <c r="B15" s="401" t="s">
        <v>1163</v>
      </c>
      <c r="C15" s="403">
        <v>13840</v>
      </c>
      <c r="D15" s="406" t="s">
        <v>1061</v>
      </c>
      <c r="E15" s="403">
        <v>13840</v>
      </c>
      <c r="F15" s="403">
        <v>311200</v>
      </c>
    </row>
    <row r="16" spans="1:6" ht="20.100000000000001" customHeight="1" x14ac:dyDescent="0.25">
      <c r="A16" s="397"/>
      <c r="B16" s="401" t="s">
        <v>1164</v>
      </c>
      <c r="C16" s="406" t="s">
        <v>1061</v>
      </c>
      <c r="D16" s="406" t="s">
        <v>1061</v>
      </c>
      <c r="E16" s="406" t="s">
        <v>1061</v>
      </c>
      <c r="F16" s="402">
        <v>1139528.57</v>
      </c>
    </row>
    <row r="17" spans="1:6" ht="20.100000000000001" customHeight="1" x14ac:dyDescent="0.25">
      <c r="A17" s="397"/>
      <c r="B17" s="401" t="s">
        <v>1165</v>
      </c>
      <c r="C17" s="403">
        <v>300000</v>
      </c>
      <c r="D17" s="406" t="s">
        <v>1061</v>
      </c>
      <c r="E17" s="403">
        <v>300000</v>
      </c>
      <c r="F17" s="403">
        <v>190000</v>
      </c>
    </row>
    <row r="18" spans="1:6" ht="20.100000000000001" customHeight="1" x14ac:dyDescent="0.25">
      <c r="A18" s="397"/>
      <c r="B18" s="401" t="s">
        <v>1166</v>
      </c>
      <c r="C18" s="403">
        <v>415100</v>
      </c>
      <c r="D18" s="406" t="s">
        <v>1061</v>
      </c>
      <c r="E18" s="403">
        <v>415100</v>
      </c>
      <c r="F18" s="403">
        <v>7000</v>
      </c>
    </row>
    <row r="19" spans="1:6" ht="20.100000000000001" customHeight="1" x14ac:dyDescent="0.25">
      <c r="A19" s="397"/>
      <c r="B19" s="401" t="s">
        <v>1167</v>
      </c>
      <c r="C19" s="406" t="s">
        <v>1061</v>
      </c>
      <c r="D19" s="406" t="s">
        <v>1061</v>
      </c>
      <c r="E19" s="406" t="s">
        <v>1061</v>
      </c>
      <c r="F19" s="403">
        <v>24000</v>
      </c>
    </row>
    <row r="20" spans="1:6" ht="20.100000000000001" customHeight="1" x14ac:dyDescent="0.25">
      <c r="A20" s="397"/>
      <c r="B20" s="401" t="s">
        <v>1168</v>
      </c>
      <c r="C20" s="406" t="s">
        <v>1061</v>
      </c>
      <c r="D20" s="406" t="s">
        <v>1061</v>
      </c>
      <c r="E20" s="406" t="s">
        <v>1061</v>
      </c>
      <c r="F20" s="403">
        <v>12000</v>
      </c>
    </row>
    <row r="21" spans="1:6" ht="20.100000000000001" customHeight="1" x14ac:dyDescent="0.25">
      <c r="A21" s="397"/>
      <c r="B21" s="401" t="s">
        <v>1169</v>
      </c>
      <c r="C21" s="406" t="s">
        <v>1061</v>
      </c>
      <c r="D21" s="406" t="s">
        <v>1061</v>
      </c>
      <c r="E21" s="406" t="s">
        <v>1061</v>
      </c>
      <c r="F21" s="403">
        <v>35000</v>
      </c>
    </row>
    <row r="22" spans="1:6" ht="20.100000000000001" customHeight="1" x14ac:dyDescent="0.25">
      <c r="A22" s="397"/>
      <c r="B22" s="401" t="s">
        <v>1170</v>
      </c>
      <c r="C22" s="406" t="s">
        <v>1061</v>
      </c>
      <c r="D22" s="406" t="s">
        <v>1061</v>
      </c>
      <c r="E22" s="406" t="s">
        <v>1061</v>
      </c>
      <c r="F22" s="403">
        <v>12000</v>
      </c>
    </row>
    <row r="23" spans="1:6" ht="20.100000000000001" customHeight="1" x14ac:dyDescent="0.25">
      <c r="A23" s="397"/>
      <c r="B23" s="401" t="s">
        <v>1171</v>
      </c>
      <c r="C23" s="406" t="s">
        <v>1061</v>
      </c>
      <c r="D23" s="406" t="s">
        <v>1061</v>
      </c>
      <c r="E23" s="406" t="s">
        <v>1061</v>
      </c>
      <c r="F23" s="403">
        <v>3000</v>
      </c>
    </row>
    <row r="24" spans="1:6" ht="20.100000000000001" customHeight="1" x14ac:dyDescent="0.25">
      <c r="A24" s="397">
        <v>2</v>
      </c>
      <c r="B24" s="401" t="s">
        <v>1172</v>
      </c>
      <c r="C24" s="406" t="s">
        <v>1061</v>
      </c>
      <c r="D24" s="406" t="s">
        <v>1061</v>
      </c>
      <c r="E24" s="406" t="s">
        <v>1061</v>
      </c>
      <c r="F24" s="403">
        <v>12000</v>
      </c>
    </row>
    <row r="25" spans="1:6" ht="20.100000000000001" customHeight="1" x14ac:dyDescent="0.25">
      <c r="A25" s="766" t="s">
        <v>1</v>
      </c>
      <c r="B25" s="766"/>
      <c r="C25" s="448">
        <f>SUM(C8:C24)</f>
        <v>20320186.48</v>
      </c>
      <c r="D25" s="448">
        <f>SUM(D8:D24)</f>
        <v>520000</v>
      </c>
      <c r="E25" s="448">
        <f>SUM(E8:E24)</f>
        <v>1912780</v>
      </c>
      <c r="F25" s="448">
        <f>SUM(F8:F24)</f>
        <v>11330454.41</v>
      </c>
    </row>
    <row r="26" spans="1:6" ht="20.100000000000001" customHeight="1" x14ac:dyDescent="0.25">
      <c r="A26" s="766"/>
      <c r="B26" s="766"/>
      <c r="C26" s="766"/>
      <c r="D26" s="766"/>
      <c r="E26" s="766"/>
      <c r="F26" s="766"/>
    </row>
  </sheetData>
  <mergeCells count="10">
    <mergeCell ref="A25:B25"/>
    <mergeCell ref="B6:B7"/>
    <mergeCell ref="A6:A7"/>
    <mergeCell ref="A26:F26"/>
    <mergeCell ref="A1:F1"/>
    <mergeCell ref="A2:F2"/>
    <mergeCell ref="A4:F4"/>
    <mergeCell ref="C6:E6"/>
    <mergeCell ref="A5:F5"/>
    <mergeCell ref="A3:F3"/>
  </mergeCells>
  <pageMargins left="0.45" right="0.45" top="0.5" bottom="0.5" header="0.3" footer="0.3"/>
  <pageSetup scale="7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0"/>
  <sheetViews>
    <sheetView zoomScaleNormal="100" zoomScaleSheetLayoutView="98" workbookViewId="0">
      <selection activeCell="B18" sqref="B18:C18"/>
    </sheetView>
  </sheetViews>
  <sheetFormatPr defaultColWidth="9.140625" defaultRowHeight="14.25" x14ac:dyDescent="0.2"/>
  <cols>
    <col min="1" max="1" width="15.5703125" style="148" customWidth="1"/>
    <col min="2" max="2" width="44.5703125" style="230" customWidth="1"/>
    <col min="3" max="3" width="20.42578125" style="148" customWidth="1"/>
    <col min="4" max="4" width="15.7109375" style="148" bestFit="1" customWidth="1"/>
    <col min="5" max="5" width="17.7109375" style="149" bestFit="1" customWidth="1"/>
    <col min="6" max="16384" width="9.140625" style="148"/>
  </cols>
  <sheetData>
    <row r="1" spans="1:5" ht="16.5" thickBot="1" x14ac:dyDescent="0.35">
      <c r="A1" s="719" t="e">
        <f>'3'!A1</f>
        <v>#REF!</v>
      </c>
      <c r="B1" s="720"/>
      <c r="C1" s="720"/>
      <c r="D1" s="720"/>
      <c r="E1" s="791"/>
    </row>
    <row r="2" spans="1:5" ht="16.5" thickBot="1" x14ac:dyDescent="0.35">
      <c r="A2" s="719" t="e">
        <f>'3'!A2</f>
        <v>#REF!</v>
      </c>
      <c r="B2" s="720"/>
      <c r="C2" s="720"/>
      <c r="D2" s="720"/>
      <c r="E2" s="791"/>
    </row>
    <row r="3" spans="1:5" ht="16.5" thickBot="1" x14ac:dyDescent="0.35">
      <c r="A3" s="719" t="s">
        <v>720</v>
      </c>
      <c r="B3" s="720"/>
      <c r="C3" s="720"/>
      <c r="D3" s="720"/>
      <c r="E3" s="791"/>
    </row>
    <row r="4" spans="1:5" ht="16.5" thickBot="1" x14ac:dyDescent="0.35">
      <c r="A4" s="719"/>
      <c r="B4" s="720"/>
      <c r="C4" s="720"/>
      <c r="D4" s="720"/>
      <c r="E4" s="791"/>
    </row>
    <row r="5" spans="1:5" ht="16.5" thickBot="1" x14ac:dyDescent="0.35">
      <c r="A5" s="792" t="s">
        <v>995</v>
      </c>
      <c r="B5" s="793"/>
      <c r="C5" s="793"/>
      <c r="D5" s="793"/>
      <c r="E5" s="794"/>
    </row>
    <row r="6" spans="1:5" ht="16.5" thickBot="1" x14ac:dyDescent="0.35">
      <c r="A6" s="795" t="s">
        <v>846</v>
      </c>
      <c r="B6" s="797" t="s">
        <v>682</v>
      </c>
      <c r="C6" s="719" t="e">
        <f>'3'!C6</f>
        <v>#REF!</v>
      </c>
      <c r="D6" s="720"/>
      <c r="E6" s="791"/>
    </row>
    <row r="7" spans="1:5" ht="16.5" thickBot="1" x14ac:dyDescent="0.35">
      <c r="A7" s="796"/>
      <c r="B7" s="798"/>
      <c r="C7" s="337" t="s">
        <v>770</v>
      </c>
      <c r="D7" s="338" t="s">
        <v>771</v>
      </c>
      <c r="E7" s="339" t="s">
        <v>772</v>
      </c>
    </row>
    <row r="8" spans="1:5" x14ac:dyDescent="0.2">
      <c r="A8" s="216"/>
      <c r="B8" s="216" t="s">
        <v>1008</v>
      </c>
      <c r="C8" s="217"/>
      <c r="D8" s="218"/>
      <c r="E8" s="219">
        <f>C8-D8</f>
        <v>0</v>
      </c>
    </row>
    <row r="9" spans="1:5" x14ac:dyDescent="0.2">
      <c r="A9" s="220"/>
      <c r="B9" s="220" t="s">
        <v>1014</v>
      </c>
      <c r="C9" s="221"/>
      <c r="D9" s="222"/>
      <c r="E9" s="223">
        <f>C9-D9</f>
        <v>0</v>
      </c>
    </row>
    <row r="10" spans="1:5" x14ac:dyDescent="0.2">
      <c r="A10" s="224"/>
      <c r="B10" s="224" t="s">
        <v>1009</v>
      </c>
      <c r="C10" s="225"/>
      <c r="D10" s="226"/>
      <c r="E10" s="223">
        <f>C10-D10</f>
        <v>0</v>
      </c>
    </row>
    <row r="11" spans="1:5" x14ac:dyDescent="0.2">
      <c r="A11" s="224"/>
      <c r="B11" s="224" t="s">
        <v>1010</v>
      </c>
      <c r="C11" s="225"/>
      <c r="D11" s="226"/>
      <c r="E11" s="223">
        <f t="shared" ref="E11:E14" si="0">C11-D11</f>
        <v>0</v>
      </c>
    </row>
    <row r="12" spans="1:5" ht="19.5" customHeight="1" x14ac:dyDescent="0.2">
      <c r="A12" s="224"/>
      <c r="B12" s="224" t="s">
        <v>1011</v>
      </c>
      <c r="C12" s="225"/>
      <c r="D12" s="226"/>
      <c r="E12" s="223">
        <f t="shared" si="0"/>
        <v>0</v>
      </c>
    </row>
    <row r="13" spans="1:5" x14ac:dyDescent="0.2">
      <c r="A13" s="224"/>
      <c r="B13" s="224" t="s">
        <v>1012</v>
      </c>
      <c r="C13" s="225"/>
      <c r="D13" s="226"/>
      <c r="E13" s="223">
        <f t="shared" si="0"/>
        <v>0</v>
      </c>
    </row>
    <row r="14" spans="1:5" ht="15" thickBot="1" x14ac:dyDescent="0.25">
      <c r="A14" s="227"/>
      <c r="B14" s="227" t="s">
        <v>1013</v>
      </c>
      <c r="C14" s="225"/>
      <c r="D14" s="226"/>
      <c r="E14" s="223">
        <f t="shared" si="0"/>
        <v>0</v>
      </c>
    </row>
    <row r="15" spans="1:5" ht="15" thickBot="1" x14ac:dyDescent="0.25">
      <c r="A15" s="784"/>
      <c r="B15" s="785"/>
      <c r="C15" s="785"/>
      <c r="D15" s="785"/>
      <c r="E15" s="786"/>
    </row>
    <row r="16" spans="1:5" ht="16.5" thickBot="1" x14ac:dyDescent="0.35">
      <c r="A16" s="787" t="s">
        <v>1</v>
      </c>
      <c r="B16" s="788"/>
      <c r="C16" s="228">
        <f>SUM(C8:C15)</f>
        <v>0</v>
      </c>
      <c r="D16" s="228">
        <f>SUM(D8:D15)</f>
        <v>0</v>
      </c>
      <c r="E16" s="229">
        <f>SUM(E8:E15)</f>
        <v>0</v>
      </c>
    </row>
    <row r="17" spans="1:5" ht="15.75" thickTop="1" thickBot="1" x14ac:dyDescent="0.25">
      <c r="A17" s="784"/>
      <c r="B17" s="785"/>
      <c r="C17" s="789"/>
      <c r="D17" s="789"/>
      <c r="E17" s="790"/>
    </row>
    <row r="19" spans="1:5" x14ac:dyDescent="0.2">
      <c r="B19" s="148"/>
    </row>
    <row r="20" spans="1:5" x14ac:dyDescent="0.2">
      <c r="B20" s="148"/>
    </row>
  </sheetData>
  <mergeCells count="11">
    <mergeCell ref="A15:E15"/>
    <mergeCell ref="A16:B16"/>
    <mergeCell ref="A17:E17"/>
    <mergeCell ref="A1:E1"/>
    <mergeCell ref="A2:E2"/>
    <mergeCell ref="A3:E3"/>
    <mergeCell ref="A4:E4"/>
    <mergeCell ref="A5:E5"/>
    <mergeCell ref="A6:A7"/>
    <mergeCell ref="B6:B7"/>
    <mergeCell ref="C6:E6"/>
  </mergeCells>
  <pageMargins left="0.7" right="0.7" top="0.75" bottom="0.75" header="0.3" footer="0.3"/>
  <pageSetup scale="63" orientation="portrait" horizontalDpi="4294967292"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ColWidth="9.140625"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805" t="e">
        <f>'Note 12'!A1:E1</f>
        <v>#REF!</v>
      </c>
      <c r="B1" s="806"/>
      <c r="C1" s="806"/>
      <c r="D1" s="806"/>
      <c r="E1" s="806"/>
      <c r="F1" s="807"/>
    </row>
    <row r="2" spans="1:6" ht="19.5" thickBot="1" x14ac:dyDescent="0.35">
      <c r="A2" s="805" t="e">
        <f>'Note 12'!A2:E2</f>
        <v>#REF!</v>
      </c>
      <c r="B2" s="806"/>
      <c r="C2" s="806"/>
      <c r="D2" s="806"/>
      <c r="E2" s="806"/>
      <c r="F2" s="807"/>
    </row>
    <row r="3" spans="1:6" ht="19.5" thickBot="1" x14ac:dyDescent="0.35">
      <c r="A3" s="805" t="s">
        <v>720</v>
      </c>
      <c r="B3" s="806"/>
      <c r="C3" s="806"/>
      <c r="D3" s="806"/>
      <c r="E3" s="806"/>
      <c r="F3" s="807"/>
    </row>
    <row r="4" spans="1:6" ht="19.5" thickBot="1" x14ac:dyDescent="0.35">
      <c r="A4" s="805"/>
      <c r="B4" s="806"/>
      <c r="C4" s="806"/>
      <c r="D4" s="806"/>
      <c r="E4" s="806"/>
      <c r="F4" s="807"/>
    </row>
    <row r="5" spans="1:6" ht="19.5" thickBot="1" x14ac:dyDescent="0.35">
      <c r="A5" s="808" t="s">
        <v>975</v>
      </c>
      <c r="B5" s="809"/>
      <c r="C5" s="809"/>
      <c r="D5" s="809"/>
      <c r="E5" s="809"/>
      <c r="F5" s="810"/>
    </row>
    <row r="6" spans="1:6" ht="19.5" thickBot="1" x14ac:dyDescent="0.35">
      <c r="A6" s="811" t="s">
        <v>844</v>
      </c>
      <c r="B6" s="813" t="s">
        <v>682</v>
      </c>
      <c r="C6" s="805" t="s">
        <v>704</v>
      </c>
      <c r="D6" s="806"/>
      <c r="E6" s="807"/>
      <c r="F6" s="93" t="s">
        <v>704</v>
      </c>
    </row>
    <row r="7" spans="1:6" s="70" customFormat="1" ht="19.5" thickBot="1" x14ac:dyDescent="0.35">
      <c r="A7" s="812"/>
      <c r="B7" s="814"/>
      <c r="C7" s="94" t="s">
        <v>770</v>
      </c>
      <c r="D7" s="95" t="s">
        <v>771</v>
      </c>
      <c r="E7" s="96" t="s">
        <v>772</v>
      </c>
      <c r="F7" s="97" t="s">
        <v>770</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802"/>
      <c r="B55" s="803"/>
      <c r="C55" s="803"/>
      <c r="D55" s="803"/>
      <c r="E55" s="803"/>
      <c r="F55" s="804"/>
    </row>
    <row r="56" spans="1:6" ht="19.5" thickBot="1" x14ac:dyDescent="0.35">
      <c r="A56" s="805" t="s">
        <v>756</v>
      </c>
      <c r="B56" s="806"/>
      <c r="C56" s="806"/>
      <c r="D56" s="806"/>
      <c r="E56" s="806"/>
      <c r="F56" s="807"/>
    </row>
    <row r="57" spans="1:6" ht="19.5" thickBot="1" x14ac:dyDescent="0.35">
      <c r="A57" s="805" t="s">
        <v>711</v>
      </c>
      <c r="B57" s="806"/>
      <c r="C57" s="806"/>
      <c r="D57" s="806"/>
      <c r="E57" s="806"/>
      <c r="F57" s="807"/>
    </row>
    <row r="58" spans="1:6" ht="19.5" thickBot="1" x14ac:dyDescent="0.35">
      <c r="A58" s="805" t="s">
        <v>720</v>
      </c>
      <c r="B58" s="806"/>
      <c r="C58" s="806"/>
      <c r="D58" s="806"/>
      <c r="E58" s="806"/>
      <c r="F58" s="807"/>
    </row>
    <row r="59" spans="1:6" ht="19.5" thickBot="1" x14ac:dyDescent="0.35">
      <c r="A59" s="805"/>
      <c r="B59" s="806"/>
      <c r="C59" s="806"/>
      <c r="D59" s="806"/>
      <c r="E59" s="806"/>
      <c r="F59" s="807"/>
    </row>
    <row r="60" spans="1:6" ht="19.5" thickBot="1" x14ac:dyDescent="0.35">
      <c r="A60" s="808" t="s">
        <v>975</v>
      </c>
      <c r="B60" s="809"/>
      <c r="C60" s="809"/>
      <c r="D60" s="809"/>
      <c r="E60" s="809"/>
      <c r="F60" s="810"/>
    </row>
    <row r="61" spans="1:6" ht="19.5" thickBot="1" x14ac:dyDescent="0.35">
      <c r="A61" s="811" t="s">
        <v>844</v>
      </c>
      <c r="B61" s="813" t="s">
        <v>682</v>
      </c>
      <c r="C61" s="805" t="s">
        <v>703</v>
      </c>
      <c r="D61" s="806"/>
      <c r="E61" s="807"/>
      <c r="F61" s="93" t="s">
        <v>704</v>
      </c>
    </row>
    <row r="62" spans="1:6" ht="19.5" thickBot="1" x14ac:dyDescent="0.35">
      <c r="A62" s="812"/>
      <c r="B62" s="814"/>
      <c r="C62" s="94" t="s">
        <v>770</v>
      </c>
      <c r="D62" s="95" t="s">
        <v>771</v>
      </c>
      <c r="E62" s="96" t="s">
        <v>772</v>
      </c>
      <c r="F62" s="97" t="s">
        <v>770</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799"/>
      <c r="B108" s="800"/>
      <c r="C108" s="800"/>
      <c r="D108" s="800"/>
      <c r="E108" s="800"/>
      <c r="F108" s="801"/>
    </row>
    <row r="109" spans="1:6" ht="19.5" thickBot="1" x14ac:dyDescent="0.35">
      <c r="A109" s="805" t="s">
        <v>756</v>
      </c>
      <c r="B109" s="806"/>
      <c r="C109" s="806"/>
      <c r="D109" s="806"/>
      <c r="E109" s="806"/>
      <c r="F109" s="807"/>
    </row>
    <row r="110" spans="1:6" ht="19.5" thickBot="1" x14ac:dyDescent="0.35">
      <c r="A110" s="805" t="s">
        <v>711</v>
      </c>
      <c r="B110" s="806"/>
      <c r="C110" s="806"/>
      <c r="D110" s="806"/>
      <c r="E110" s="806"/>
      <c r="F110" s="807"/>
    </row>
    <row r="111" spans="1:6" ht="19.5" thickBot="1" x14ac:dyDescent="0.35">
      <c r="A111" s="805" t="s">
        <v>720</v>
      </c>
      <c r="B111" s="806"/>
      <c r="C111" s="806"/>
      <c r="D111" s="806"/>
      <c r="E111" s="806"/>
      <c r="F111" s="807"/>
    </row>
    <row r="112" spans="1:6" ht="19.5" thickBot="1" x14ac:dyDescent="0.35">
      <c r="A112" s="805"/>
      <c r="B112" s="806"/>
      <c r="C112" s="806"/>
      <c r="D112" s="806"/>
      <c r="E112" s="806"/>
      <c r="F112" s="807"/>
    </row>
    <row r="113" spans="1:6" ht="19.5" thickBot="1" x14ac:dyDescent="0.35">
      <c r="A113" s="808" t="s">
        <v>975</v>
      </c>
      <c r="B113" s="809"/>
      <c r="C113" s="809"/>
      <c r="D113" s="809"/>
      <c r="E113" s="809"/>
      <c r="F113" s="810"/>
    </row>
    <row r="114" spans="1:6" ht="19.5" thickBot="1" x14ac:dyDescent="0.35">
      <c r="A114" s="811" t="s">
        <v>844</v>
      </c>
      <c r="B114" s="813" t="s">
        <v>682</v>
      </c>
      <c r="C114" s="805" t="s">
        <v>703</v>
      </c>
      <c r="D114" s="806"/>
      <c r="E114" s="807"/>
      <c r="F114" s="93" t="s">
        <v>704</v>
      </c>
    </row>
    <row r="115" spans="1:6" ht="19.5" thickBot="1" x14ac:dyDescent="0.35">
      <c r="A115" s="812"/>
      <c r="B115" s="814"/>
      <c r="C115" s="94" t="s">
        <v>770</v>
      </c>
      <c r="D115" s="95" t="s">
        <v>771</v>
      </c>
      <c r="E115" s="96" t="s">
        <v>772</v>
      </c>
      <c r="F115" s="97" t="s">
        <v>770</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799"/>
      <c r="B160" s="800"/>
      <c r="C160" s="800"/>
      <c r="D160" s="800"/>
      <c r="E160" s="800"/>
      <c r="F160" s="801"/>
    </row>
    <row r="161" spans="1:6" ht="19.5" thickBot="1" x14ac:dyDescent="0.35">
      <c r="A161" s="805" t="s">
        <v>756</v>
      </c>
      <c r="B161" s="806"/>
      <c r="C161" s="806"/>
      <c r="D161" s="806"/>
      <c r="E161" s="806"/>
      <c r="F161" s="807"/>
    </row>
    <row r="162" spans="1:6" ht="19.5" thickBot="1" x14ac:dyDescent="0.35">
      <c r="A162" s="805" t="s">
        <v>711</v>
      </c>
      <c r="B162" s="806"/>
      <c r="C162" s="806"/>
      <c r="D162" s="806"/>
      <c r="E162" s="806"/>
      <c r="F162" s="807"/>
    </row>
    <row r="163" spans="1:6" ht="19.5" thickBot="1" x14ac:dyDescent="0.35">
      <c r="A163" s="805" t="s">
        <v>720</v>
      </c>
      <c r="B163" s="806"/>
      <c r="C163" s="806"/>
      <c r="D163" s="806"/>
      <c r="E163" s="806"/>
      <c r="F163" s="807"/>
    </row>
    <row r="164" spans="1:6" ht="19.5" thickBot="1" x14ac:dyDescent="0.35">
      <c r="A164" s="805"/>
      <c r="B164" s="806"/>
      <c r="C164" s="806"/>
      <c r="D164" s="806"/>
      <c r="E164" s="806"/>
      <c r="F164" s="807"/>
    </row>
    <row r="165" spans="1:6" ht="19.5" thickBot="1" x14ac:dyDescent="0.35">
      <c r="A165" s="808" t="s">
        <v>975</v>
      </c>
      <c r="B165" s="809"/>
      <c r="C165" s="809"/>
      <c r="D165" s="809"/>
      <c r="E165" s="809"/>
      <c r="F165" s="810"/>
    </row>
    <row r="166" spans="1:6" ht="30" customHeight="1" thickBot="1" x14ac:dyDescent="0.35">
      <c r="A166" s="811" t="s">
        <v>844</v>
      </c>
      <c r="B166" s="813" t="s">
        <v>682</v>
      </c>
      <c r="C166" s="805" t="s">
        <v>703</v>
      </c>
      <c r="D166" s="806"/>
      <c r="E166" s="807"/>
      <c r="F166" s="93" t="s">
        <v>704</v>
      </c>
    </row>
    <row r="167" spans="1:6" ht="19.5" thickBot="1" x14ac:dyDescent="0.35">
      <c r="A167" s="812"/>
      <c r="B167" s="814"/>
      <c r="C167" s="94" t="s">
        <v>770</v>
      </c>
      <c r="D167" s="95" t="s">
        <v>771</v>
      </c>
      <c r="E167" s="96" t="s">
        <v>772</v>
      </c>
      <c r="F167" s="97" t="s">
        <v>770</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781</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802"/>
      <c r="B225" s="803"/>
      <c r="C225" s="803"/>
      <c r="D225" s="803"/>
      <c r="E225" s="803"/>
      <c r="F225" s="804"/>
    </row>
    <row r="226" spans="1:6" ht="19.5" thickBot="1" x14ac:dyDescent="0.35">
      <c r="A226" s="805" t="s">
        <v>756</v>
      </c>
      <c r="B226" s="806"/>
      <c r="C226" s="806"/>
      <c r="D226" s="806"/>
      <c r="E226" s="806"/>
      <c r="F226" s="807"/>
    </row>
    <row r="227" spans="1:6" ht="19.5" thickBot="1" x14ac:dyDescent="0.35">
      <c r="A227" s="805" t="s">
        <v>711</v>
      </c>
      <c r="B227" s="806"/>
      <c r="C227" s="806"/>
      <c r="D227" s="806"/>
      <c r="E227" s="806"/>
      <c r="F227" s="807"/>
    </row>
    <row r="228" spans="1:6" ht="19.5" thickBot="1" x14ac:dyDescent="0.35">
      <c r="A228" s="805" t="s">
        <v>720</v>
      </c>
      <c r="B228" s="806"/>
      <c r="C228" s="806"/>
      <c r="D228" s="806"/>
      <c r="E228" s="806"/>
      <c r="F228" s="807"/>
    </row>
    <row r="229" spans="1:6" ht="19.5" thickBot="1" x14ac:dyDescent="0.35">
      <c r="A229" s="805"/>
      <c r="B229" s="806"/>
      <c r="C229" s="806"/>
      <c r="D229" s="806"/>
      <c r="E229" s="806"/>
      <c r="F229" s="807"/>
    </row>
    <row r="230" spans="1:6" ht="19.5" thickBot="1" x14ac:dyDescent="0.35">
      <c r="A230" s="808" t="s">
        <v>975</v>
      </c>
      <c r="B230" s="809"/>
      <c r="C230" s="809"/>
      <c r="D230" s="809"/>
      <c r="E230" s="809"/>
      <c r="F230" s="810"/>
    </row>
    <row r="231" spans="1:6" ht="19.5" thickBot="1" x14ac:dyDescent="0.35">
      <c r="A231" s="811" t="s">
        <v>844</v>
      </c>
      <c r="B231" s="813" t="s">
        <v>682</v>
      </c>
      <c r="C231" s="805" t="s">
        <v>703</v>
      </c>
      <c r="D231" s="806"/>
      <c r="E231" s="807"/>
      <c r="F231" s="93" t="s">
        <v>704</v>
      </c>
    </row>
    <row r="232" spans="1:6" ht="19.5" thickBot="1" x14ac:dyDescent="0.35">
      <c r="A232" s="812"/>
      <c r="B232" s="814"/>
      <c r="C232" s="94" t="s">
        <v>770</v>
      </c>
      <c r="D232" s="95" t="s">
        <v>771</v>
      </c>
      <c r="E232" s="96" t="s">
        <v>772</v>
      </c>
      <c r="F232" s="97" t="s">
        <v>770</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608</v>
      </c>
      <c r="C247" s="71">
        <v>0</v>
      </c>
      <c r="D247" s="71">
        <v>150000</v>
      </c>
      <c r="E247" s="71">
        <v>150000</v>
      </c>
      <c r="F247" s="87">
        <v>0</v>
      </c>
    </row>
    <row r="248" spans="1:6" x14ac:dyDescent="0.25">
      <c r="A248" s="74">
        <v>12020618</v>
      </c>
      <c r="B248" s="79" t="s">
        <v>609</v>
      </c>
      <c r="C248" s="71">
        <v>0</v>
      </c>
      <c r="D248" s="71">
        <v>100000</v>
      </c>
      <c r="E248" s="71">
        <v>100000</v>
      </c>
      <c r="F248" s="87">
        <v>0</v>
      </c>
    </row>
    <row r="249" spans="1:6" x14ac:dyDescent="0.25">
      <c r="A249" s="74">
        <v>12020639</v>
      </c>
      <c r="B249" s="79" t="s">
        <v>610</v>
      </c>
      <c r="C249" s="71">
        <v>0</v>
      </c>
      <c r="D249" s="71">
        <v>100000</v>
      </c>
      <c r="E249" s="71">
        <v>100000</v>
      </c>
      <c r="F249" s="87">
        <v>0</v>
      </c>
    </row>
    <row r="250" spans="1:6" x14ac:dyDescent="0.25">
      <c r="A250" s="74">
        <v>12021441</v>
      </c>
      <c r="B250" s="79" t="s">
        <v>611</v>
      </c>
      <c r="C250" s="71">
        <v>0</v>
      </c>
      <c r="D250" s="71">
        <v>20000000</v>
      </c>
      <c r="E250" s="71">
        <v>20000000</v>
      </c>
      <c r="F250" s="87">
        <v>0</v>
      </c>
    </row>
    <row r="251" spans="1:6" x14ac:dyDescent="0.25">
      <c r="A251" s="74">
        <v>12020654</v>
      </c>
      <c r="B251" s="79" t="s">
        <v>612</v>
      </c>
      <c r="C251" s="71">
        <v>0</v>
      </c>
      <c r="D251" s="71">
        <v>1990000000</v>
      </c>
      <c r="E251" s="71">
        <v>1990000000</v>
      </c>
      <c r="F251" s="87">
        <v>0</v>
      </c>
    </row>
    <row r="252" spans="1:6" x14ac:dyDescent="0.25">
      <c r="A252" s="74">
        <v>12021010</v>
      </c>
      <c r="B252" s="79" t="s">
        <v>613</v>
      </c>
      <c r="C252" s="71">
        <v>0</v>
      </c>
      <c r="D252" s="71">
        <v>10000000</v>
      </c>
      <c r="E252" s="71">
        <v>10000000</v>
      </c>
      <c r="F252" s="87">
        <v>0</v>
      </c>
    </row>
    <row r="253" spans="1:6" x14ac:dyDescent="0.25">
      <c r="A253" s="74">
        <v>12020504</v>
      </c>
      <c r="B253" s="79" t="s">
        <v>614</v>
      </c>
      <c r="C253" s="71">
        <v>0</v>
      </c>
      <c r="D253" s="71">
        <v>5000000</v>
      </c>
      <c r="E253" s="71">
        <v>5000000</v>
      </c>
      <c r="F253" s="87">
        <v>0</v>
      </c>
    </row>
    <row r="254" spans="1:6" x14ac:dyDescent="0.25">
      <c r="A254" s="74">
        <v>12020123</v>
      </c>
      <c r="B254" s="79" t="s">
        <v>615</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616</v>
      </c>
      <c r="C256" s="71">
        <v>0</v>
      </c>
      <c r="D256" s="71">
        <v>100000</v>
      </c>
      <c r="E256" s="71">
        <v>100000</v>
      </c>
      <c r="F256" s="87">
        <v>0</v>
      </c>
    </row>
    <row r="257" spans="1:6" x14ac:dyDescent="0.25">
      <c r="A257" s="74">
        <v>12021106</v>
      </c>
      <c r="B257" s="79" t="s">
        <v>617</v>
      </c>
      <c r="C257" s="71">
        <v>0</v>
      </c>
      <c r="D257" s="71">
        <v>50000</v>
      </c>
      <c r="E257" s="71">
        <v>50000</v>
      </c>
      <c r="F257" s="87">
        <v>0</v>
      </c>
    </row>
    <row r="258" spans="1:6" x14ac:dyDescent="0.25">
      <c r="A258" s="74">
        <v>12021519</v>
      </c>
      <c r="B258" s="79" t="s">
        <v>618</v>
      </c>
      <c r="C258" s="71">
        <v>0</v>
      </c>
      <c r="D258" s="71">
        <v>94755</v>
      </c>
      <c r="E258" s="71">
        <v>94755</v>
      </c>
      <c r="F258" s="87">
        <v>0</v>
      </c>
    </row>
    <row r="259" spans="1:6" x14ac:dyDescent="0.25">
      <c r="A259" s="74">
        <v>12020705</v>
      </c>
      <c r="B259" s="79" t="s">
        <v>619</v>
      </c>
      <c r="C259" s="71">
        <v>0</v>
      </c>
      <c r="D259" s="71">
        <v>174375</v>
      </c>
      <c r="E259" s="71">
        <v>174375</v>
      </c>
      <c r="F259" s="87">
        <v>0</v>
      </c>
    </row>
    <row r="260" spans="1:6" x14ac:dyDescent="0.25">
      <c r="A260" s="74">
        <v>12021511</v>
      </c>
      <c r="B260" s="79" t="s">
        <v>620</v>
      </c>
      <c r="C260" s="71">
        <v>0</v>
      </c>
      <c r="D260" s="71">
        <v>15000</v>
      </c>
      <c r="E260" s="71">
        <v>15000</v>
      </c>
      <c r="F260" s="87">
        <v>0</v>
      </c>
    </row>
    <row r="261" spans="1:6" x14ac:dyDescent="0.25">
      <c r="A261" s="74">
        <v>12021502</v>
      </c>
      <c r="B261" s="79" t="s">
        <v>621</v>
      </c>
      <c r="C261" s="71">
        <v>0</v>
      </c>
      <c r="D261" s="71">
        <v>400000</v>
      </c>
      <c r="E261" s="71">
        <v>400000</v>
      </c>
      <c r="F261" s="87">
        <v>0</v>
      </c>
    </row>
    <row r="262" spans="1:6" ht="16.5" thickBot="1" x14ac:dyDescent="0.3">
      <c r="A262" s="75">
        <v>12020649</v>
      </c>
      <c r="B262" s="88" t="s">
        <v>622</v>
      </c>
      <c r="C262" s="72">
        <v>0</v>
      </c>
      <c r="D262" s="72">
        <v>50000</v>
      </c>
      <c r="E262" s="72">
        <v>50000</v>
      </c>
      <c r="F262" s="89">
        <v>0</v>
      </c>
    </row>
    <row r="263" spans="1:6" ht="16.5" thickBot="1" x14ac:dyDescent="0.3">
      <c r="A263" s="823"/>
      <c r="B263" s="824"/>
      <c r="C263" s="824"/>
      <c r="D263" s="824"/>
      <c r="E263" s="824"/>
      <c r="F263" s="825"/>
    </row>
    <row r="264" spans="1:6" ht="16.5" customHeight="1" thickBot="1" x14ac:dyDescent="0.3">
      <c r="A264" s="818"/>
      <c r="B264" s="819"/>
      <c r="C264" s="90">
        <v>6205293206.5600004</v>
      </c>
      <c r="D264" s="91">
        <v>9392008427</v>
      </c>
      <c r="E264" s="91">
        <v>3186715220.4399996</v>
      </c>
      <c r="F264" s="92">
        <v>4520456753.6999989</v>
      </c>
    </row>
    <row r="265" spans="1:6" ht="16.5" thickBot="1" x14ac:dyDescent="0.3">
      <c r="A265" s="820"/>
      <c r="B265" s="821"/>
      <c r="C265" s="821"/>
      <c r="D265" s="821"/>
      <c r="E265" s="821"/>
      <c r="F265" s="822"/>
    </row>
    <row r="266" spans="1:6" ht="16.5" thickBot="1" x14ac:dyDescent="0.3">
      <c r="A266" s="799"/>
      <c r="B266" s="800"/>
      <c r="C266" s="800"/>
      <c r="D266" s="800"/>
      <c r="E266" s="800"/>
      <c r="F266" s="801"/>
    </row>
    <row r="267" spans="1:6" ht="42" customHeight="1" thickBot="1" x14ac:dyDescent="0.3">
      <c r="A267" s="815" t="s">
        <v>713</v>
      </c>
      <c r="B267" s="816"/>
      <c r="C267" s="816"/>
      <c r="D267" s="816"/>
      <c r="E267" s="816"/>
      <c r="F267" s="817"/>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29"/>
  <sheetViews>
    <sheetView zoomScaleNormal="100" zoomScaleSheetLayoutView="91" workbookViewId="0">
      <selection activeCell="B18" sqref="B18:C18"/>
    </sheetView>
  </sheetViews>
  <sheetFormatPr defaultColWidth="9.140625" defaultRowHeight="14.25" x14ac:dyDescent="0.2"/>
  <cols>
    <col min="1" max="1" width="6.7109375" style="148" customWidth="1"/>
    <col min="2" max="2" width="65.7109375" style="148" customWidth="1"/>
    <col min="3" max="3" width="15.85546875" style="152" customWidth="1"/>
    <col min="4" max="4" width="17.85546875" style="148" customWidth="1"/>
    <col min="5" max="5" width="16.7109375" style="148" customWidth="1"/>
    <col min="6" max="6" width="35.85546875" style="148" customWidth="1"/>
    <col min="7" max="16384" width="9.140625" style="148"/>
  </cols>
  <sheetData>
    <row r="1" spans="1:6" ht="16.5" thickBot="1" x14ac:dyDescent="0.35">
      <c r="A1" s="829" t="e">
        <f>Note12a!A1</f>
        <v>#REF!</v>
      </c>
      <c r="B1" s="830"/>
      <c r="C1" s="830"/>
      <c r="D1" s="830"/>
      <c r="E1" s="830"/>
      <c r="F1" s="831"/>
    </row>
    <row r="2" spans="1:6" ht="16.5" thickBot="1" x14ac:dyDescent="0.35">
      <c r="A2" s="832" t="e">
        <f>Note12a!A2</f>
        <v>#REF!</v>
      </c>
      <c r="B2" s="833"/>
      <c r="C2" s="833"/>
      <c r="D2" s="833"/>
      <c r="E2" s="833"/>
      <c r="F2" s="834"/>
    </row>
    <row r="3" spans="1:6" ht="16.5" thickBot="1" x14ac:dyDescent="0.35">
      <c r="A3" s="719" t="s">
        <v>720</v>
      </c>
      <c r="B3" s="720"/>
      <c r="C3" s="720"/>
      <c r="D3" s="720"/>
      <c r="E3" s="720"/>
      <c r="F3" s="791"/>
    </row>
    <row r="4" spans="1:6" ht="16.5" thickBot="1" x14ac:dyDescent="0.35">
      <c r="A4" s="832"/>
      <c r="B4" s="833"/>
      <c r="C4" s="833"/>
      <c r="D4" s="833"/>
      <c r="E4" s="833"/>
      <c r="F4" s="834"/>
    </row>
    <row r="5" spans="1:6" ht="16.5" thickBot="1" x14ac:dyDescent="0.35">
      <c r="A5" s="792" t="s">
        <v>790</v>
      </c>
      <c r="B5" s="793"/>
      <c r="C5" s="793"/>
      <c r="D5" s="793"/>
      <c r="E5" s="793"/>
      <c r="F5" s="794"/>
    </row>
    <row r="6" spans="1:6" ht="16.5" thickBot="1" x14ac:dyDescent="0.35">
      <c r="A6" s="728" t="s">
        <v>710</v>
      </c>
      <c r="B6" s="795" t="s">
        <v>682</v>
      </c>
      <c r="C6" s="721" t="e">
        <f>'3'!C6</f>
        <v>#REF!</v>
      </c>
      <c r="D6" s="833"/>
      <c r="E6" s="834"/>
      <c r="F6" s="306" t="str">
        <f>'3'!F6</f>
        <v>Year Ended 31 December 2020</v>
      </c>
    </row>
    <row r="7" spans="1:6" s="168" customFormat="1" ht="16.5" thickBot="1" x14ac:dyDescent="0.35">
      <c r="A7" s="843"/>
      <c r="B7" s="842"/>
      <c r="C7" s="211" t="s">
        <v>770</v>
      </c>
      <c r="D7" s="212" t="s">
        <v>771</v>
      </c>
      <c r="E7" s="213" t="s">
        <v>772</v>
      </c>
      <c r="F7" s="214" t="s">
        <v>770</v>
      </c>
    </row>
    <row r="8" spans="1:6" x14ac:dyDescent="0.2">
      <c r="A8" s="317">
        <v>1</v>
      </c>
      <c r="B8" s="318"/>
      <c r="C8" s="319">
        <v>0</v>
      </c>
      <c r="D8" s="307"/>
      <c r="E8" s="307">
        <f>C8-D8</f>
        <v>0</v>
      </c>
      <c r="F8" s="320">
        <v>0</v>
      </c>
    </row>
    <row r="9" spans="1:6" x14ac:dyDescent="0.2">
      <c r="A9" s="308">
        <f>A8+1</f>
        <v>2</v>
      </c>
      <c r="B9" s="321"/>
      <c r="C9" s="322">
        <v>0</v>
      </c>
      <c r="D9" s="323"/>
      <c r="E9" s="323">
        <f>C9-D9</f>
        <v>0</v>
      </c>
      <c r="F9" s="324">
        <v>0</v>
      </c>
    </row>
    <row r="10" spans="1:6" x14ac:dyDescent="0.2">
      <c r="A10" s="308">
        <f t="shared" ref="A10:A24" si="0">A9+1</f>
        <v>3</v>
      </c>
      <c r="B10" s="321"/>
      <c r="C10" s="325">
        <v>0</v>
      </c>
      <c r="D10" s="323"/>
      <c r="E10" s="323">
        <f t="shared" ref="E10:E24" si="1">C10-D10</f>
        <v>0</v>
      </c>
      <c r="F10" s="324">
        <v>0</v>
      </c>
    </row>
    <row r="11" spans="1:6" ht="30" customHeight="1" x14ac:dyDescent="0.2">
      <c r="A11" s="308">
        <f t="shared" si="0"/>
        <v>4</v>
      </c>
      <c r="B11" s="321"/>
      <c r="C11" s="326"/>
      <c r="D11" s="323"/>
      <c r="E11" s="323">
        <f t="shared" si="1"/>
        <v>0</v>
      </c>
      <c r="F11" s="324">
        <v>0</v>
      </c>
    </row>
    <row r="12" spans="1:6" x14ac:dyDescent="0.2">
      <c r="A12" s="308">
        <f t="shared" si="0"/>
        <v>5</v>
      </c>
      <c r="B12" s="321"/>
      <c r="C12" s="325">
        <v>0</v>
      </c>
      <c r="D12" s="323"/>
      <c r="E12" s="323">
        <f t="shared" si="1"/>
        <v>0</v>
      </c>
      <c r="F12" s="324">
        <v>0</v>
      </c>
    </row>
    <row r="13" spans="1:6" x14ac:dyDescent="0.2">
      <c r="A13" s="308">
        <f t="shared" si="0"/>
        <v>6</v>
      </c>
      <c r="B13" s="321"/>
      <c r="C13" s="325">
        <v>0</v>
      </c>
      <c r="D13" s="323"/>
      <c r="E13" s="323">
        <f t="shared" si="1"/>
        <v>0</v>
      </c>
      <c r="F13" s="324">
        <v>0</v>
      </c>
    </row>
    <row r="14" spans="1:6" x14ac:dyDescent="0.2">
      <c r="A14" s="308">
        <f t="shared" si="0"/>
        <v>7</v>
      </c>
      <c r="B14" s="321"/>
      <c r="C14" s="325">
        <v>0</v>
      </c>
      <c r="D14" s="323"/>
      <c r="E14" s="323">
        <f t="shared" si="1"/>
        <v>0</v>
      </c>
      <c r="F14" s="324">
        <v>0</v>
      </c>
    </row>
    <row r="15" spans="1:6" ht="29.25" customHeight="1" x14ac:dyDescent="0.2">
      <c r="A15" s="308">
        <f t="shared" si="0"/>
        <v>8</v>
      </c>
      <c r="B15" s="321"/>
      <c r="C15" s="325"/>
      <c r="D15" s="323"/>
      <c r="E15" s="323">
        <f t="shared" si="1"/>
        <v>0</v>
      </c>
      <c r="F15" s="324">
        <v>0</v>
      </c>
    </row>
    <row r="16" spans="1:6" x14ac:dyDescent="0.2">
      <c r="A16" s="308">
        <f t="shared" si="0"/>
        <v>9</v>
      </c>
      <c r="B16" s="321"/>
      <c r="C16" s="325">
        <v>0</v>
      </c>
      <c r="D16" s="323"/>
      <c r="E16" s="323">
        <f t="shared" si="1"/>
        <v>0</v>
      </c>
      <c r="F16" s="324">
        <v>0</v>
      </c>
    </row>
    <row r="17" spans="1:6" x14ac:dyDescent="0.2">
      <c r="A17" s="308">
        <f t="shared" si="0"/>
        <v>10</v>
      </c>
      <c r="B17" s="321"/>
      <c r="C17" s="327">
        <v>0</v>
      </c>
      <c r="D17" s="323"/>
      <c r="E17" s="323">
        <f t="shared" si="1"/>
        <v>0</v>
      </c>
      <c r="F17" s="324">
        <v>0</v>
      </c>
    </row>
    <row r="18" spans="1:6" x14ac:dyDescent="0.2">
      <c r="A18" s="308">
        <f t="shared" si="0"/>
        <v>11</v>
      </c>
      <c r="B18" s="321"/>
      <c r="C18" s="325">
        <v>0</v>
      </c>
      <c r="D18" s="323"/>
      <c r="E18" s="323">
        <f t="shared" si="1"/>
        <v>0</v>
      </c>
      <c r="F18" s="324">
        <v>0</v>
      </c>
    </row>
    <row r="19" spans="1:6" ht="33" customHeight="1" x14ac:dyDescent="0.2">
      <c r="A19" s="308">
        <f t="shared" si="0"/>
        <v>12</v>
      </c>
      <c r="B19" s="321"/>
      <c r="C19" s="325">
        <v>0</v>
      </c>
      <c r="D19" s="323"/>
      <c r="E19" s="323">
        <f t="shared" si="1"/>
        <v>0</v>
      </c>
      <c r="F19" s="324">
        <v>0</v>
      </c>
    </row>
    <row r="20" spans="1:6" ht="45.75" customHeight="1" x14ac:dyDescent="0.2">
      <c r="A20" s="308">
        <f t="shared" si="0"/>
        <v>13</v>
      </c>
      <c r="B20" s="321"/>
      <c r="C20" s="325">
        <v>0</v>
      </c>
      <c r="D20" s="323"/>
      <c r="E20" s="323">
        <f t="shared" si="1"/>
        <v>0</v>
      </c>
      <c r="F20" s="324">
        <v>0</v>
      </c>
    </row>
    <row r="21" spans="1:6" x14ac:dyDescent="0.2">
      <c r="A21" s="308">
        <f t="shared" si="0"/>
        <v>14</v>
      </c>
      <c r="B21" s="321"/>
      <c r="C21" s="325">
        <v>0</v>
      </c>
      <c r="D21" s="323"/>
      <c r="E21" s="323">
        <f t="shared" si="1"/>
        <v>0</v>
      </c>
      <c r="F21" s="324">
        <v>0</v>
      </c>
    </row>
    <row r="22" spans="1:6" ht="18" customHeight="1" x14ac:dyDescent="0.2">
      <c r="A22" s="308">
        <f t="shared" si="0"/>
        <v>15</v>
      </c>
      <c r="B22" s="321"/>
      <c r="C22" s="325">
        <v>0</v>
      </c>
      <c r="D22" s="323"/>
      <c r="E22" s="323">
        <f t="shared" si="1"/>
        <v>0</v>
      </c>
      <c r="F22" s="324">
        <v>0</v>
      </c>
    </row>
    <row r="23" spans="1:6" x14ac:dyDescent="0.2">
      <c r="A23" s="308">
        <f t="shared" si="0"/>
        <v>16</v>
      </c>
      <c r="B23" s="321"/>
      <c r="C23" s="325">
        <v>0</v>
      </c>
      <c r="D23" s="323"/>
      <c r="E23" s="323">
        <f t="shared" si="1"/>
        <v>0</v>
      </c>
      <c r="F23" s="324">
        <v>0</v>
      </c>
    </row>
    <row r="24" spans="1:6" ht="15" thickBot="1" x14ac:dyDescent="0.25">
      <c r="A24" s="328">
        <f t="shared" si="0"/>
        <v>17</v>
      </c>
      <c r="B24" s="329"/>
      <c r="C24" s="330">
        <v>0</v>
      </c>
      <c r="D24" s="331"/>
      <c r="E24" s="323">
        <f t="shared" si="1"/>
        <v>0</v>
      </c>
      <c r="F24" s="332">
        <v>0</v>
      </c>
    </row>
    <row r="25" spans="1:6" ht="15" thickBot="1" x14ac:dyDescent="0.25">
      <c r="A25" s="837"/>
      <c r="B25" s="838"/>
      <c r="C25" s="838"/>
      <c r="D25" s="838"/>
      <c r="E25" s="838"/>
      <c r="F25" s="839"/>
    </row>
    <row r="26" spans="1:6" ht="16.5" thickBot="1" x14ac:dyDescent="0.35">
      <c r="A26" s="835" t="s">
        <v>607</v>
      </c>
      <c r="B26" s="836"/>
      <c r="C26" s="333">
        <f>SUM(C8:C25)</f>
        <v>0</v>
      </c>
      <c r="D26" s="334">
        <f t="shared" ref="D26:F26" si="2">SUM(D8:D25)</f>
        <v>0</v>
      </c>
      <c r="E26" s="335">
        <f t="shared" si="2"/>
        <v>0</v>
      </c>
      <c r="F26" s="336">
        <f t="shared" si="2"/>
        <v>0</v>
      </c>
    </row>
    <row r="27" spans="1:6" ht="17.25" thickTop="1" thickBot="1" x14ac:dyDescent="0.35">
      <c r="A27" s="719"/>
      <c r="B27" s="720"/>
      <c r="C27" s="840"/>
      <c r="D27" s="840"/>
      <c r="E27" s="840"/>
      <c r="F27" s="841"/>
    </row>
    <row r="28" spans="1:6" ht="15" thickBot="1" x14ac:dyDescent="0.25">
      <c r="A28" s="784"/>
      <c r="B28" s="785"/>
      <c r="C28" s="785"/>
      <c r="D28" s="785"/>
      <c r="E28" s="785"/>
      <c r="F28" s="786"/>
    </row>
    <row r="29" spans="1:6" ht="52.5" customHeight="1" thickBot="1" x14ac:dyDescent="0.25">
      <c r="A29" s="826" t="s">
        <v>1043</v>
      </c>
      <c r="B29" s="827"/>
      <c r="C29" s="827"/>
      <c r="D29" s="827"/>
      <c r="E29" s="827"/>
      <c r="F29" s="828"/>
    </row>
  </sheetData>
  <mergeCells count="13">
    <mergeCell ref="A29:F29"/>
    <mergeCell ref="A5:F5"/>
    <mergeCell ref="A1:F1"/>
    <mergeCell ref="A2:F2"/>
    <mergeCell ref="A3:F3"/>
    <mergeCell ref="A4:F4"/>
    <mergeCell ref="C6:E6"/>
    <mergeCell ref="A26:B26"/>
    <mergeCell ref="A25:F25"/>
    <mergeCell ref="A27:F27"/>
    <mergeCell ref="A28:F28"/>
    <mergeCell ref="B6:B7"/>
    <mergeCell ref="A6:A7"/>
  </mergeCells>
  <pageMargins left="0.45" right="0.2"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35"/>
  <sheetViews>
    <sheetView showGridLines="0" zoomScaleNormal="100" zoomScaleSheetLayoutView="100" workbookViewId="0">
      <selection activeCell="F34" sqref="A1:F34"/>
    </sheetView>
  </sheetViews>
  <sheetFormatPr defaultColWidth="19.42578125" defaultRowHeight="12.75" x14ac:dyDescent="0.25"/>
  <cols>
    <col min="1" max="1" width="4.5703125" style="468" customWidth="1"/>
    <col min="2" max="2" width="3.7109375" style="468" customWidth="1"/>
    <col min="3" max="3" width="35" style="468" customWidth="1"/>
    <col min="4" max="4" width="8.140625" style="468" customWidth="1"/>
    <col min="5" max="5" width="20.7109375" style="539" bestFit="1" customWidth="1"/>
    <col min="6" max="6" width="21.140625" style="540" bestFit="1" customWidth="1"/>
    <col min="7" max="16384" width="19.42578125" style="468"/>
  </cols>
  <sheetData>
    <row r="1" spans="1:6" ht="13.5" x14ac:dyDescent="0.25">
      <c r="A1" s="681" t="s">
        <v>1219</v>
      </c>
      <c r="B1" s="681"/>
      <c r="C1" s="681"/>
      <c r="D1" s="681"/>
      <c r="E1" s="681"/>
      <c r="F1" s="681"/>
    </row>
    <row r="2" spans="1:6" ht="13.5" x14ac:dyDescent="0.25">
      <c r="A2" s="681" t="s">
        <v>1090</v>
      </c>
      <c r="B2" s="681"/>
      <c r="C2" s="681"/>
      <c r="D2" s="681"/>
      <c r="E2" s="681"/>
      <c r="F2" s="681"/>
    </row>
    <row r="3" spans="1:6" ht="13.5" x14ac:dyDescent="0.25">
      <c r="A3" s="681" t="s">
        <v>714</v>
      </c>
      <c r="B3" s="681"/>
      <c r="C3" s="681"/>
      <c r="D3" s="681"/>
      <c r="E3" s="681"/>
      <c r="F3" s="681"/>
    </row>
    <row r="4" spans="1:6" x14ac:dyDescent="0.25">
      <c r="A4" s="682"/>
      <c r="B4" s="682"/>
      <c r="C4" s="682"/>
      <c r="D4" s="682"/>
      <c r="E4" s="682"/>
      <c r="F4" s="682"/>
    </row>
    <row r="5" spans="1:6" s="458" customFormat="1" ht="27" x14ac:dyDescent="0.25">
      <c r="A5" s="682"/>
      <c r="B5" s="682"/>
      <c r="C5" s="682"/>
      <c r="D5" s="465" t="s">
        <v>635</v>
      </c>
      <c r="E5" s="544" t="s">
        <v>1091</v>
      </c>
      <c r="F5" s="552" t="s">
        <v>1092</v>
      </c>
    </row>
    <row r="6" spans="1:6" ht="13.5" x14ac:dyDescent="0.25">
      <c r="A6" s="686" t="s">
        <v>668</v>
      </c>
      <c r="B6" s="686"/>
      <c r="C6" s="686"/>
      <c r="D6" s="493"/>
      <c r="E6" s="687"/>
      <c r="F6" s="687"/>
    </row>
    <row r="7" spans="1:6" x14ac:dyDescent="0.25">
      <c r="A7" s="682"/>
      <c r="B7" s="683" t="s">
        <v>0</v>
      </c>
      <c r="C7" s="683"/>
      <c r="D7" s="458">
        <v>1</v>
      </c>
      <c r="E7" s="459">
        <v>1478412357.9100001</v>
      </c>
      <c r="F7" s="460">
        <v>1539954156</v>
      </c>
    </row>
    <row r="8" spans="1:6" x14ac:dyDescent="0.25">
      <c r="A8" s="682"/>
      <c r="B8" s="684" t="s">
        <v>2</v>
      </c>
      <c r="C8" s="684"/>
      <c r="D8" s="458">
        <v>2</v>
      </c>
      <c r="E8" s="459">
        <v>728918352.82000005</v>
      </c>
      <c r="F8" s="460">
        <v>522701741</v>
      </c>
    </row>
    <row r="9" spans="1:6" x14ac:dyDescent="0.25">
      <c r="A9" s="682"/>
      <c r="B9" s="684" t="s">
        <v>3</v>
      </c>
      <c r="C9" s="684"/>
      <c r="D9" s="458">
        <v>3</v>
      </c>
      <c r="E9" s="459">
        <v>28353504.530000001</v>
      </c>
      <c r="F9" s="460">
        <v>7920750</v>
      </c>
    </row>
    <row r="10" spans="1:6" x14ac:dyDescent="0.25">
      <c r="A10" s="682"/>
      <c r="B10" s="684" t="s">
        <v>4</v>
      </c>
      <c r="C10" s="684"/>
      <c r="D10" s="458"/>
      <c r="E10" s="461">
        <v>0</v>
      </c>
      <c r="F10" s="461">
        <v>0</v>
      </c>
    </row>
    <row r="11" spans="1:6" x14ac:dyDescent="0.25">
      <c r="A11" s="682"/>
      <c r="B11" s="684" t="s">
        <v>212</v>
      </c>
      <c r="C11" s="684"/>
      <c r="D11" s="458"/>
      <c r="E11" s="539">
        <v>0</v>
      </c>
      <c r="F11" s="540">
        <v>0</v>
      </c>
    </row>
    <row r="12" spans="1:6" x14ac:dyDescent="0.25">
      <c r="A12" s="682"/>
      <c r="B12" s="684" t="s">
        <v>211</v>
      </c>
      <c r="C12" s="684"/>
      <c r="D12" s="458"/>
      <c r="E12" s="539">
        <v>0</v>
      </c>
      <c r="F12" s="540">
        <v>0</v>
      </c>
    </row>
    <row r="13" spans="1:6" ht="13.5" x14ac:dyDescent="0.25">
      <c r="A13" s="501" t="s">
        <v>705</v>
      </c>
      <c r="D13" s="458"/>
      <c r="E13" s="541">
        <v>2235684216</v>
      </c>
      <c r="F13" s="541">
        <f>SUM(F7:F12)</f>
        <v>2070576647</v>
      </c>
    </row>
    <row r="14" spans="1:6" x14ac:dyDescent="0.25">
      <c r="A14" s="682"/>
      <c r="B14" s="682"/>
      <c r="C14" s="682"/>
      <c r="D14" s="682"/>
    </row>
    <row r="15" spans="1:6" ht="13.5" x14ac:dyDescent="0.25">
      <c r="A15" s="686" t="s">
        <v>694</v>
      </c>
      <c r="B15" s="686"/>
      <c r="C15" s="686"/>
      <c r="D15" s="465"/>
    </row>
    <row r="16" spans="1:6" x14ac:dyDescent="0.25">
      <c r="A16" s="682"/>
      <c r="B16" s="684" t="s">
        <v>213</v>
      </c>
      <c r="C16" s="684"/>
      <c r="D16" s="458">
        <v>4</v>
      </c>
      <c r="E16" s="459">
        <v>635413266</v>
      </c>
      <c r="F16" s="460">
        <v>679078333</v>
      </c>
    </row>
    <row r="17" spans="1:8" x14ac:dyDescent="0.25">
      <c r="A17" s="682"/>
      <c r="B17" s="684" t="s">
        <v>215</v>
      </c>
      <c r="C17" s="684"/>
      <c r="D17" s="458">
        <v>5</v>
      </c>
      <c r="E17" s="459">
        <v>551721443</v>
      </c>
      <c r="F17" s="460">
        <v>242693944</v>
      </c>
    </row>
    <row r="18" spans="1:8" x14ac:dyDescent="0.25">
      <c r="A18" s="682"/>
      <c r="B18" s="684" t="s">
        <v>441</v>
      </c>
      <c r="C18" s="684"/>
      <c r="D18" s="458">
        <v>6</v>
      </c>
      <c r="E18" s="459">
        <v>1089718191</v>
      </c>
      <c r="F18" s="460">
        <v>978888255</v>
      </c>
    </row>
    <row r="19" spans="1:8" x14ac:dyDescent="0.25">
      <c r="A19" s="682"/>
      <c r="B19" s="684" t="s">
        <v>440</v>
      </c>
      <c r="C19" s="684"/>
      <c r="D19" s="458">
        <v>7</v>
      </c>
      <c r="E19" s="459">
        <v>261337467.82000002</v>
      </c>
      <c r="F19" s="460">
        <v>212442017</v>
      </c>
    </row>
    <row r="20" spans="1:8" x14ac:dyDescent="0.25">
      <c r="A20" s="682"/>
      <c r="B20" s="684" t="s">
        <v>707</v>
      </c>
      <c r="C20" s="684"/>
      <c r="D20" s="458"/>
      <c r="E20" s="539">
        <v>0</v>
      </c>
      <c r="F20" s="540">
        <v>0</v>
      </c>
    </row>
    <row r="21" spans="1:8" ht="13.5" x14ac:dyDescent="0.25">
      <c r="A21" s="686" t="s">
        <v>706</v>
      </c>
      <c r="B21" s="686"/>
      <c r="C21" s="686"/>
      <c r="E21" s="541">
        <f>SUM(E16:E20)</f>
        <v>2538190367.8200002</v>
      </c>
      <c r="F21" s="541">
        <f>SUM(F16:F20)</f>
        <v>2113102549</v>
      </c>
      <c r="H21" s="540"/>
    </row>
    <row r="22" spans="1:8" ht="13.5" x14ac:dyDescent="0.25">
      <c r="A22" s="686"/>
      <c r="B22" s="686"/>
      <c r="C22" s="686"/>
      <c r="D22" s="686"/>
    </row>
    <row r="23" spans="1:8" ht="33" customHeight="1" x14ac:dyDescent="0.25">
      <c r="A23" s="685" t="s">
        <v>669</v>
      </c>
      <c r="B23" s="685"/>
      <c r="C23" s="685"/>
      <c r="E23" s="541">
        <f>E13-E21</f>
        <v>-302506151.82000017</v>
      </c>
      <c r="F23" s="541">
        <f>F13-F21</f>
        <v>-42525902</v>
      </c>
    </row>
    <row r="24" spans="1:8" ht="15" customHeight="1" x14ac:dyDescent="0.25">
      <c r="A24" s="689" t="s">
        <v>438</v>
      </c>
      <c r="B24" s="690"/>
      <c r="C24" s="691"/>
      <c r="D24" s="458">
        <v>8</v>
      </c>
      <c r="E24" s="459">
        <v>95874.71</v>
      </c>
      <c r="F24" s="460">
        <v>15875375</v>
      </c>
    </row>
    <row r="25" spans="1:8" ht="13.5" x14ac:dyDescent="0.25">
      <c r="A25" s="686" t="s">
        <v>670</v>
      </c>
      <c r="B25" s="686"/>
      <c r="C25" s="686"/>
      <c r="E25" s="541">
        <f>E23+E24</f>
        <v>-302410277.11000019</v>
      </c>
      <c r="F25" s="541">
        <f>F23-F24</f>
        <v>-58401277</v>
      </c>
    </row>
    <row r="26" spans="1:8" ht="13.5" x14ac:dyDescent="0.25">
      <c r="A26" s="686" t="s">
        <v>671</v>
      </c>
      <c r="B26" s="686"/>
      <c r="C26" s="686"/>
      <c r="E26" s="541">
        <f>E25</f>
        <v>-302410277.11000019</v>
      </c>
      <c r="F26" s="541">
        <f>F25</f>
        <v>-58401277</v>
      </c>
    </row>
    <row r="27" spans="1:8" ht="13.5" x14ac:dyDescent="0.25">
      <c r="A27" s="688" t="s">
        <v>672</v>
      </c>
      <c r="B27" s="688"/>
      <c r="C27" s="688"/>
      <c r="D27" s="568"/>
      <c r="E27" s="569">
        <f>E26</f>
        <v>-302410277.11000019</v>
      </c>
      <c r="F27" s="569">
        <f>F26</f>
        <v>-58401277</v>
      </c>
    </row>
    <row r="28" spans="1:8" x14ac:dyDescent="0.25">
      <c r="A28" s="599"/>
      <c r="B28" s="600"/>
      <c r="C28" s="600"/>
      <c r="D28" s="600"/>
      <c r="E28" s="616"/>
      <c r="F28" s="602"/>
      <c r="G28" s="483"/>
    </row>
    <row r="29" spans="1:8" x14ac:dyDescent="0.25">
      <c r="A29" s="594"/>
      <c r="B29" s="462"/>
      <c r="C29" s="462"/>
      <c r="D29" s="462"/>
      <c r="E29" s="573"/>
      <c r="F29" s="603"/>
      <c r="G29" s="483"/>
    </row>
    <row r="30" spans="1:8" ht="25.5" customHeight="1" x14ac:dyDescent="0.25">
      <c r="A30" s="594"/>
      <c r="B30" s="462"/>
      <c r="C30" s="462"/>
      <c r="D30" s="462"/>
      <c r="E30" s="573"/>
      <c r="F30" s="603"/>
      <c r="G30" s="483"/>
    </row>
    <row r="31" spans="1:8" ht="13.5" x14ac:dyDescent="0.25">
      <c r="A31" s="675" t="s">
        <v>1220</v>
      </c>
      <c r="B31" s="676"/>
      <c r="C31" s="676"/>
      <c r="D31" s="462"/>
      <c r="E31" s="573"/>
      <c r="F31" s="603"/>
      <c r="G31" s="483"/>
    </row>
    <row r="32" spans="1:8" ht="13.5" x14ac:dyDescent="0.25">
      <c r="A32" s="617" t="s">
        <v>1053</v>
      </c>
      <c r="B32" s="575"/>
      <c r="C32" s="575"/>
      <c r="D32" s="462"/>
      <c r="E32" s="573"/>
      <c r="F32" s="603"/>
      <c r="G32" s="483"/>
    </row>
    <row r="33" spans="1:7" x14ac:dyDescent="0.25">
      <c r="A33" s="677" t="s">
        <v>1221</v>
      </c>
      <c r="B33" s="678"/>
      <c r="C33" s="678"/>
      <c r="D33" s="462"/>
      <c r="E33" s="573"/>
      <c r="F33" s="603"/>
      <c r="G33" s="483"/>
    </row>
    <row r="34" spans="1:7" x14ac:dyDescent="0.25">
      <c r="A34" s="679" t="s">
        <v>778</v>
      </c>
      <c r="B34" s="680"/>
      <c r="C34" s="680"/>
      <c r="D34" s="604"/>
      <c r="E34" s="618"/>
      <c r="F34" s="606"/>
      <c r="G34" s="483"/>
    </row>
    <row r="35" spans="1:7" x14ac:dyDescent="0.25">
      <c r="A35" s="570"/>
      <c r="B35" s="570"/>
      <c r="C35" s="570"/>
      <c r="D35" s="570"/>
      <c r="E35" s="571"/>
      <c r="F35" s="572"/>
    </row>
  </sheetData>
  <mergeCells count="32">
    <mergeCell ref="A27:C27"/>
    <mergeCell ref="B20:C20"/>
    <mergeCell ref="A21:C21"/>
    <mergeCell ref="A15:C15"/>
    <mergeCell ref="A24:C24"/>
    <mergeCell ref="B9:C9"/>
    <mergeCell ref="B10:C10"/>
    <mergeCell ref="B11:C11"/>
    <mergeCell ref="A14:D14"/>
    <mergeCell ref="A26:C26"/>
    <mergeCell ref="A1:F1"/>
    <mergeCell ref="A3:F3"/>
    <mergeCell ref="A4:F4"/>
    <mergeCell ref="A6:C6"/>
    <mergeCell ref="A5:C5"/>
    <mergeCell ref="E6:F6"/>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8:C8"/>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B18" sqref="B18:C18"/>
    </sheetView>
  </sheetViews>
  <sheetFormatPr defaultColWidth="9.140625" defaultRowHeight="14.25" x14ac:dyDescent="0.2"/>
  <cols>
    <col min="1" max="1" width="4.85546875" style="148" customWidth="1"/>
    <col min="2" max="2" width="31.140625" style="148" customWidth="1"/>
    <col min="3" max="3" width="14.7109375" style="148" customWidth="1"/>
    <col min="4" max="4" width="13.7109375" style="148" customWidth="1"/>
    <col min="5" max="5" width="14" style="148" customWidth="1"/>
    <col min="6" max="6" width="36.140625" style="148" customWidth="1"/>
    <col min="7" max="16384" width="9.140625" style="148"/>
  </cols>
  <sheetData>
    <row r="1" spans="1:6" ht="15.75" customHeight="1" thickBot="1" x14ac:dyDescent="0.35">
      <c r="A1" s="719" t="e">
        <f>Note13!A1</f>
        <v>#REF!</v>
      </c>
      <c r="B1" s="720"/>
      <c r="C1" s="720"/>
      <c r="D1" s="720"/>
      <c r="E1" s="720"/>
      <c r="F1" s="791"/>
    </row>
    <row r="2" spans="1:6" ht="15.75" customHeight="1" thickBot="1" x14ac:dyDescent="0.35">
      <c r="A2" s="719" t="e">
        <f>Note13!A2</f>
        <v>#REF!</v>
      </c>
      <c r="B2" s="720"/>
      <c r="C2" s="720"/>
      <c r="D2" s="720"/>
      <c r="E2" s="720"/>
      <c r="F2" s="791"/>
    </row>
    <row r="3" spans="1:6" ht="15.75" customHeight="1" thickBot="1" x14ac:dyDescent="0.35">
      <c r="A3" s="719" t="s">
        <v>720</v>
      </c>
      <c r="B3" s="720"/>
      <c r="C3" s="720"/>
      <c r="D3" s="720"/>
      <c r="E3" s="720"/>
      <c r="F3" s="791"/>
    </row>
    <row r="4" spans="1:6" ht="18.75" customHeight="1" thickBot="1" x14ac:dyDescent="0.25">
      <c r="A4" s="784"/>
      <c r="B4" s="785"/>
      <c r="C4" s="785"/>
      <c r="D4" s="785"/>
      <c r="E4" s="785"/>
      <c r="F4" s="786"/>
    </row>
    <row r="5" spans="1:6" ht="15.75" customHeight="1" thickBot="1" x14ac:dyDescent="0.35">
      <c r="A5" s="792" t="s">
        <v>791</v>
      </c>
      <c r="B5" s="793"/>
      <c r="C5" s="793"/>
      <c r="D5" s="793"/>
      <c r="E5" s="793"/>
      <c r="F5" s="794"/>
    </row>
    <row r="6" spans="1:6" ht="16.5" thickBot="1" x14ac:dyDescent="0.35">
      <c r="A6" s="848" t="s">
        <v>710</v>
      </c>
      <c r="B6" s="797" t="s">
        <v>753</v>
      </c>
      <c r="C6" s="846" t="e">
        <f>Note13!C6</f>
        <v>#REF!</v>
      </c>
      <c r="D6" s="722"/>
      <c r="E6" s="723"/>
      <c r="F6" s="306" t="str">
        <f>'3'!F6</f>
        <v>Year Ended 31 December 2020</v>
      </c>
    </row>
    <row r="7" spans="1:6" ht="16.5" thickBot="1" x14ac:dyDescent="0.35">
      <c r="A7" s="849"/>
      <c r="B7" s="847"/>
      <c r="C7" s="309" t="s">
        <v>770</v>
      </c>
      <c r="D7" s="310" t="s">
        <v>771</v>
      </c>
      <c r="E7" s="305" t="s">
        <v>772</v>
      </c>
      <c r="F7" s="311" t="s">
        <v>770</v>
      </c>
    </row>
    <row r="8" spans="1:6" ht="15" thickBot="1" x14ac:dyDescent="0.25">
      <c r="A8" s="312">
        <v>1</v>
      </c>
      <c r="B8" s="296" t="s">
        <v>754</v>
      </c>
      <c r="C8" s="313">
        <v>0</v>
      </c>
      <c r="D8" s="313">
        <v>0</v>
      </c>
      <c r="E8" s="313">
        <v>0</v>
      </c>
      <c r="F8" s="314"/>
    </row>
    <row r="9" spans="1:6" ht="15" thickBot="1" x14ac:dyDescent="0.25">
      <c r="A9" s="784"/>
      <c r="B9" s="785"/>
      <c r="C9" s="785"/>
      <c r="D9" s="785"/>
      <c r="E9" s="785"/>
      <c r="F9" s="786"/>
    </row>
    <row r="10" spans="1:6" ht="16.5" thickBot="1" x14ac:dyDescent="0.35">
      <c r="A10" s="844" t="s">
        <v>752</v>
      </c>
      <c r="B10" s="845"/>
      <c r="C10" s="315">
        <f>C8</f>
        <v>0</v>
      </c>
      <c r="D10" s="315">
        <f t="shared" ref="D10:E10" si="0">D8</f>
        <v>0</v>
      </c>
      <c r="E10" s="315">
        <f t="shared" si="0"/>
        <v>0</v>
      </c>
      <c r="F10" s="316">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DBDB-9558-43F5-8640-3A9D8C7CA759}">
  <sheetPr>
    <tabColor theme="9" tint="-0.249977111117893"/>
  </sheetPr>
  <dimension ref="A1:F17"/>
  <sheetViews>
    <sheetView showGridLines="0" zoomScaleNormal="100" zoomScaleSheetLayoutView="98" workbookViewId="0">
      <selection activeCell="A12" sqref="A12:H12"/>
    </sheetView>
  </sheetViews>
  <sheetFormatPr defaultColWidth="9.140625" defaultRowHeight="14.25" x14ac:dyDescent="0.25"/>
  <cols>
    <col min="1" max="1" width="11.42578125" style="409" customWidth="1"/>
    <col min="2" max="2" width="36.42578125" style="409" customWidth="1"/>
    <col min="3" max="3" width="17.85546875" style="405" bestFit="1" customWidth="1"/>
    <col min="4" max="4" width="19.5703125" style="405" customWidth="1"/>
    <col min="5" max="5" width="18.7109375" style="405" bestFit="1" customWidth="1"/>
    <col min="6" max="6" width="18.5703125" style="405" bestFit="1" customWidth="1"/>
    <col min="7" max="7" width="9.140625" style="409"/>
    <col min="8" max="8" width="17.5703125" style="409" bestFit="1" customWidth="1"/>
    <col min="9" max="16384" width="9.140625" style="409"/>
  </cols>
  <sheetData>
    <row r="1" spans="1:6" ht="15.75" x14ac:dyDescent="0.25">
      <c r="A1" s="779" t="s">
        <v>1214</v>
      </c>
      <c r="B1" s="779"/>
      <c r="C1" s="779"/>
      <c r="D1" s="779"/>
      <c r="E1" s="779"/>
      <c r="F1" s="779"/>
    </row>
    <row r="2" spans="1:6" ht="15.75" x14ac:dyDescent="0.25">
      <c r="A2" s="779" t="s">
        <v>1215</v>
      </c>
      <c r="B2" s="779"/>
      <c r="C2" s="779"/>
      <c r="D2" s="779"/>
      <c r="E2" s="779"/>
      <c r="F2" s="779"/>
    </row>
    <row r="3" spans="1:6" ht="15.75" x14ac:dyDescent="0.25">
      <c r="A3" s="779" t="s">
        <v>720</v>
      </c>
      <c r="B3" s="779"/>
      <c r="C3" s="779"/>
      <c r="D3" s="779"/>
      <c r="E3" s="779"/>
      <c r="F3" s="779"/>
    </row>
    <row r="4" spans="1:6" ht="15.75" x14ac:dyDescent="0.25">
      <c r="A4" s="779"/>
      <c r="B4" s="779"/>
      <c r="C4" s="779"/>
      <c r="D4" s="779"/>
      <c r="E4" s="779"/>
      <c r="F4" s="779"/>
    </row>
    <row r="5" spans="1:6" ht="15.75" x14ac:dyDescent="0.25">
      <c r="A5" s="850" t="s">
        <v>1099</v>
      </c>
      <c r="B5" s="850"/>
      <c r="C5" s="850"/>
      <c r="D5" s="850"/>
      <c r="E5" s="850"/>
      <c r="F5" s="850"/>
    </row>
    <row r="6" spans="1:6" ht="31.5" x14ac:dyDescent="0.25">
      <c r="C6" s="851" t="str">
        <f>[2]N2a!C6</f>
        <v>Year Ended 31st 
December 2021</v>
      </c>
      <c r="D6" s="851"/>
      <c r="E6" s="851"/>
      <c r="F6" s="420" t="s">
        <v>1100</v>
      </c>
    </row>
    <row r="7" spans="1:6" s="424" customFormat="1" ht="28.5" customHeight="1" x14ac:dyDescent="0.25">
      <c r="A7" s="449" t="s">
        <v>1173</v>
      </c>
      <c r="B7" s="424" t="s">
        <v>682</v>
      </c>
      <c r="C7" s="420" t="s">
        <v>770</v>
      </c>
      <c r="D7" s="420" t="s">
        <v>771</v>
      </c>
      <c r="E7" s="420" t="s">
        <v>772</v>
      </c>
      <c r="F7" s="420" t="s">
        <v>770</v>
      </c>
    </row>
    <row r="8" spans="1:6" s="424" customFormat="1" ht="28.5" customHeight="1" x14ac:dyDescent="0.25">
      <c r="A8" s="401">
        <v>12020703</v>
      </c>
      <c r="B8" s="401" t="s">
        <v>1174</v>
      </c>
      <c r="C8" s="403">
        <v>4659000</v>
      </c>
      <c r="D8" s="420"/>
      <c r="E8" s="420"/>
      <c r="F8" s="403">
        <v>13900</v>
      </c>
    </row>
    <row r="9" spans="1:6" s="424" customFormat="1" ht="28.5" customHeight="1" x14ac:dyDescent="0.25">
      <c r="A9" s="401">
        <v>12020803</v>
      </c>
      <c r="B9" s="401" t="s">
        <v>1175</v>
      </c>
      <c r="C9" s="403">
        <v>583800</v>
      </c>
      <c r="D9" s="420"/>
      <c r="E9" s="420"/>
      <c r="F9" s="406" t="s">
        <v>1061</v>
      </c>
    </row>
    <row r="10" spans="1:6" s="424" customFormat="1" ht="28.5" customHeight="1" x14ac:dyDescent="0.25">
      <c r="A10" s="401">
        <v>12020704</v>
      </c>
      <c r="B10" s="401" t="s">
        <v>1176</v>
      </c>
      <c r="C10" s="403">
        <v>320000</v>
      </c>
      <c r="D10" s="420"/>
      <c r="E10" s="420"/>
      <c r="F10" s="403">
        <v>142000</v>
      </c>
    </row>
    <row r="11" spans="1:6" s="424" customFormat="1" ht="28.5" customHeight="1" x14ac:dyDescent="0.25">
      <c r="A11" s="401">
        <v>12020707</v>
      </c>
      <c r="B11" s="401" t="s">
        <v>1177</v>
      </c>
      <c r="C11" s="403">
        <v>12500</v>
      </c>
      <c r="D11" s="420"/>
      <c r="E11" s="420"/>
      <c r="F11" s="403">
        <v>3000</v>
      </c>
    </row>
    <row r="12" spans="1:6" s="424" customFormat="1" ht="28.5" customHeight="1" x14ac:dyDescent="0.25">
      <c r="A12" s="401"/>
      <c r="B12" s="401" t="s">
        <v>1178</v>
      </c>
      <c r="C12" s="406"/>
      <c r="D12" s="420"/>
      <c r="E12" s="420"/>
      <c r="F12" s="403">
        <v>5000</v>
      </c>
    </row>
    <row r="13" spans="1:6" ht="32.25" customHeight="1" x14ac:dyDescent="0.25">
      <c r="A13" s="401">
        <v>12020711</v>
      </c>
      <c r="B13" s="401" t="s">
        <v>1179</v>
      </c>
      <c r="C13" s="403">
        <v>47200</v>
      </c>
      <c r="D13" s="423">
        <v>0</v>
      </c>
      <c r="E13" s="423">
        <f>C13-D13</f>
        <v>47200</v>
      </c>
      <c r="F13" s="403">
        <v>50500</v>
      </c>
    </row>
    <row r="14" spans="1:6" ht="25.5" customHeight="1" x14ac:dyDescent="0.25">
      <c r="A14" s="850" t="s">
        <v>1</v>
      </c>
      <c r="B14" s="850"/>
      <c r="C14" s="420">
        <f>SUM(C8:C13)</f>
        <v>5622500</v>
      </c>
      <c r="D14" s="420">
        <f t="shared" ref="D14:F14" si="0">SUM(D8:D13)</f>
        <v>0</v>
      </c>
      <c r="E14" s="420">
        <f t="shared" si="0"/>
        <v>47200</v>
      </c>
      <c r="F14" s="420">
        <f t="shared" si="0"/>
        <v>214400</v>
      </c>
    </row>
    <row r="15" spans="1:6" ht="15.75" x14ac:dyDescent="0.25">
      <c r="A15" s="779"/>
      <c r="B15" s="779"/>
      <c r="C15" s="779"/>
      <c r="D15" s="779"/>
      <c r="E15" s="779"/>
      <c r="F15" s="779"/>
    </row>
    <row r="16" spans="1:6" x14ac:dyDescent="0.25">
      <c r="A16" s="781"/>
      <c r="B16" s="781"/>
      <c r="C16" s="781"/>
      <c r="D16" s="781"/>
      <c r="E16" s="781"/>
      <c r="F16" s="781"/>
    </row>
    <row r="17" spans="1:6" ht="15.75" x14ac:dyDescent="0.25">
      <c r="A17" s="850"/>
      <c r="B17" s="850"/>
      <c r="C17" s="850"/>
      <c r="D17" s="850"/>
      <c r="E17" s="850"/>
      <c r="F17" s="850"/>
    </row>
  </sheetData>
  <mergeCells count="10">
    <mergeCell ref="A14:B14"/>
    <mergeCell ref="A15:F15"/>
    <mergeCell ref="A16:F16"/>
    <mergeCell ref="A17:F17"/>
    <mergeCell ref="A1:F1"/>
    <mergeCell ref="A2:F2"/>
    <mergeCell ref="A3:F3"/>
    <mergeCell ref="A4:F4"/>
    <mergeCell ref="A5:F5"/>
    <mergeCell ref="C6:E6"/>
  </mergeCells>
  <pageMargins left="0.7" right="0.7" top="0.75" bottom="0.75" header="0.3" footer="0.3"/>
  <pageSetup paperSize="9" scale="6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showGridLines="0" zoomScaleNormal="100" zoomScaleSheetLayoutView="100" workbookViewId="0">
      <selection activeCell="A12" sqref="A12:H12"/>
    </sheetView>
  </sheetViews>
  <sheetFormatPr defaultColWidth="9.140625" defaultRowHeight="14.25" x14ac:dyDescent="0.25"/>
  <cols>
    <col min="1" max="1" width="4.85546875" style="395" bestFit="1" customWidth="1"/>
    <col min="2" max="2" width="15.28515625" style="395" customWidth="1"/>
    <col min="3" max="3" width="20.140625" style="405" customWidth="1"/>
    <col min="4" max="4" width="20.42578125" style="405" customWidth="1"/>
    <col min="5" max="5" width="19" style="405" bestFit="1" customWidth="1"/>
    <col min="6" max="6" width="8.5703125" style="405" hidden="1" customWidth="1"/>
    <col min="7" max="7" width="16" style="405" hidden="1" customWidth="1"/>
    <col min="8" max="8" width="19.85546875" style="405" customWidth="1"/>
    <col min="9" max="9" width="24.42578125" style="395" customWidth="1"/>
    <col min="10" max="16384" width="9.140625" style="395"/>
  </cols>
  <sheetData>
    <row r="1" spans="1:8" ht="15.75" x14ac:dyDescent="0.25">
      <c r="A1" s="766" t="e">
        <f>Note14!A1</f>
        <v>#REF!</v>
      </c>
      <c r="B1" s="766"/>
      <c r="C1" s="766"/>
      <c r="D1" s="766"/>
      <c r="E1" s="766"/>
      <c r="F1" s="766"/>
      <c r="G1" s="766"/>
      <c r="H1" s="766"/>
    </row>
    <row r="2" spans="1:8" ht="15.75" x14ac:dyDescent="0.25">
      <c r="A2" s="766" t="e">
        <f>Note14!A2</f>
        <v>#REF!</v>
      </c>
      <c r="B2" s="766"/>
      <c r="C2" s="766"/>
      <c r="D2" s="766"/>
      <c r="E2" s="766"/>
      <c r="F2" s="766"/>
      <c r="G2" s="766"/>
      <c r="H2" s="766"/>
    </row>
    <row r="3" spans="1:8" ht="15.75" x14ac:dyDescent="0.25">
      <c r="A3" s="766" t="s">
        <v>720</v>
      </c>
      <c r="B3" s="766"/>
      <c r="C3" s="766"/>
      <c r="D3" s="766"/>
      <c r="E3" s="766"/>
      <c r="F3" s="766"/>
      <c r="G3" s="766"/>
      <c r="H3" s="766"/>
    </row>
    <row r="4" spans="1:8" ht="15.75" x14ac:dyDescent="0.25">
      <c r="A4" s="766"/>
      <c r="B4" s="766"/>
      <c r="C4" s="766"/>
      <c r="D4" s="766"/>
      <c r="E4" s="766"/>
      <c r="F4" s="766"/>
      <c r="G4" s="766"/>
      <c r="H4" s="766"/>
    </row>
    <row r="5" spans="1:8" ht="15.75" x14ac:dyDescent="0.25">
      <c r="A5" s="767" t="s">
        <v>1105</v>
      </c>
      <c r="B5" s="767"/>
      <c r="C5" s="767"/>
      <c r="D5" s="767"/>
      <c r="E5" s="767"/>
      <c r="F5" s="767"/>
      <c r="G5" s="767"/>
      <c r="H5" s="767"/>
    </row>
    <row r="6" spans="1:8" s="407" customFormat="1" ht="31.5" x14ac:dyDescent="0.25">
      <c r="A6" s="771" t="s">
        <v>710</v>
      </c>
      <c r="B6" s="771" t="s">
        <v>682</v>
      </c>
      <c r="C6" s="783" t="e">
        <f>Note14!C6</f>
        <v>#REF!</v>
      </c>
      <c r="D6" s="783"/>
      <c r="E6" s="783"/>
      <c r="F6" s="783"/>
      <c r="G6" s="783"/>
      <c r="H6" s="420" t="str">
        <f>Note14!F6</f>
        <v>Year Ended 31 December 2020</v>
      </c>
    </row>
    <row r="7" spans="1:8" s="407" customFormat="1" ht="20.100000000000001" customHeight="1" x14ac:dyDescent="0.25">
      <c r="A7" s="771"/>
      <c r="B7" s="771"/>
      <c r="C7" s="420" t="s">
        <v>770</v>
      </c>
      <c r="D7" s="420"/>
      <c r="E7" s="420"/>
      <c r="F7" s="420" t="s">
        <v>771</v>
      </c>
      <c r="G7" s="420" t="s">
        <v>772</v>
      </c>
      <c r="H7" s="420" t="s">
        <v>770</v>
      </c>
    </row>
    <row r="8" spans="1:8" ht="31.5" customHeight="1" x14ac:dyDescent="0.25">
      <c r="A8" s="772" t="s">
        <v>1065</v>
      </c>
      <c r="B8" s="772"/>
      <c r="C8" s="420" t="s">
        <v>1066</v>
      </c>
      <c r="D8" s="420" t="s">
        <v>1067</v>
      </c>
      <c r="E8" s="420" t="s">
        <v>1068</v>
      </c>
      <c r="F8" s="420"/>
      <c r="G8" s="420"/>
      <c r="H8" s="420"/>
    </row>
    <row r="9" spans="1:8" ht="20.100000000000001" customHeight="1" x14ac:dyDescent="0.25">
      <c r="A9" s="397">
        <v>1</v>
      </c>
      <c r="B9" s="401" t="s">
        <v>214</v>
      </c>
      <c r="C9" s="402">
        <v>393669324.01999998</v>
      </c>
      <c r="D9" s="403">
        <v>142430755</v>
      </c>
      <c r="E9" s="423">
        <f>C9-D9</f>
        <v>251238569.01999998</v>
      </c>
      <c r="F9" s="423"/>
      <c r="G9" s="423">
        <f>F9-C9</f>
        <v>-393669324.01999998</v>
      </c>
      <c r="H9" s="402">
        <v>558854904.70000005</v>
      </c>
    </row>
    <row r="10" spans="1:8" ht="20.100000000000001" customHeight="1" x14ac:dyDescent="0.25">
      <c r="A10" s="397">
        <v>2</v>
      </c>
      <c r="B10" s="401" t="s">
        <v>1015</v>
      </c>
      <c r="C10" s="410">
        <v>0</v>
      </c>
      <c r="D10" s="410">
        <v>0</v>
      </c>
      <c r="E10" s="410">
        <v>0</v>
      </c>
      <c r="F10" s="410"/>
      <c r="G10" s="410"/>
      <c r="H10" s="410">
        <v>0</v>
      </c>
    </row>
    <row r="11" spans="1:8" ht="15.75" x14ac:dyDescent="0.25">
      <c r="A11" s="772" t="s">
        <v>605</v>
      </c>
      <c r="B11" s="772"/>
      <c r="C11" s="428">
        <f t="shared" ref="C11:H11" si="0">SUM(C9:C10)</f>
        <v>393669324.01999998</v>
      </c>
      <c r="D11" s="428">
        <f t="shared" si="0"/>
        <v>142430755</v>
      </c>
      <c r="E11" s="428">
        <f t="shared" si="0"/>
        <v>251238569.01999998</v>
      </c>
      <c r="F11" s="428">
        <f t="shared" si="0"/>
        <v>0</v>
      </c>
      <c r="G11" s="428">
        <f t="shared" si="0"/>
        <v>-393669324.01999998</v>
      </c>
      <c r="H11" s="428">
        <f t="shared" si="0"/>
        <v>558854904.70000005</v>
      </c>
    </row>
    <row r="12" spans="1:8" x14ac:dyDescent="0.25">
      <c r="A12" s="780"/>
      <c r="B12" s="780"/>
      <c r="C12" s="780"/>
      <c r="D12" s="780"/>
      <c r="E12" s="780"/>
      <c r="F12" s="780"/>
      <c r="G12" s="780"/>
      <c r="H12" s="780"/>
    </row>
    <row r="13" spans="1:8" ht="20.100000000000001" customHeight="1" x14ac:dyDescent="0.25">
      <c r="A13" s="772" t="s">
        <v>606</v>
      </c>
      <c r="B13" s="772"/>
      <c r="C13" s="772"/>
      <c r="D13" s="772"/>
      <c r="E13" s="772"/>
      <c r="F13" s="772"/>
      <c r="G13" s="772"/>
      <c r="H13" s="772"/>
    </row>
    <row r="14" spans="1:8" x14ac:dyDescent="0.25">
      <c r="A14" s="780"/>
      <c r="B14" s="780"/>
      <c r="C14" s="780"/>
      <c r="D14" s="780"/>
      <c r="E14" s="780"/>
      <c r="F14" s="780"/>
      <c r="G14" s="780"/>
      <c r="H14" s="780"/>
    </row>
    <row r="15" spans="1:8" ht="15.75" x14ac:dyDescent="0.25">
      <c r="A15" s="411" t="s">
        <v>1097</v>
      </c>
      <c r="B15" s="411"/>
      <c r="C15" s="428"/>
      <c r="D15" s="428"/>
      <c r="E15" s="428"/>
      <c r="F15" s="428"/>
      <c r="G15" s="428"/>
      <c r="H15" s="428"/>
    </row>
    <row r="16" spans="1:8" ht="15.75" x14ac:dyDescent="0.25">
      <c r="A16" s="766"/>
      <c r="B16" s="766"/>
      <c r="C16" s="766"/>
      <c r="D16" s="766"/>
      <c r="E16" s="766"/>
      <c r="F16" s="766"/>
      <c r="G16" s="766"/>
      <c r="H16" s="766"/>
    </row>
    <row r="17" spans="1:8" ht="31.5" customHeight="1" x14ac:dyDescent="0.25">
      <c r="A17" s="772" t="s">
        <v>1069</v>
      </c>
      <c r="B17" s="767"/>
      <c r="C17" s="428">
        <f>C15+C11</f>
        <v>393669324.01999998</v>
      </c>
      <c r="D17" s="428">
        <f t="shared" ref="D17:H17" si="1">D15+D11</f>
        <v>142430755</v>
      </c>
      <c r="E17" s="428">
        <f t="shared" si="1"/>
        <v>251238569.01999998</v>
      </c>
      <c r="F17" s="428">
        <f t="shared" si="1"/>
        <v>0</v>
      </c>
      <c r="G17" s="428">
        <f t="shared" si="1"/>
        <v>-393669324.01999998</v>
      </c>
      <c r="H17" s="428">
        <f t="shared" si="1"/>
        <v>558854904.70000005</v>
      </c>
    </row>
    <row r="18" spans="1:8" x14ac:dyDescent="0.25">
      <c r="A18" s="780"/>
      <c r="B18" s="780"/>
      <c r="C18" s="780"/>
      <c r="D18" s="780"/>
      <c r="E18" s="780"/>
      <c r="F18" s="780"/>
      <c r="G18" s="780"/>
      <c r="H18" s="780"/>
    </row>
    <row r="19" spans="1:8" x14ac:dyDescent="0.25">
      <c r="A19" s="780"/>
      <c r="B19" s="780"/>
      <c r="C19" s="780"/>
      <c r="D19" s="780"/>
      <c r="E19" s="780"/>
      <c r="F19" s="780"/>
      <c r="G19" s="780"/>
      <c r="H19" s="780"/>
    </row>
    <row r="20" spans="1:8" ht="54.75" customHeight="1" x14ac:dyDescent="0.25">
      <c r="A20" s="772"/>
      <c r="B20" s="772"/>
      <c r="C20" s="772"/>
      <c r="D20" s="772"/>
      <c r="E20" s="772"/>
      <c r="F20" s="772"/>
      <c r="G20" s="772"/>
      <c r="H20" s="772"/>
    </row>
  </sheetData>
  <mergeCells count="18">
    <mergeCell ref="A1:H1"/>
    <mergeCell ref="A2:H2"/>
    <mergeCell ref="A3:H3"/>
    <mergeCell ref="A4:H4"/>
    <mergeCell ref="A5:H5"/>
    <mergeCell ref="A11:B11"/>
    <mergeCell ref="A13:H13"/>
    <mergeCell ref="A16:H16"/>
    <mergeCell ref="A14:H14"/>
    <mergeCell ref="A6:A7"/>
    <mergeCell ref="B6:B7"/>
    <mergeCell ref="C6:G6"/>
    <mergeCell ref="A8:B8"/>
    <mergeCell ref="A17:B17"/>
    <mergeCell ref="A18:H18"/>
    <mergeCell ref="A20:H20"/>
    <mergeCell ref="A19:H19"/>
    <mergeCell ref="A12:H12"/>
  </mergeCells>
  <pageMargins left="0.2" right="0.2" top="0.75" bottom="0.75" header="0.3" footer="0.3"/>
  <pageSetup scale="5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showGridLines="0" zoomScaleNormal="100" zoomScaleSheetLayoutView="118" workbookViewId="0">
      <selection activeCell="A12" sqref="A12:H12"/>
    </sheetView>
  </sheetViews>
  <sheetFormatPr defaultColWidth="9.140625" defaultRowHeight="14.25" x14ac:dyDescent="0.25"/>
  <cols>
    <col min="1" max="1" width="5.5703125" style="395" customWidth="1"/>
    <col min="2" max="2" width="20.140625" style="395" customWidth="1"/>
    <col min="3" max="3" width="20.140625" style="405" customWidth="1"/>
    <col min="4" max="4" width="18" style="405" customWidth="1"/>
    <col min="5" max="5" width="20.140625" style="405" customWidth="1"/>
    <col min="6" max="6" width="14" style="405" hidden="1" customWidth="1"/>
    <col min="7" max="7" width="18.7109375" style="405" hidden="1" customWidth="1"/>
    <col min="8" max="8" width="18.28515625" style="405" customWidth="1"/>
    <col min="9" max="9" width="18" style="395" customWidth="1"/>
    <col min="10" max="10" width="14.5703125" style="395" customWidth="1"/>
    <col min="11" max="11" width="10.28515625" style="395" customWidth="1"/>
    <col min="12" max="16384" width="9.140625" style="395"/>
  </cols>
  <sheetData>
    <row r="1" spans="1:8" ht="15.75" x14ac:dyDescent="0.25">
      <c r="A1" s="766" t="e">
        <f>'5'!A1</f>
        <v>#REF!</v>
      </c>
      <c r="B1" s="766"/>
      <c r="C1" s="766"/>
      <c r="D1" s="766"/>
      <c r="E1" s="766"/>
      <c r="F1" s="766"/>
      <c r="G1" s="766"/>
      <c r="H1" s="766"/>
    </row>
    <row r="2" spans="1:8" ht="15.75" x14ac:dyDescent="0.25">
      <c r="A2" s="766" t="e">
        <f>'5'!A2</f>
        <v>#REF!</v>
      </c>
      <c r="B2" s="766"/>
      <c r="C2" s="766"/>
      <c r="D2" s="766"/>
      <c r="E2" s="766"/>
      <c r="F2" s="766"/>
      <c r="G2" s="766"/>
      <c r="H2" s="766"/>
    </row>
    <row r="3" spans="1:8" ht="15.75" x14ac:dyDescent="0.25">
      <c r="A3" s="766" t="s">
        <v>720</v>
      </c>
      <c r="B3" s="766"/>
      <c r="C3" s="766"/>
      <c r="D3" s="766"/>
      <c r="E3" s="766"/>
      <c r="F3" s="766"/>
      <c r="G3" s="766"/>
      <c r="H3" s="766"/>
    </row>
    <row r="4" spans="1:8" ht="15.75" x14ac:dyDescent="0.25">
      <c r="A4" s="766"/>
      <c r="B4" s="766"/>
      <c r="C4" s="766"/>
      <c r="D4" s="766"/>
      <c r="E4" s="766"/>
      <c r="F4" s="766"/>
      <c r="G4" s="766"/>
      <c r="H4" s="766"/>
    </row>
    <row r="5" spans="1:8" ht="15.75" x14ac:dyDescent="0.25">
      <c r="A5" s="767" t="s">
        <v>1106</v>
      </c>
      <c r="B5" s="767"/>
      <c r="C5" s="767"/>
      <c r="D5" s="767"/>
      <c r="E5" s="767"/>
      <c r="F5" s="767"/>
      <c r="G5" s="767"/>
      <c r="H5" s="767"/>
    </row>
    <row r="6" spans="1:8" s="397" customFormat="1" ht="31.5" x14ac:dyDescent="0.25">
      <c r="A6" s="766" t="s">
        <v>710</v>
      </c>
      <c r="B6" s="771" t="s">
        <v>682</v>
      </c>
      <c r="C6" s="851" t="e">
        <f>'5'!C6</f>
        <v>#REF!</v>
      </c>
      <c r="D6" s="851"/>
      <c r="E6" s="851"/>
      <c r="F6" s="851"/>
      <c r="G6" s="851"/>
      <c r="H6" s="420" t="str">
        <f>'5'!H6</f>
        <v>Year Ended 31 December 2020</v>
      </c>
    </row>
    <row r="7" spans="1:8" s="397" customFormat="1" ht="15.75" x14ac:dyDescent="0.25">
      <c r="A7" s="766"/>
      <c r="B7" s="771"/>
      <c r="C7" s="420" t="s">
        <v>770</v>
      </c>
      <c r="D7" s="420"/>
      <c r="E7" s="420"/>
      <c r="F7" s="420" t="s">
        <v>771</v>
      </c>
      <c r="G7" s="420" t="s">
        <v>772</v>
      </c>
      <c r="H7" s="420" t="s">
        <v>770</v>
      </c>
    </row>
    <row r="8" spans="1:8" s="397" customFormat="1" ht="31.5" x14ac:dyDescent="0.25">
      <c r="A8" s="767" t="s">
        <v>603</v>
      </c>
      <c r="B8" s="767"/>
      <c r="C8" s="420" t="s">
        <v>1066</v>
      </c>
      <c r="D8" s="420" t="s">
        <v>1070</v>
      </c>
      <c r="E8" s="420" t="s">
        <v>1071</v>
      </c>
      <c r="F8" s="852"/>
      <c r="G8" s="852"/>
      <c r="H8" s="852"/>
    </row>
    <row r="9" spans="1:8" x14ac:dyDescent="0.25">
      <c r="A9" s="397">
        <v>1</v>
      </c>
      <c r="B9" s="395" t="s">
        <v>1004</v>
      </c>
      <c r="C9" s="402">
        <v>193097351.72</v>
      </c>
      <c r="D9" s="402">
        <v>88395697.409999996</v>
      </c>
      <c r="E9" s="423">
        <f>C9-D9</f>
        <v>104701654.31</v>
      </c>
      <c r="F9" s="403">
        <v>73802430</v>
      </c>
      <c r="G9" s="402">
        <v>14593269.41</v>
      </c>
      <c r="H9" s="402">
        <v>95015075.989999995</v>
      </c>
    </row>
    <row r="10" spans="1:8" x14ac:dyDescent="0.25">
      <c r="A10" s="397"/>
      <c r="C10" s="423"/>
      <c r="D10" s="423"/>
      <c r="E10" s="423"/>
      <c r="F10" s="423"/>
      <c r="G10" s="423">
        <f>F10-C10</f>
        <v>0</v>
      </c>
      <c r="H10" s="423"/>
    </row>
    <row r="11" spans="1:8" ht="15.75" x14ac:dyDescent="0.25">
      <c r="A11" s="767" t="s">
        <v>604</v>
      </c>
      <c r="B11" s="767"/>
      <c r="C11" s="448">
        <f>SUM(C9:C10)</f>
        <v>193097351.72</v>
      </c>
      <c r="D11" s="448">
        <f t="shared" ref="D11:H11" si="0">SUM(D9:D10)</f>
        <v>88395697.409999996</v>
      </c>
      <c r="E11" s="448">
        <f t="shared" si="0"/>
        <v>104701654.31</v>
      </c>
      <c r="F11" s="448">
        <f t="shared" si="0"/>
        <v>73802430</v>
      </c>
      <c r="G11" s="448">
        <f t="shared" si="0"/>
        <v>14593269.41</v>
      </c>
      <c r="H11" s="448">
        <f t="shared" si="0"/>
        <v>95015075.989999995</v>
      </c>
    </row>
    <row r="12" spans="1:8" ht="15.75" customHeight="1" x14ac:dyDescent="0.25">
      <c r="A12" s="766"/>
      <c r="B12" s="766"/>
      <c r="C12" s="766"/>
      <c r="D12" s="766"/>
      <c r="E12" s="766"/>
      <c r="F12" s="766"/>
      <c r="G12" s="766"/>
      <c r="H12" s="766"/>
    </row>
    <row r="13" spans="1:8" ht="15" customHeight="1" x14ac:dyDescent="0.25">
      <c r="A13" s="780"/>
      <c r="B13" s="780"/>
      <c r="C13" s="780"/>
      <c r="D13" s="780"/>
      <c r="E13" s="780"/>
      <c r="F13" s="780"/>
      <c r="G13" s="780"/>
      <c r="H13" s="780"/>
    </row>
    <row r="14" spans="1:8" ht="77.25" customHeight="1" x14ac:dyDescent="0.25">
      <c r="A14" s="772"/>
      <c r="B14" s="772"/>
      <c r="C14" s="772"/>
      <c r="D14" s="772"/>
      <c r="E14" s="772"/>
      <c r="F14" s="772"/>
      <c r="G14" s="772"/>
      <c r="H14" s="772"/>
    </row>
  </sheetData>
  <mergeCells count="14">
    <mergeCell ref="A1:H1"/>
    <mergeCell ref="A2:H2"/>
    <mergeCell ref="A3:H3"/>
    <mergeCell ref="A6:A7"/>
    <mergeCell ref="B6:B7"/>
    <mergeCell ref="C6:G6"/>
    <mergeCell ref="A4:H4"/>
    <mergeCell ref="A5:H5"/>
    <mergeCell ref="A11:B11"/>
    <mergeCell ref="A14:H14"/>
    <mergeCell ref="A12:H12"/>
    <mergeCell ref="A13:H13"/>
    <mergeCell ref="F8:H8"/>
    <mergeCell ref="A8:B8"/>
  </mergeCells>
  <pageMargins left="0.45" right="0.45" top="0.25" bottom="0.25" header="0.3" footer="0.3"/>
  <pageSetup scale="4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ColWidth="9.140625"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861" t="e">
        <f>'6'!A1</f>
        <v>#REF!</v>
      </c>
      <c r="B1" s="862"/>
      <c r="C1" s="862"/>
      <c r="D1" s="862"/>
      <c r="E1" s="862"/>
      <c r="F1" s="863"/>
    </row>
    <row r="2" spans="1:6" ht="19.5" thickBot="1" x14ac:dyDescent="0.35">
      <c r="A2" s="861" t="e">
        <f>'6'!A2</f>
        <v>#REF!</v>
      </c>
      <c r="B2" s="862"/>
      <c r="C2" s="862"/>
      <c r="D2" s="862"/>
      <c r="E2" s="862"/>
      <c r="F2" s="863"/>
    </row>
    <row r="3" spans="1:6" ht="19.5" thickBot="1" x14ac:dyDescent="0.35">
      <c r="A3" s="861" t="s">
        <v>720</v>
      </c>
      <c r="B3" s="862"/>
      <c r="C3" s="862"/>
      <c r="D3" s="862"/>
      <c r="E3" s="862"/>
      <c r="F3" s="863"/>
    </row>
    <row r="4" spans="1:6" ht="19.5" thickBot="1" x14ac:dyDescent="0.35">
      <c r="A4" s="861"/>
      <c r="B4" s="862"/>
      <c r="C4" s="862"/>
      <c r="D4" s="862"/>
      <c r="E4" s="862"/>
      <c r="F4" s="863"/>
    </row>
    <row r="5" spans="1:6" ht="19.5" thickBot="1" x14ac:dyDescent="0.35">
      <c r="A5" s="864" t="s">
        <v>792</v>
      </c>
      <c r="B5" s="865"/>
      <c r="C5" s="865"/>
      <c r="D5" s="865"/>
      <c r="E5" s="865"/>
      <c r="F5" s="866"/>
    </row>
    <row r="6" spans="1:6" ht="15.75" thickBot="1" x14ac:dyDescent="0.3">
      <c r="A6" s="856" t="s">
        <v>844</v>
      </c>
      <c r="B6" s="856" t="s">
        <v>682</v>
      </c>
      <c r="C6" s="858" t="e">
        <f>'6'!C6</f>
        <v>#REF!</v>
      </c>
      <c r="D6" s="859"/>
      <c r="E6" s="860"/>
      <c r="F6" s="55" t="str">
        <f>'6'!H6</f>
        <v>Year Ended 31 December 2020</v>
      </c>
    </row>
    <row r="7" spans="1:6" ht="15.75" thickBot="1" x14ac:dyDescent="0.3">
      <c r="A7" s="857"/>
      <c r="B7" s="857"/>
      <c r="C7" s="66" t="s">
        <v>770</v>
      </c>
      <c r="D7" s="39" t="s">
        <v>771</v>
      </c>
      <c r="E7" s="40" t="s">
        <v>772</v>
      </c>
      <c r="F7" s="41" t="s">
        <v>770</v>
      </c>
    </row>
    <row r="8" spans="1:6" ht="18" customHeight="1" x14ac:dyDescent="0.25">
      <c r="A8" s="112">
        <v>22020512</v>
      </c>
      <c r="B8" s="56" t="s">
        <v>483</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494</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590</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573</v>
      </c>
      <c r="C15" s="18">
        <v>0</v>
      </c>
      <c r="D15" s="21">
        <v>1119000</v>
      </c>
      <c r="E15" s="18">
        <v>1119000</v>
      </c>
      <c r="F15" s="22">
        <v>0</v>
      </c>
    </row>
    <row r="16" spans="1:6" ht="18" customHeight="1" x14ac:dyDescent="0.25">
      <c r="A16" s="113">
        <v>22020208</v>
      </c>
      <c r="B16" s="57" t="s">
        <v>474</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569</v>
      </c>
      <c r="C18" s="18">
        <v>0</v>
      </c>
      <c r="D18" s="21">
        <v>5000000</v>
      </c>
      <c r="E18" s="18">
        <v>5000000</v>
      </c>
      <c r="F18" s="22">
        <v>0</v>
      </c>
    </row>
    <row r="19" spans="1:6" ht="18" customHeight="1" x14ac:dyDescent="0.25">
      <c r="A19" s="113">
        <v>22020706</v>
      </c>
      <c r="B19" s="57" t="s">
        <v>486</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536</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556</v>
      </c>
      <c r="C28" s="18">
        <v>0</v>
      </c>
      <c r="D28" s="21">
        <v>200000</v>
      </c>
      <c r="E28" s="18">
        <v>200000</v>
      </c>
      <c r="F28" s="22">
        <v>0</v>
      </c>
    </row>
    <row r="29" spans="1:6" ht="18" customHeight="1" x14ac:dyDescent="0.25">
      <c r="A29" s="113">
        <v>22021043</v>
      </c>
      <c r="B29" s="57" t="s">
        <v>442</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542</v>
      </c>
      <c r="C31" s="18">
        <v>0</v>
      </c>
      <c r="D31" s="21">
        <v>5000000</v>
      </c>
      <c r="E31" s="18">
        <v>5000000</v>
      </c>
      <c r="F31" s="22">
        <v>0</v>
      </c>
    </row>
    <row r="32" spans="1:6" ht="18" customHeight="1" x14ac:dyDescent="0.25">
      <c r="A32" s="113">
        <v>22021016</v>
      </c>
      <c r="B32" s="57" t="s">
        <v>783</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557</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598</v>
      </c>
      <c r="C44" s="18">
        <v>2500000</v>
      </c>
      <c r="D44" s="21">
        <v>3000000</v>
      </c>
      <c r="E44" s="18">
        <v>500000</v>
      </c>
      <c r="F44" s="22">
        <v>0</v>
      </c>
    </row>
    <row r="45" spans="1:6" ht="18" customHeight="1" x14ac:dyDescent="0.25">
      <c r="A45" s="113">
        <v>22020214</v>
      </c>
      <c r="B45" s="57" t="s">
        <v>600</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456</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591</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473</v>
      </c>
      <c r="C52" s="18">
        <v>0</v>
      </c>
      <c r="D52" s="21">
        <v>1300000</v>
      </c>
      <c r="E52" s="18">
        <v>1300000</v>
      </c>
      <c r="F52" s="22">
        <v>0</v>
      </c>
    </row>
    <row r="53" spans="1:6" ht="18" customHeight="1" x14ac:dyDescent="0.25">
      <c r="A53" s="113">
        <v>22020736</v>
      </c>
      <c r="B53" s="57" t="s">
        <v>527</v>
      </c>
      <c r="C53" s="18">
        <v>0</v>
      </c>
      <c r="D53" s="21">
        <v>200000</v>
      </c>
      <c r="E53" s="18">
        <v>200000</v>
      </c>
      <c r="F53" s="22">
        <v>0</v>
      </c>
    </row>
    <row r="54" spans="1:6" ht="30" customHeight="1" x14ac:dyDescent="0.25">
      <c r="A54" s="113">
        <v>22020516</v>
      </c>
      <c r="B54" s="57" t="s">
        <v>577</v>
      </c>
      <c r="C54" s="18">
        <v>3500000</v>
      </c>
      <c r="D54" s="21">
        <v>3780000</v>
      </c>
      <c r="E54" s="18">
        <v>280000</v>
      </c>
      <c r="F54" s="22">
        <v>0</v>
      </c>
    </row>
    <row r="55" spans="1:6" ht="18" customHeight="1" x14ac:dyDescent="0.25">
      <c r="A55" s="113">
        <v>22020517</v>
      </c>
      <c r="B55" s="57" t="s">
        <v>578</v>
      </c>
      <c r="C55" s="18">
        <v>3300350</v>
      </c>
      <c r="D55" s="21">
        <v>3780000</v>
      </c>
      <c r="E55" s="18">
        <v>479650</v>
      </c>
      <c r="F55" s="22">
        <v>0</v>
      </c>
    </row>
    <row r="56" spans="1:6" ht="18" customHeight="1" x14ac:dyDescent="0.25">
      <c r="A56" s="113">
        <v>22020763</v>
      </c>
      <c r="B56" s="57" t="s">
        <v>584</v>
      </c>
      <c r="C56" s="18">
        <v>10250750</v>
      </c>
      <c r="D56" s="21">
        <v>10736324</v>
      </c>
      <c r="E56" s="18">
        <v>485574</v>
      </c>
      <c r="F56" s="22">
        <v>0</v>
      </c>
    </row>
    <row r="57" spans="1:6" ht="18" customHeight="1" thickBot="1" x14ac:dyDescent="0.3">
      <c r="A57" s="114">
        <v>22020804</v>
      </c>
      <c r="B57" s="58" t="s">
        <v>462</v>
      </c>
      <c r="C57" s="29">
        <v>0</v>
      </c>
      <c r="D57" s="36">
        <v>2800000</v>
      </c>
      <c r="E57" s="29">
        <v>2800000</v>
      </c>
      <c r="F57" s="37">
        <v>0</v>
      </c>
    </row>
    <row r="58" spans="1:6" ht="18" customHeight="1" thickBot="1" x14ac:dyDescent="0.3">
      <c r="A58" s="853"/>
      <c r="B58" s="854"/>
      <c r="C58" s="854"/>
      <c r="D58" s="854"/>
      <c r="E58" s="854"/>
      <c r="F58" s="855"/>
    </row>
    <row r="59" spans="1:6" ht="18" customHeight="1" thickBot="1" x14ac:dyDescent="0.3">
      <c r="A59" s="98"/>
      <c r="B59" s="99"/>
      <c r="C59" s="141">
        <f>SUM(C8:C57)</f>
        <v>2556906004.8699999</v>
      </c>
      <c r="D59" s="99"/>
      <c r="E59" s="99"/>
      <c r="F59" s="100"/>
    </row>
    <row r="60" spans="1:6" ht="18" customHeight="1" thickBot="1" x14ac:dyDescent="0.35">
      <c r="A60" s="861" t="s">
        <v>756</v>
      </c>
      <c r="B60" s="862"/>
      <c r="C60" s="862"/>
      <c r="D60" s="862"/>
      <c r="E60" s="862"/>
      <c r="F60" s="863"/>
    </row>
    <row r="61" spans="1:6" ht="18" customHeight="1" thickBot="1" x14ac:dyDescent="0.35">
      <c r="A61" s="861" t="s">
        <v>711</v>
      </c>
      <c r="B61" s="862"/>
      <c r="C61" s="862"/>
      <c r="D61" s="862"/>
      <c r="E61" s="862"/>
      <c r="F61" s="863"/>
    </row>
    <row r="62" spans="1:6" ht="18" customHeight="1" thickBot="1" x14ac:dyDescent="0.35">
      <c r="A62" s="861" t="s">
        <v>720</v>
      </c>
      <c r="B62" s="862"/>
      <c r="C62" s="862"/>
      <c r="D62" s="862"/>
      <c r="E62" s="862"/>
      <c r="F62" s="863"/>
    </row>
    <row r="63" spans="1:6" ht="18" customHeight="1" thickBot="1" x14ac:dyDescent="0.35">
      <c r="A63" s="861"/>
      <c r="B63" s="862"/>
      <c r="C63" s="862"/>
      <c r="D63" s="862"/>
      <c r="E63" s="862"/>
      <c r="F63" s="863"/>
    </row>
    <row r="64" spans="1:6" ht="18" customHeight="1" thickBot="1" x14ac:dyDescent="0.35">
      <c r="A64" s="864" t="s">
        <v>792</v>
      </c>
      <c r="B64" s="865"/>
      <c r="C64" s="865"/>
      <c r="D64" s="865"/>
      <c r="E64" s="865"/>
      <c r="F64" s="866"/>
    </row>
    <row r="65" spans="1:6" ht="15.75" thickBot="1" x14ac:dyDescent="0.3">
      <c r="A65" s="856" t="s">
        <v>844</v>
      </c>
      <c r="B65" s="856" t="s">
        <v>682</v>
      </c>
      <c r="C65" s="858" t="s">
        <v>703</v>
      </c>
      <c r="D65" s="859"/>
      <c r="E65" s="860"/>
      <c r="F65" s="55" t="s">
        <v>704</v>
      </c>
    </row>
    <row r="66" spans="1:6" ht="15.75" customHeight="1" thickBot="1" x14ac:dyDescent="0.3">
      <c r="A66" s="857"/>
      <c r="B66" s="857"/>
      <c r="C66" s="66" t="s">
        <v>770</v>
      </c>
      <c r="D66" s="39" t="s">
        <v>771</v>
      </c>
      <c r="E66" s="40" t="s">
        <v>772</v>
      </c>
      <c r="F66" s="41" t="s">
        <v>770</v>
      </c>
    </row>
    <row r="67" spans="1:6" ht="18" customHeight="1" x14ac:dyDescent="0.25">
      <c r="A67" s="115">
        <v>22021113</v>
      </c>
      <c r="B67" s="56" t="s">
        <v>493</v>
      </c>
      <c r="C67" s="16">
        <v>0</v>
      </c>
      <c r="D67" s="33">
        <v>2450000</v>
      </c>
      <c r="E67" s="16">
        <v>2450000</v>
      </c>
      <c r="F67" s="34">
        <v>0</v>
      </c>
    </row>
    <row r="68" spans="1:6" ht="18" customHeight="1" x14ac:dyDescent="0.25">
      <c r="A68" s="42">
        <v>22020725</v>
      </c>
      <c r="B68" s="57" t="s">
        <v>522</v>
      </c>
      <c r="C68" s="18">
        <v>0</v>
      </c>
      <c r="D68" s="21">
        <v>200000</v>
      </c>
      <c r="E68" s="18">
        <v>200000</v>
      </c>
      <c r="F68" s="22">
        <v>0</v>
      </c>
    </row>
    <row r="69" spans="1:6" ht="18" customHeight="1" x14ac:dyDescent="0.25">
      <c r="A69" s="42">
        <v>22020618</v>
      </c>
      <c r="B69" s="57" t="s">
        <v>505</v>
      </c>
      <c r="C69" s="18">
        <v>0</v>
      </c>
      <c r="D69" s="21">
        <v>1000000</v>
      </c>
      <c r="E69" s="18">
        <v>1000000</v>
      </c>
      <c r="F69" s="22">
        <v>0</v>
      </c>
    </row>
    <row r="70" spans="1:6" ht="18" customHeight="1" x14ac:dyDescent="0.25">
      <c r="A70" s="42">
        <v>22020762</v>
      </c>
      <c r="B70" s="57" t="s">
        <v>596</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511</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446</v>
      </c>
      <c r="C74" s="18">
        <v>9000125</v>
      </c>
      <c r="D74" s="21">
        <v>10000000</v>
      </c>
      <c r="E74" s="18">
        <v>999875</v>
      </c>
      <c r="F74" s="22">
        <v>0</v>
      </c>
    </row>
    <row r="75" spans="1:6" ht="18" customHeight="1" x14ac:dyDescent="0.25">
      <c r="A75" s="42">
        <v>22021012</v>
      </c>
      <c r="B75" s="57" t="s">
        <v>528</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495</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535</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450</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599</v>
      </c>
      <c r="C87" s="18">
        <v>0</v>
      </c>
      <c r="D87" s="21">
        <v>1000000</v>
      </c>
      <c r="E87" s="18">
        <v>1000000</v>
      </c>
      <c r="F87" s="22">
        <v>0</v>
      </c>
    </row>
    <row r="88" spans="1:6" ht="18" customHeight="1" x14ac:dyDescent="0.25">
      <c r="A88" s="42">
        <v>22020108</v>
      </c>
      <c r="B88" s="57" t="s">
        <v>452</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547</v>
      </c>
      <c r="C95" s="18">
        <v>0</v>
      </c>
      <c r="D95" s="21">
        <v>2212000</v>
      </c>
      <c r="E95" s="18">
        <v>2212000</v>
      </c>
      <c r="F95" s="22">
        <v>0</v>
      </c>
    </row>
    <row r="96" spans="1:6" ht="18" customHeight="1" x14ac:dyDescent="0.25">
      <c r="A96" s="42">
        <v>22020733</v>
      </c>
      <c r="B96" s="57" t="s">
        <v>521</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570</v>
      </c>
      <c r="C98" s="18">
        <v>7250000</v>
      </c>
      <c r="D98" s="21">
        <v>7500000</v>
      </c>
      <c r="E98" s="18">
        <v>250000</v>
      </c>
      <c r="F98" s="22">
        <v>0</v>
      </c>
    </row>
    <row r="99" spans="1:6" ht="18" customHeight="1" x14ac:dyDescent="0.25">
      <c r="A99" s="42">
        <v>22020504</v>
      </c>
      <c r="B99" s="57" t="s">
        <v>508</v>
      </c>
      <c r="C99" s="18">
        <v>0</v>
      </c>
      <c r="D99" s="21">
        <v>1220400</v>
      </c>
      <c r="E99" s="18">
        <v>1220400</v>
      </c>
      <c r="F99" s="22">
        <v>0</v>
      </c>
    </row>
    <row r="100" spans="1:6" ht="18" customHeight="1" x14ac:dyDescent="0.25">
      <c r="A100" s="42">
        <v>22020789</v>
      </c>
      <c r="B100" s="57" t="s">
        <v>588</v>
      </c>
      <c r="C100" s="18">
        <v>0</v>
      </c>
      <c r="D100" s="21">
        <v>1200000</v>
      </c>
      <c r="E100" s="18">
        <v>1200000</v>
      </c>
      <c r="F100" s="22">
        <v>0</v>
      </c>
    </row>
    <row r="101" spans="1:6" ht="30" x14ac:dyDescent="0.25">
      <c r="A101" s="42">
        <v>22020645</v>
      </c>
      <c r="B101" s="57" t="s">
        <v>533</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501</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564</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513</v>
      </c>
      <c r="C110" s="18">
        <v>0</v>
      </c>
      <c r="D110" s="21">
        <v>4000000</v>
      </c>
      <c r="E110" s="18">
        <v>4000000</v>
      </c>
      <c r="F110" s="22">
        <v>0</v>
      </c>
    </row>
    <row r="111" spans="1:6" ht="18" customHeight="1" x14ac:dyDescent="0.25">
      <c r="A111" s="42">
        <v>22021110</v>
      </c>
      <c r="B111" s="57" t="s">
        <v>443</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515</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861" t="s">
        <v>756</v>
      </c>
      <c r="B119" s="862"/>
      <c r="C119" s="862"/>
      <c r="D119" s="862"/>
      <c r="E119" s="862"/>
      <c r="F119" s="863"/>
    </row>
    <row r="120" spans="1:7" ht="18" customHeight="1" thickBot="1" x14ac:dyDescent="0.35">
      <c r="A120" s="861" t="s">
        <v>711</v>
      </c>
      <c r="B120" s="862"/>
      <c r="C120" s="862"/>
      <c r="D120" s="862"/>
      <c r="E120" s="862"/>
      <c r="F120" s="863"/>
    </row>
    <row r="121" spans="1:7" ht="18" customHeight="1" thickBot="1" x14ac:dyDescent="0.35">
      <c r="A121" s="861" t="s">
        <v>720</v>
      </c>
      <c r="B121" s="862"/>
      <c r="C121" s="862"/>
      <c r="D121" s="862"/>
      <c r="E121" s="862"/>
      <c r="F121" s="863"/>
    </row>
    <row r="122" spans="1:7" ht="18" customHeight="1" thickBot="1" x14ac:dyDescent="0.35">
      <c r="A122" s="861"/>
      <c r="B122" s="862"/>
      <c r="C122" s="862"/>
      <c r="D122" s="862"/>
      <c r="E122" s="862"/>
      <c r="F122" s="863"/>
    </row>
    <row r="123" spans="1:7" ht="18" customHeight="1" thickBot="1" x14ac:dyDescent="0.35">
      <c r="A123" s="864" t="s">
        <v>792</v>
      </c>
      <c r="B123" s="865"/>
      <c r="C123" s="865"/>
      <c r="D123" s="865"/>
      <c r="E123" s="865"/>
      <c r="F123" s="866"/>
    </row>
    <row r="124" spans="1:7" ht="15.75" thickBot="1" x14ac:dyDescent="0.3">
      <c r="A124" s="856" t="s">
        <v>844</v>
      </c>
      <c r="B124" s="856" t="s">
        <v>682</v>
      </c>
      <c r="C124" s="858" t="s">
        <v>703</v>
      </c>
      <c r="D124" s="859"/>
      <c r="E124" s="860"/>
      <c r="F124" s="55" t="s">
        <v>704</v>
      </c>
    </row>
    <row r="125" spans="1:7" ht="15.75" thickBot="1" x14ac:dyDescent="0.3">
      <c r="A125" s="857"/>
      <c r="B125" s="857"/>
      <c r="C125" s="66" t="s">
        <v>770</v>
      </c>
      <c r="D125" s="39" t="s">
        <v>771</v>
      </c>
      <c r="E125" s="40" t="s">
        <v>772</v>
      </c>
      <c r="F125" s="41" t="s">
        <v>770</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597</v>
      </c>
      <c r="C128" s="18">
        <v>0</v>
      </c>
      <c r="D128" s="21">
        <v>1000000</v>
      </c>
      <c r="E128" s="18">
        <v>1000000</v>
      </c>
      <c r="F128" s="22">
        <v>0</v>
      </c>
    </row>
    <row r="129" spans="1:6" ht="18" customHeight="1" x14ac:dyDescent="0.25">
      <c r="A129" s="42">
        <v>22020717</v>
      </c>
      <c r="B129" s="57" t="s">
        <v>464</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487</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544</v>
      </c>
      <c r="C134" s="18">
        <v>0</v>
      </c>
      <c r="D134" s="21">
        <v>5000000</v>
      </c>
      <c r="E134" s="18">
        <v>5000000</v>
      </c>
      <c r="F134" s="22">
        <v>0</v>
      </c>
    </row>
    <row r="135" spans="1:6" ht="30" x14ac:dyDescent="0.25">
      <c r="A135" s="42">
        <v>22020694</v>
      </c>
      <c r="B135" s="57" t="s">
        <v>491</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472</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518</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480</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545</v>
      </c>
      <c r="C143" s="18">
        <v>0</v>
      </c>
      <c r="D143" s="21">
        <v>5000000</v>
      </c>
      <c r="E143" s="18">
        <v>5000000</v>
      </c>
      <c r="F143" s="22">
        <v>0</v>
      </c>
    </row>
    <row r="144" spans="1:6" ht="18" customHeight="1" x14ac:dyDescent="0.25">
      <c r="A144" s="42">
        <v>22020685</v>
      </c>
      <c r="B144" s="57" t="s">
        <v>497</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475</v>
      </c>
      <c r="C146" s="18">
        <v>0</v>
      </c>
      <c r="D146" s="21">
        <v>4000000</v>
      </c>
      <c r="E146" s="18">
        <v>4000000</v>
      </c>
      <c r="F146" s="22">
        <v>0</v>
      </c>
    </row>
    <row r="147" spans="1:7" ht="18" customHeight="1" x14ac:dyDescent="0.25">
      <c r="A147" s="42">
        <v>22021067</v>
      </c>
      <c r="B147" s="57" t="s">
        <v>559</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560</v>
      </c>
      <c r="C149" s="18">
        <v>0</v>
      </c>
      <c r="D149" s="21">
        <v>1500000</v>
      </c>
      <c r="E149" s="18">
        <v>1500000</v>
      </c>
      <c r="F149" s="22">
        <v>0</v>
      </c>
    </row>
    <row r="150" spans="1:7" ht="18" customHeight="1" x14ac:dyDescent="0.25">
      <c r="A150" s="42">
        <v>22021071</v>
      </c>
      <c r="B150" s="57" t="s">
        <v>561</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602</v>
      </c>
      <c r="C156" s="18">
        <v>58500750</v>
      </c>
      <c r="D156" s="21">
        <v>65000000</v>
      </c>
      <c r="E156" s="18">
        <v>6499250</v>
      </c>
      <c r="F156" s="22">
        <v>0</v>
      </c>
    </row>
    <row r="157" spans="1:7" ht="18" customHeight="1" x14ac:dyDescent="0.25">
      <c r="A157" s="42">
        <v>22021037</v>
      </c>
      <c r="B157" s="57" t="s">
        <v>469</v>
      </c>
      <c r="C157" s="18">
        <v>0</v>
      </c>
      <c r="D157" s="21">
        <v>7400000</v>
      </c>
      <c r="E157" s="18">
        <v>7400000</v>
      </c>
      <c r="F157" s="22">
        <v>0</v>
      </c>
    </row>
    <row r="158" spans="1:7" ht="18" customHeight="1" x14ac:dyDescent="0.25">
      <c r="A158" s="42">
        <v>22020648</v>
      </c>
      <c r="B158" s="57" t="s">
        <v>541</v>
      </c>
      <c r="C158" s="18">
        <v>22525000</v>
      </c>
      <c r="D158" s="21">
        <v>25000000</v>
      </c>
      <c r="E158" s="18">
        <v>2475000</v>
      </c>
      <c r="F158" s="22">
        <v>0</v>
      </c>
    </row>
    <row r="159" spans="1:7" ht="30" x14ac:dyDescent="0.25">
      <c r="A159" s="42">
        <v>22020794</v>
      </c>
      <c r="B159" s="57" t="s">
        <v>509</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549</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532</v>
      </c>
      <c r="C168" s="18">
        <v>0</v>
      </c>
      <c r="D168" s="21">
        <v>6500000</v>
      </c>
      <c r="E168" s="18">
        <v>6500000</v>
      </c>
      <c r="F168" s="22">
        <v>0</v>
      </c>
    </row>
    <row r="169" spans="1:6" ht="18" customHeight="1" x14ac:dyDescent="0.25">
      <c r="A169" s="42">
        <v>22020644</v>
      </c>
      <c r="B169" s="57" t="s">
        <v>539</v>
      </c>
      <c r="C169" s="18">
        <v>0</v>
      </c>
      <c r="D169" s="21">
        <v>2000000</v>
      </c>
      <c r="E169" s="18">
        <v>2000000</v>
      </c>
      <c r="F169" s="22">
        <v>0</v>
      </c>
    </row>
    <row r="170" spans="1:6" ht="18" customHeight="1" x14ac:dyDescent="0.25">
      <c r="A170" s="42">
        <v>22020684</v>
      </c>
      <c r="B170" s="57" t="s">
        <v>526</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546</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572</v>
      </c>
      <c r="C174" s="18">
        <v>0</v>
      </c>
      <c r="D174" s="21">
        <v>80000</v>
      </c>
      <c r="E174" s="18">
        <v>80000</v>
      </c>
      <c r="F174" s="22">
        <v>0</v>
      </c>
    </row>
    <row r="175" spans="1:6" ht="18" customHeight="1" thickBot="1" x14ac:dyDescent="0.3">
      <c r="A175" s="43">
        <v>22020745</v>
      </c>
      <c r="B175" s="58" t="s">
        <v>550</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861" t="s">
        <v>756</v>
      </c>
      <c r="B178" s="862"/>
      <c r="C178" s="862"/>
      <c r="D178" s="862"/>
      <c r="E178" s="862"/>
      <c r="F178" s="863"/>
    </row>
    <row r="179" spans="1:6" ht="18" customHeight="1" thickBot="1" x14ac:dyDescent="0.35">
      <c r="A179" s="861" t="s">
        <v>711</v>
      </c>
      <c r="B179" s="862"/>
      <c r="C179" s="862"/>
      <c r="D179" s="862"/>
      <c r="E179" s="862"/>
      <c r="F179" s="863"/>
    </row>
    <row r="180" spans="1:6" ht="18" customHeight="1" thickBot="1" x14ac:dyDescent="0.35">
      <c r="A180" s="861" t="s">
        <v>720</v>
      </c>
      <c r="B180" s="862"/>
      <c r="C180" s="862"/>
      <c r="D180" s="862"/>
      <c r="E180" s="862"/>
      <c r="F180" s="863"/>
    </row>
    <row r="181" spans="1:6" ht="18" customHeight="1" thickBot="1" x14ac:dyDescent="0.35">
      <c r="A181" s="861"/>
      <c r="B181" s="862"/>
      <c r="C181" s="862"/>
      <c r="D181" s="862"/>
      <c r="E181" s="862"/>
      <c r="F181" s="863"/>
    </row>
    <row r="182" spans="1:6" ht="18" customHeight="1" thickBot="1" x14ac:dyDescent="0.35">
      <c r="A182" s="864" t="s">
        <v>792</v>
      </c>
      <c r="B182" s="865"/>
      <c r="C182" s="865"/>
      <c r="D182" s="865"/>
      <c r="E182" s="865"/>
      <c r="F182" s="866"/>
    </row>
    <row r="183" spans="1:6" ht="15.75" thickBot="1" x14ac:dyDescent="0.3">
      <c r="A183" s="856" t="s">
        <v>844</v>
      </c>
      <c r="B183" s="856" t="s">
        <v>682</v>
      </c>
      <c r="C183" s="858" t="s">
        <v>703</v>
      </c>
      <c r="D183" s="859"/>
      <c r="E183" s="860"/>
      <c r="F183" s="55" t="s">
        <v>704</v>
      </c>
    </row>
    <row r="184" spans="1:6" ht="15.75" thickBot="1" x14ac:dyDescent="0.3">
      <c r="A184" s="857"/>
      <c r="B184" s="857"/>
      <c r="C184" s="66" t="s">
        <v>770</v>
      </c>
      <c r="D184" s="39" t="s">
        <v>771</v>
      </c>
      <c r="E184" s="40" t="s">
        <v>772</v>
      </c>
      <c r="F184" s="41" t="s">
        <v>770</v>
      </c>
    </row>
    <row r="185" spans="1:6" ht="18" customHeight="1" x14ac:dyDescent="0.25">
      <c r="A185" s="115">
        <v>22020747</v>
      </c>
      <c r="B185" s="56" t="s">
        <v>552</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524</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784</v>
      </c>
      <c r="C190" s="18">
        <v>47545000</v>
      </c>
      <c r="D190" s="21">
        <v>50000000</v>
      </c>
      <c r="E190" s="18">
        <v>2455000</v>
      </c>
      <c r="F190" s="22">
        <v>20000</v>
      </c>
    </row>
    <row r="191" spans="1:6" ht="30" x14ac:dyDescent="0.25">
      <c r="A191" s="42">
        <v>22020412</v>
      </c>
      <c r="B191" s="57" t="s">
        <v>562</v>
      </c>
      <c r="C191" s="18">
        <v>0</v>
      </c>
      <c r="D191" s="21">
        <v>5000000</v>
      </c>
      <c r="E191" s="18">
        <v>5000000</v>
      </c>
      <c r="F191" s="22">
        <v>0</v>
      </c>
    </row>
    <row r="192" spans="1:6" ht="18" customHeight="1" x14ac:dyDescent="0.25">
      <c r="A192" s="42">
        <v>22020414</v>
      </c>
      <c r="B192" s="57" t="s">
        <v>563</v>
      </c>
      <c r="C192" s="18">
        <v>0</v>
      </c>
      <c r="D192" s="21">
        <v>2000000</v>
      </c>
      <c r="E192" s="18">
        <v>2000000</v>
      </c>
      <c r="F192" s="22">
        <v>0</v>
      </c>
    </row>
    <row r="193" spans="1:7" ht="18" customHeight="1" x14ac:dyDescent="0.25">
      <c r="A193" s="42">
        <v>22020451</v>
      </c>
      <c r="B193" s="57" t="s">
        <v>477</v>
      </c>
      <c r="C193" s="18">
        <v>0</v>
      </c>
      <c r="D193" s="21">
        <v>5000000</v>
      </c>
      <c r="E193" s="18">
        <v>5000000</v>
      </c>
      <c r="F193" s="22">
        <v>0</v>
      </c>
    </row>
    <row r="194" spans="1:7" ht="18" customHeight="1" x14ac:dyDescent="0.25">
      <c r="A194" s="42">
        <v>22020443</v>
      </c>
      <c r="B194" s="57" t="s">
        <v>460</v>
      </c>
      <c r="C194" s="18">
        <v>18750000</v>
      </c>
      <c r="D194" s="21">
        <v>20000000</v>
      </c>
      <c r="E194" s="18">
        <v>1250000</v>
      </c>
      <c r="F194" s="22">
        <v>0</v>
      </c>
    </row>
    <row r="195" spans="1:7" ht="18" customHeight="1" x14ac:dyDescent="0.25">
      <c r="A195" s="42">
        <v>22020437</v>
      </c>
      <c r="B195" s="57" t="s">
        <v>581</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520</v>
      </c>
      <c r="C197" s="18">
        <v>0</v>
      </c>
      <c r="D197" s="21">
        <v>312000</v>
      </c>
      <c r="E197" s="18">
        <v>312000</v>
      </c>
      <c r="F197" s="22">
        <v>0</v>
      </c>
    </row>
    <row r="198" spans="1:7" ht="18" customHeight="1" x14ac:dyDescent="0.25">
      <c r="A198" s="42">
        <v>22020423</v>
      </c>
      <c r="B198" s="57" t="s">
        <v>454</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448</v>
      </c>
      <c r="C207" s="18">
        <v>0</v>
      </c>
      <c r="D207" s="21">
        <v>1000000</v>
      </c>
      <c r="E207" s="18">
        <v>1000000</v>
      </c>
      <c r="F207" s="22">
        <v>0</v>
      </c>
    </row>
    <row r="208" spans="1:7" ht="18" customHeight="1" x14ac:dyDescent="0.25">
      <c r="A208" s="42">
        <v>22020438</v>
      </c>
      <c r="B208" s="57" t="s">
        <v>582</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580</v>
      </c>
      <c r="C210" s="18">
        <v>0</v>
      </c>
      <c r="D210" s="21">
        <v>200000</v>
      </c>
      <c r="E210" s="18">
        <v>200000</v>
      </c>
      <c r="F210" s="22">
        <v>0</v>
      </c>
    </row>
    <row r="211" spans="1:6" ht="30" x14ac:dyDescent="0.25">
      <c r="A211" s="42">
        <v>22020514</v>
      </c>
      <c r="B211" s="57" t="s">
        <v>575</v>
      </c>
      <c r="C211" s="18">
        <v>0</v>
      </c>
      <c r="D211" s="21">
        <v>3780000</v>
      </c>
      <c r="E211" s="18">
        <v>3780000</v>
      </c>
      <c r="F211" s="22">
        <v>0</v>
      </c>
    </row>
    <row r="212" spans="1:6" ht="30" x14ac:dyDescent="0.25">
      <c r="A212" s="42">
        <v>22020515</v>
      </c>
      <c r="B212" s="57" t="s">
        <v>576</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589</v>
      </c>
      <c r="C215" s="18">
        <v>0</v>
      </c>
      <c r="D215" s="21">
        <v>510000</v>
      </c>
      <c r="E215" s="18">
        <v>510000</v>
      </c>
      <c r="F215" s="22">
        <v>0</v>
      </c>
    </row>
    <row r="216" spans="1:6" ht="18" customHeight="1" x14ac:dyDescent="0.25">
      <c r="A216" s="42">
        <v>2201009</v>
      </c>
      <c r="B216" s="57" t="s">
        <v>785</v>
      </c>
      <c r="C216" s="18">
        <v>68845200</v>
      </c>
      <c r="D216" s="21">
        <v>69300000</v>
      </c>
      <c r="E216" s="18">
        <v>454800</v>
      </c>
      <c r="F216" s="22">
        <v>129153740</v>
      </c>
    </row>
    <row r="217" spans="1:6" ht="18" customHeight="1" x14ac:dyDescent="0.25">
      <c r="A217" s="42">
        <v>22021004</v>
      </c>
      <c r="B217" s="57" t="s">
        <v>786</v>
      </c>
      <c r="C217" s="18">
        <v>198500000</v>
      </c>
      <c r="D217" s="21">
        <v>200000000</v>
      </c>
      <c r="E217" s="18">
        <v>1500000</v>
      </c>
      <c r="F217" s="22">
        <v>207168100</v>
      </c>
    </row>
    <row r="218" spans="1:6" ht="18" customHeight="1" x14ac:dyDescent="0.25">
      <c r="A218" s="42">
        <v>22020797</v>
      </c>
      <c r="B218" s="57" t="s">
        <v>444</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594</v>
      </c>
      <c r="C224" s="18">
        <v>0</v>
      </c>
      <c r="D224" s="21">
        <v>300000</v>
      </c>
      <c r="E224" s="18">
        <v>300000</v>
      </c>
      <c r="F224" s="22">
        <v>0</v>
      </c>
    </row>
    <row r="225" spans="1:6" ht="18" customHeight="1" x14ac:dyDescent="0.25">
      <c r="A225" s="42">
        <v>22020709</v>
      </c>
      <c r="B225" s="57" t="s">
        <v>787</v>
      </c>
      <c r="C225" s="18">
        <v>19500000</v>
      </c>
      <c r="D225" s="21">
        <v>20000000</v>
      </c>
      <c r="E225" s="18">
        <v>500000</v>
      </c>
      <c r="F225" s="22">
        <v>40131000</v>
      </c>
    </row>
    <row r="226" spans="1:6" ht="18" customHeight="1" x14ac:dyDescent="0.25">
      <c r="A226" s="42">
        <v>22020805</v>
      </c>
      <c r="B226" s="57" t="s">
        <v>463</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507</v>
      </c>
      <c r="C229" s="18">
        <v>0</v>
      </c>
      <c r="D229" s="21">
        <v>45000</v>
      </c>
      <c r="E229" s="18">
        <v>45000</v>
      </c>
      <c r="F229" s="22">
        <v>0</v>
      </c>
    </row>
    <row r="230" spans="1:6" ht="18" customHeight="1" x14ac:dyDescent="0.25">
      <c r="A230" s="42">
        <v>22021089</v>
      </c>
      <c r="B230" s="57" t="s">
        <v>553</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593</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861" t="s">
        <v>756</v>
      </c>
      <c r="B237" s="862"/>
      <c r="C237" s="862"/>
      <c r="D237" s="862"/>
      <c r="E237" s="862"/>
      <c r="F237" s="863"/>
    </row>
    <row r="238" spans="1:6" ht="18" customHeight="1" thickBot="1" x14ac:dyDescent="0.35">
      <c r="A238" s="861" t="s">
        <v>711</v>
      </c>
      <c r="B238" s="862"/>
      <c r="C238" s="862"/>
      <c r="D238" s="862"/>
      <c r="E238" s="862"/>
      <c r="F238" s="863"/>
    </row>
    <row r="239" spans="1:6" ht="18" customHeight="1" thickBot="1" x14ac:dyDescent="0.35">
      <c r="A239" s="861" t="s">
        <v>720</v>
      </c>
      <c r="B239" s="862"/>
      <c r="C239" s="862"/>
      <c r="D239" s="862"/>
      <c r="E239" s="862"/>
      <c r="F239" s="863"/>
    </row>
    <row r="240" spans="1:6" ht="18" customHeight="1" thickBot="1" x14ac:dyDescent="0.35">
      <c r="A240" s="861"/>
      <c r="B240" s="862"/>
      <c r="C240" s="862"/>
      <c r="D240" s="862"/>
      <c r="E240" s="862"/>
      <c r="F240" s="863"/>
    </row>
    <row r="241" spans="1:13" ht="18" customHeight="1" thickBot="1" x14ac:dyDescent="0.35">
      <c r="A241" s="864" t="s">
        <v>792</v>
      </c>
      <c r="B241" s="865"/>
      <c r="C241" s="865"/>
      <c r="D241" s="865"/>
      <c r="E241" s="865"/>
      <c r="F241" s="866"/>
    </row>
    <row r="242" spans="1:13" ht="15.75" thickBot="1" x14ac:dyDescent="0.3">
      <c r="A242" s="856" t="s">
        <v>844</v>
      </c>
      <c r="B242" s="856" t="s">
        <v>682</v>
      </c>
      <c r="C242" s="858" t="s">
        <v>703</v>
      </c>
      <c r="D242" s="859"/>
      <c r="E242" s="860"/>
      <c r="F242" s="55" t="s">
        <v>704</v>
      </c>
    </row>
    <row r="243" spans="1:13" ht="15.75" thickBot="1" x14ac:dyDescent="0.3">
      <c r="A243" s="857"/>
      <c r="B243" s="857"/>
      <c r="C243" s="66" t="s">
        <v>770</v>
      </c>
      <c r="D243" s="39" t="s">
        <v>771</v>
      </c>
      <c r="E243" s="40" t="s">
        <v>772</v>
      </c>
      <c r="F243" s="41" t="s">
        <v>770</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529</v>
      </c>
      <c r="C249" s="18">
        <v>0</v>
      </c>
      <c r="D249" s="21">
        <v>1700000</v>
      </c>
      <c r="E249" s="18">
        <v>1700000</v>
      </c>
      <c r="F249" s="22">
        <v>0</v>
      </c>
    </row>
    <row r="250" spans="1:13" x14ac:dyDescent="0.25">
      <c r="A250" s="42">
        <v>22020749</v>
      </c>
      <c r="B250" s="57" t="s">
        <v>465</v>
      </c>
      <c r="C250" s="18">
        <v>0</v>
      </c>
      <c r="D250" s="21">
        <v>4000000</v>
      </c>
      <c r="E250" s="18">
        <v>4000000</v>
      </c>
      <c r="F250" s="22">
        <v>0</v>
      </c>
    </row>
    <row r="251" spans="1:13" ht="18" customHeight="1" x14ac:dyDescent="0.25">
      <c r="A251" s="42">
        <v>22020787</v>
      </c>
      <c r="B251" s="57" t="s">
        <v>587</v>
      </c>
      <c r="C251" s="18">
        <v>0</v>
      </c>
      <c r="D251" s="21">
        <v>6000000</v>
      </c>
      <c r="E251" s="18">
        <v>6000000</v>
      </c>
      <c r="F251" s="22">
        <v>0</v>
      </c>
    </row>
    <row r="252" spans="1:13" ht="18" customHeight="1" x14ac:dyDescent="0.25">
      <c r="A252" s="42">
        <v>22020362</v>
      </c>
      <c r="B252" s="57" t="s">
        <v>595</v>
      </c>
      <c r="C252" s="18">
        <v>0</v>
      </c>
      <c r="D252" s="21">
        <v>500000</v>
      </c>
      <c r="E252" s="18">
        <v>500000</v>
      </c>
      <c r="F252" s="22">
        <v>0</v>
      </c>
    </row>
    <row r="253" spans="1:13" ht="18" customHeight="1" x14ac:dyDescent="0.25">
      <c r="A253" s="42">
        <v>22020779</v>
      </c>
      <c r="B253" s="57" t="s">
        <v>558</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568</v>
      </c>
      <c r="C260" s="18">
        <v>0</v>
      </c>
      <c r="D260" s="21">
        <v>5000000</v>
      </c>
      <c r="E260" s="18">
        <v>5000000</v>
      </c>
      <c r="F260" s="22">
        <v>0</v>
      </c>
    </row>
    <row r="261" spans="1:13" ht="18" customHeight="1" x14ac:dyDescent="0.25">
      <c r="A261" s="42">
        <v>22020784</v>
      </c>
      <c r="B261" s="57" t="s">
        <v>566</v>
      </c>
      <c r="C261" s="18">
        <v>0</v>
      </c>
      <c r="D261" s="21">
        <v>5000000</v>
      </c>
      <c r="E261" s="18">
        <v>5000000</v>
      </c>
      <c r="F261" s="22">
        <v>0</v>
      </c>
    </row>
    <row r="262" spans="1:13" ht="18" customHeight="1" x14ac:dyDescent="0.25">
      <c r="A262" s="42">
        <v>22020802</v>
      </c>
      <c r="B262" s="57" t="s">
        <v>461</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470</v>
      </c>
      <c r="C264" s="18">
        <v>17500150</v>
      </c>
      <c r="D264" s="21">
        <v>20000000</v>
      </c>
      <c r="E264" s="18">
        <v>2499850</v>
      </c>
      <c r="F264" s="22">
        <v>0</v>
      </c>
    </row>
    <row r="265" spans="1:13" ht="18" customHeight="1" x14ac:dyDescent="0.25">
      <c r="A265" s="42">
        <v>22020662</v>
      </c>
      <c r="B265" s="57" t="s">
        <v>565</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504</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517</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554</v>
      </c>
      <c r="C275" s="18">
        <v>0</v>
      </c>
      <c r="D275" s="21">
        <v>2500000</v>
      </c>
      <c r="E275" s="18">
        <v>2500000</v>
      </c>
      <c r="F275" s="22">
        <v>0</v>
      </c>
    </row>
    <row r="276" spans="1:6" ht="18" customHeight="1" x14ac:dyDescent="0.25">
      <c r="A276" s="42">
        <v>22020752</v>
      </c>
      <c r="B276" s="57" t="s">
        <v>543</v>
      </c>
      <c r="C276" s="18">
        <v>0</v>
      </c>
      <c r="D276" s="21">
        <v>3000000</v>
      </c>
      <c r="E276" s="18">
        <v>3000000</v>
      </c>
      <c r="F276" s="22">
        <v>0</v>
      </c>
    </row>
    <row r="277" spans="1:6" ht="18" customHeight="1" x14ac:dyDescent="0.25">
      <c r="A277" s="42">
        <v>22021032</v>
      </c>
      <c r="B277" s="57" t="s">
        <v>601</v>
      </c>
      <c r="C277" s="18">
        <v>8552500</v>
      </c>
      <c r="D277" s="21">
        <v>10000000</v>
      </c>
      <c r="E277" s="18">
        <v>1447500</v>
      </c>
      <c r="F277" s="22">
        <v>0</v>
      </c>
    </row>
    <row r="278" spans="1:6" ht="18" customHeight="1" x14ac:dyDescent="0.25">
      <c r="A278" s="42">
        <v>22020732</v>
      </c>
      <c r="B278" s="57" t="s">
        <v>451</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538</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525</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467</v>
      </c>
      <c r="C288" s="18">
        <v>0</v>
      </c>
      <c r="D288" s="21">
        <v>1900000</v>
      </c>
      <c r="E288" s="18">
        <v>1900000</v>
      </c>
      <c r="F288" s="22">
        <v>0</v>
      </c>
    </row>
    <row r="289" spans="1:6" ht="18" customHeight="1" x14ac:dyDescent="0.25">
      <c r="A289" s="42">
        <v>22021115</v>
      </c>
      <c r="B289" s="57" t="s">
        <v>479</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530</v>
      </c>
      <c r="C291" s="18">
        <v>0</v>
      </c>
      <c r="D291" s="21">
        <v>2000000</v>
      </c>
      <c r="E291" s="18">
        <v>2000000</v>
      </c>
      <c r="F291" s="22">
        <v>0</v>
      </c>
    </row>
    <row r="292" spans="1:6" ht="18" customHeight="1" x14ac:dyDescent="0.25">
      <c r="A292" s="42">
        <v>22020331</v>
      </c>
      <c r="B292" s="57" t="s">
        <v>548</v>
      </c>
      <c r="C292" s="18">
        <v>0</v>
      </c>
      <c r="D292" s="21">
        <v>5550000</v>
      </c>
      <c r="E292" s="18">
        <v>5550000</v>
      </c>
      <c r="F292" s="22">
        <v>0</v>
      </c>
    </row>
    <row r="293" spans="1:6" ht="17.25" customHeight="1" thickBot="1" x14ac:dyDescent="0.3">
      <c r="A293" s="49">
        <v>22021209</v>
      </c>
      <c r="B293" s="61" t="s">
        <v>471</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861" t="s">
        <v>756</v>
      </c>
      <c r="B296" s="862"/>
      <c r="C296" s="862"/>
      <c r="D296" s="862"/>
      <c r="E296" s="862"/>
      <c r="F296" s="863"/>
    </row>
    <row r="297" spans="1:6" ht="17.25" customHeight="1" thickBot="1" x14ac:dyDescent="0.35">
      <c r="A297" s="861" t="s">
        <v>711</v>
      </c>
      <c r="B297" s="862"/>
      <c r="C297" s="862"/>
      <c r="D297" s="862"/>
      <c r="E297" s="862"/>
      <c r="F297" s="863"/>
    </row>
    <row r="298" spans="1:6" ht="17.25" customHeight="1" thickBot="1" x14ac:dyDescent="0.35">
      <c r="A298" s="861" t="s">
        <v>720</v>
      </c>
      <c r="B298" s="862"/>
      <c r="C298" s="862"/>
      <c r="D298" s="862"/>
      <c r="E298" s="862"/>
      <c r="F298" s="863"/>
    </row>
    <row r="299" spans="1:6" ht="17.25" customHeight="1" thickBot="1" x14ac:dyDescent="0.35">
      <c r="A299" s="861"/>
      <c r="B299" s="862"/>
      <c r="C299" s="862"/>
      <c r="D299" s="862"/>
      <c r="E299" s="862"/>
      <c r="F299" s="863"/>
    </row>
    <row r="300" spans="1:6" ht="17.25" customHeight="1" thickBot="1" x14ac:dyDescent="0.35">
      <c r="A300" s="864" t="s">
        <v>792</v>
      </c>
      <c r="B300" s="865"/>
      <c r="C300" s="865"/>
      <c r="D300" s="865"/>
      <c r="E300" s="865"/>
      <c r="F300" s="866"/>
    </row>
    <row r="301" spans="1:6" ht="15.75" thickBot="1" x14ac:dyDescent="0.3">
      <c r="A301" s="856" t="s">
        <v>844</v>
      </c>
      <c r="B301" s="856" t="s">
        <v>682</v>
      </c>
      <c r="C301" s="858" t="s">
        <v>703</v>
      </c>
      <c r="D301" s="859"/>
      <c r="E301" s="860"/>
      <c r="F301" s="55" t="s">
        <v>704</v>
      </c>
    </row>
    <row r="302" spans="1:6" ht="15.75" thickBot="1" x14ac:dyDescent="0.3">
      <c r="A302" s="857"/>
      <c r="B302" s="857"/>
      <c r="C302" s="66" t="s">
        <v>770</v>
      </c>
      <c r="D302" s="39" t="s">
        <v>771</v>
      </c>
      <c r="E302" s="40" t="s">
        <v>772</v>
      </c>
      <c r="F302" s="41" t="s">
        <v>770</v>
      </c>
    </row>
    <row r="303" spans="1:6" ht="18" customHeight="1" x14ac:dyDescent="0.25">
      <c r="A303" s="115">
        <v>22020358</v>
      </c>
      <c r="B303" s="56" t="s">
        <v>514</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506</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516</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455</v>
      </c>
      <c r="C315" s="18">
        <v>0</v>
      </c>
      <c r="D315" s="21">
        <v>1750000</v>
      </c>
      <c r="E315" s="18">
        <v>1750000</v>
      </c>
      <c r="F315" s="22">
        <v>0</v>
      </c>
      <c r="G315" s="50">
        <f>D313-G313</f>
        <v>176052796</v>
      </c>
    </row>
    <row r="316" spans="1:7" ht="18" customHeight="1" x14ac:dyDescent="0.25">
      <c r="A316" s="42">
        <v>22020341</v>
      </c>
      <c r="B316" s="57" t="s">
        <v>478</v>
      </c>
      <c r="C316" s="18">
        <v>0</v>
      </c>
      <c r="D316" s="21">
        <v>500000</v>
      </c>
      <c r="E316" s="18">
        <v>500000</v>
      </c>
      <c r="F316" s="22">
        <v>0</v>
      </c>
    </row>
    <row r="317" spans="1:7" ht="30" x14ac:dyDescent="0.25">
      <c r="A317" s="42">
        <v>22020426</v>
      </c>
      <c r="B317" s="57" t="s">
        <v>449</v>
      </c>
      <c r="C317" s="18">
        <v>0</v>
      </c>
      <c r="D317" s="21">
        <v>2000000</v>
      </c>
      <c r="E317" s="18">
        <v>2000000</v>
      </c>
      <c r="F317" s="22">
        <v>0</v>
      </c>
    </row>
    <row r="318" spans="1:7" ht="30.75" customHeight="1" x14ac:dyDescent="0.25">
      <c r="A318" s="42">
        <v>22020422</v>
      </c>
      <c r="B318" s="57" t="s">
        <v>453</v>
      </c>
      <c r="C318" s="18">
        <v>8250750</v>
      </c>
      <c r="D318" s="21">
        <v>9000000</v>
      </c>
      <c r="E318" s="18">
        <v>749250</v>
      </c>
      <c r="F318" s="22">
        <v>0</v>
      </c>
    </row>
    <row r="319" spans="1:7" ht="30" x14ac:dyDescent="0.25">
      <c r="A319" s="42">
        <v>22020313</v>
      </c>
      <c r="B319" s="57" t="s">
        <v>481</v>
      </c>
      <c r="C319" s="18">
        <v>0</v>
      </c>
      <c r="D319" s="21">
        <v>1900000</v>
      </c>
      <c r="E319" s="18">
        <v>1900000</v>
      </c>
      <c r="F319" s="22">
        <v>0</v>
      </c>
    </row>
    <row r="320" spans="1:7" ht="18" customHeight="1" x14ac:dyDescent="0.25">
      <c r="A320" s="42">
        <v>22020311</v>
      </c>
      <c r="B320" s="57" t="s">
        <v>531</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484</v>
      </c>
      <c r="C324" s="18">
        <v>0</v>
      </c>
      <c r="D324" s="21">
        <v>51898</v>
      </c>
      <c r="E324" s="18">
        <v>51898</v>
      </c>
      <c r="F324" s="22">
        <v>0</v>
      </c>
    </row>
    <row r="325" spans="1:6" ht="18" customHeight="1" x14ac:dyDescent="0.25">
      <c r="A325" s="42">
        <v>22020336</v>
      </c>
      <c r="B325" s="57" t="s">
        <v>458</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788</v>
      </c>
      <c r="C327" s="18">
        <v>779382100</v>
      </c>
      <c r="D327" s="21">
        <v>780000000</v>
      </c>
      <c r="E327" s="18">
        <v>617900</v>
      </c>
      <c r="F327" s="22">
        <v>570609270</v>
      </c>
    </row>
    <row r="328" spans="1:6" ht="18" customHeight="1" x14ac:dyDescent="0.25">
      <c r="A328" s="42">
        <v>22020503</v>
      </c>
      <c r="B328" s="57" t="s">
        <v>571</v>
      </c>
      <c r="C328" s="18">
        <v>0</v>
      </c>
      <c r="D328" s="21">
        <v>40000</v>
      </c>
      <c r="E328" s="18">
        <v>40000</v>
      </c>
      <c r="F328" s="22">
        <v>0</v>
      </c>
    </row>
    <row r="329" spans="1:6" ht="19.5" customHeight="1" x14ac:dyDescent="0.25">
      <c r="A329" s="42">
        <v>22020210</v>
      </c>
      <c r="B329" s="57" t="s">
        <v>476</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537</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496</v>
      </c>
      <c r="C333" s="18">
        <v>0</v>
      </c>
      <c r="D333" s="21">
        <v>1600000</v>
      </c>
      <c r="E333" s="18">
        <v>1600000</v>
      </c>
      <c r="F333" s="22">
        <v>0</v>
      </c>
    </row>
    <row r="334" spans="1:6" ht="18" customHeight="1" x14ac:dyDescent="0.25">
      <c r="A334" s="42">
        <v>22020447</v>
      </c>
      <c r="B334" s="57" t="s">
        <v>583</v>
      </c>
      <c r="C334" s="18">
        <v>2250000</v>
      </c>
      <c r="D334" s="21">
        <v>2540000</v>
      </c>
      <c r="E334" s="18">
        <v>290000</v>
      </c>
      <c r="F334" s="22">
        <v>0</v>
      </c>
    </row>
    <row r="335" spans="1:6" ht="18" customHeight="1" x14ac:dyDescent="0.25">
      <c r="A335" s="42">
        <v>22020345</v>
      </c>
      <c r="B335" s="57" t="s">
        <v>459</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468</v>
      </c>
      <c r="C337" s="18">
        <v>1750722</v>
      </c>
      <c r="D337" s="21">
        <v>2000000</v>
      </c>
      <c r="E337" s="18">
        <v>249278</v>
      </c>
      <c r="F337" s="22">
        <v>0</v>
      </c>
    </row>
    <row r="338" spans="1:6" ht="18" customHeight="1" x14ac:dyDescent="0.25">
      <c r="A338" s="42">
        <v>22020603</v>
      </c>
      <c r="B338" s="57" t="s">
        <v>789</v>
      </c>
      <c r="C338" s="18">
        <v>19875452.5</v>
      </c>
      <c r="D338" s="21">
        <v>20000000</v>
      </c>
      <c r="E338" s="18">
        <v>124547.5</v>
      </c>
      <c r="F338" s="22">
        <v>1578350</v>
      </c>
    </row>
    <row r="339" spans="1:6" ht="18" customHeight="1" x14ac:dyDescent="0.25">
      <c r="A339" s="42">
        <v>22020705</v>
      </c>
      <c r="B339" s="57" t="s">
        <v>534</v>
      </c>
      <c r="C339" s="18">
        <v>15640000</v>
      </c>
      <c r="D339" s="21">
        <v>16000000</v>
      </c>
      <c r="E339" s="18">
        <v>360000</v>
      </c>
      <c r="F339" s="22">
        <v>0</v>
      </c>
    </row>
    <row r="340" spans="1:6" ht="18" customHeight="1" x14ac:dyDescent="0.25">
      <c r="A340" s="42">
        <v>22020721</v>
      </c>
      <c r="B340" s="57" t="s">
        <v>502</v>
      </c>
      <c r="C340" s="18">
        <v>0</v>
      </c>
      <c r="D340" s="21">
        <v>250000</v>
      </c>
      <c r="E340" s="18">
        <v>250000</v>
      </c>
      <c r="F340" s="22">
        <v>0</v>
      </c>
    </row>
    <row r="341" spans="1:6" ht="18" customHeight="1" x14ac:dyDescent="0.25">
      <c r="A341" s="42">
        <v>22020786</v>
      </c>
      <c r="B341" s="57" t="s">
        <v>489</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555</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779</v>
      </c>
      <c r="C347" s="63">
        <v>299000000</v>
      </c>
      <c r="D347" s="19">
        <v>300000000</v>
      </c>
      <c r="E347" s="19">
        <v>1000000</v>
      </c>
      <c r="F347" s="32">
        <v>1305729930</v>
      </c>
    </row>
    <row r="348" spans="1:6" ht="18" customHeight="1" x14ac:dyDescent="0.25">
      <c r="A348" s="42">
        <v>22020604</v>
      </c>
      <c r="B348" s="19" t="s">
        <v>776</v>
      </c>
      <c r="C348" s="63">
        <v>6208750000</v>
      </c>
      <c r="D348" s="19">
        <v>6895000000</v>
      </c>
      <c r="E348" s="19">
        <v>686250000</v>
      </c>
      <c r="F348" s="32">
        <v>7422966565.8199997</v>
      </c>
    </row>
    <row r="349" spans="1:6" ht="18" customHeight="1" x14ac:dyDescent="0.25">
      <c r="A349" s="42">
        <v>22021202</v>
      </c>
      <c r="B349" s="57" t="s">
        <v>488</v>
      </c>
      <c r="C349" s="18">
        <v>19150500</v>
      </c>
      <c r="D349" s="21">
        <v>19265091</v>
      </c>
      <c r="E349" s="18">
        <v>114591</v>
      </c>
      <c r="F349" s="22">
        <v>0</v>
      </c>
    </row>
    <row r="350" spans="1:6" ht="18" customHeight="1" x14ac:dyDescent="0.25">
      <c r="A350" s="42">
        <v>22020783</v>
      </c>
      <c r="B350" s="57" t="s">
        <v>574</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861" t="s">
        <v>756</v>
      </c>
      <c r="B354" s="862"/>
      <c r="C354" s="862"/>
      <c r="D354" s="862"/>
      <c r="E354" s="862"/>
      <c r="F354" s="863"/>
    </row>
    <row r="355" spans="1:9" ht="18" customHeight="1" thickBot="1" x14ac:dyDescent="0.35">
      <c r="A355" s="861" t="s">
        <v>711</v>
      </c>
      <c r="B355" s="862"/>
      <c r="C355" s="862"/>
      <c r="D355" s="862"/>
      <c r="E355" s="862"/>
      <c r="F355" s="863"/>
    </row>
    <row r="356" spans="1:9" ht="18" customHeight="1" thickBot="1" x14ac:dyDescent="0.35">
      <c r="A356" s="861" t="s">
        <v>720</v>
      </c>
      <c r="B356" s="862"/>
      <c r="C356" s="862"/>
      <c r="D356" s="862"/>
      <c r="E356" s="862"/>
      <c r="F356" s="863"/>
    </row>
    <row r="357" spans="1:9" ht="18" customHeight="1" thickBot="1" x14ac:dyDescent="0.35">
      <c r="A357" s="861"/>
      <c r="B357" s="862"/>
      <c r="C357" s="862"/>
      <c r="D357" s="862"/>
      <c r="E357" s="862"/>
      <c r="F357" s="863"/>
    </row>
    <row r="358" spans="1:9" ht="18" customHeight="1" thickBot="1" x14ac:dyDescent="0.35">
      <c r="A358" s="864" t="s">
        <v>792</v>
      </c>
      <c r="B358" s="865"/>
      <c r="C358" s="865"/>
      <c r="D358" s="865"/>
      <c r="E358" s="865"/>
      <c r="F358" s="866"/>
    </row>
    <row r="359" spans="1:9" ht="15.75" thickBot="1" x14ac:dyDescent="0.3">
      <c r="A359" s="856" t="s">
        <v>844</v>
      </c>
      <c r="B359" s="856" t="s">
        <v>682</v>
      </c>
      <c r="C359" s="858" t="s">
        <v>703</v>
      </c>
      <c r="D359" s="859"/>
      <c r="E359" s="860"/>
      <c r="F359" s="55" t="s">
        <v>704</v>
      </c>
    </row>
    <row r="360" spans="1:9" ht="15.75" thickBot="1" x14ac:dyDescent="0.3">
      <c r="A360" s="857"/>
      <c r="B360" s="857"/>
      <c r="C360" s="66" t="s">
        <v>770</v>
      </c>
      <c r="D360" s="39" t="s">
        <v>771</v>
      </c>
      <c r="E360" s="40" t="s">
        <v>772</v>
      </c>
      <c r="F360" s="41" t="s">
        <v>770</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457</v>
      </c>
      <c r="C365" s="18">
        <v>72550210</v>
      </c>
      <c r="D365" s="20">
        <v>73550000</v>
      </c>
      <c r="E365" s="20">
        <v>999790</v>
      </c>
      <c r="F365" s="35">
        <v>0</v>
      </c>
      <c r="H365" s="38"/>
      <c r="I365" s="38"/>
    </row>
    <row r="366" spans="1:9" ht="30" x14ac:dyDescent="0.25">
      <c r="A366" s="42">
        <v>22021207</v>
      </c>
      <c r="B366" s="62" t="s">
        <v>492</v>
      </c>
      <c r="C366" s="18">
        <v>1900000000</v>
      </c>
      <c r="D366" s="20">
        <v>2000000000</v>
      </c>
      <c r="E366" s="20">
        <v>100000000</v>
      </c>
      <c r="F366" s="35">
        <v>0</v>
      </c>
      <c r="H366" s="38"/>
      <c r="I366" s="38"/>
    </row>
    <row r="367" spans="1:9" ht="18" customHeight="1" x14ac:dyDescent="0.25">
      <c r="A367" s="42">
        <v>22020775</v>
      </c>
      <c r="B367" s="19" t="s">
        <v>775</v>
      </c>
      <c r="C367" s="63">
        <v>7911801870</v>
      </c>
      <c r="D367" s="19">
        <v>8000000000</v>
      </c>
      <c r="E367" s="19">
        <v>88198130</v>
      </c>
      <c r="F367" s="32">
        <v>4202177940.4799981</v>
      </c>
      <c r="H367" s="38"/>
      <c r="I367" s="38"/>
    </row>
    <row r="368" spans="1:9" ht="30.75" customHeight="1" x14ac:dyDescent="0.25">
      <c r="A368" s="42">
        <v>22020680</v>
      </c>
      <c r="B368" s="57" t="s">
        <v>490</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586</v>
      </c>
      <c r="C372" s="18">
        <v>1850250</v>
      </c>
      <c r="D372" s="21">
        <v>2000000</v>
      </c>
      <c r="E372" s="18">
        <v>149750</v>
      </c>
      <c r="F372" s="22">
        <v>0</v>
      </c>
    </row>
    <row r="373" spans="1:6" ht="18" customHeight="1" x14ac:dyDescent="0.25">
      <c r="A373" s="42">
        <v>22020706</v>
      </c>
      <c r="B373" s="57" t="s">
        <v>551</v>
      </c>
      <c r="C373" s="18">
        <v>0</v>
      </c>
      <c r="D373" s="21">
        <v>500000</v>
      </c>
      <c r="E373" s="18">
        <v>500000</v>
      </c>
      <c r="F373" s="22">
        <v>0</v>
      </c>
    </row>
    <row r="374" spans="1:6" ht="18" customHeight="1" x14ac:dyDescent="0.25">
      <c r="A374" s="42">
        <v>22020781</v>
      </c>
      <c r="B374" s="57" t="s">
        <v>482</v>
      </c>
      <c r="C374" s="18">
        <v>5010050</v>
      </c>
      <c r="D374" s="21">
        <v>5100000</v>
      </c>
      <c r="E374" s="18">
        <v>89950</v>
      </c>
      <c r="F374" s="22">
        <v>0</v>
      </c>
    </row>
    <row r="375" spans="1:6" ht="18" customHeight="1" x14ac:dyDescent="0.25">
      <c r="A375" s="42">
        <v>22020764</v>
      </c>
      <c r="B375" s="57" t="s">
        <v>585</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592</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499</v>
      </c>
      <c r="C380" s="18">
        <v>0</v>
      </c>
      <c r="D380" s="21">
        <v>588689</v>
      </c>
      <c r="E380" s="18">
        <v>588689</v>
      </c>
      <c r="F380" s="22">
        <v>0</v>
      </c>
    </row>
    <row r="381" spans="1:6" ht="18" customHeight="1" x14ac:dyDescent="0.25">
      <c r="A381" s="42">
        <v>22021041</v>
      </c>
      <c r="B381" s="57" t="s">
        <v>445</v>
      </c>
      <c r="C381" s="18">
        <v>7500500</v>
      </c>
      <c r="D381" s="21">
        <v>8300000</v>
      </c>
      <c r="E381" s="18">
        <v>799500</v>
      </c>
      <c r="F381" s="22">
        <v>0</v>
      </c>
    </row>
    <row r="382" spans="1:6" ht="32.25" customHeight="1" x14ac:dyDescent="0.25">
      <c r="A382" s="42">
        <v>22020641</v>
      </c>
      <c r="B382" s="57" t="s">
        <v>485</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466</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503</v>
      </c>
      <c r="C395" s="18">
        <v>2750250</v>
      </c>
      <c r="D395" s="21">
        <v>3000000</v>
      </c>
      <c r="E395" s="18">
        <v>249750</v>
      </c>
      <c r="F395" s="22">
        <v>0</v>
      </c>
    </row>
    <row r="396" spans="1:6" ht="18" customHeight="1" x14ac:dyDescent="0.25">
      <c r="A396" s="42">
        <v>22020782</v>
      </c>
      <c r="B396" s="57" t="s">
        <v>523</v>
      </c>
      <c r="C396" s="18">
        <v>0</v>
      </c>
      <c r="D396" s="21">
        <v>300000</v>
      </c>
      <c r="E396" s="18">
        <v>300000</v>
      </c>
      <c r="F396" s="22">
        <v>0</v>
      </c>
    </row>
    <row r="397" spans="1:6" ht="18" customHeight="1" x14ac:dyDescent="0.25">
      <c r="A397" s="42">
        <v>22020684</v>
      </c>
      <c r="B397" s="57" t="s">
        <v>498</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447</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512</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540</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861" t="s">
        <v>756</v>
      </c>
      <c r="B413" s="862"/>
      <c r="C413" s="862"/>
      <c r="D413" s="862"/>
      <c r="E413" s="862"/>
      <c r="F413" s="863"/>
    </row>
    <row r="414" spans="1:13" ht="18" customHeight="1" thickBot="1" x14ac:dyDescent="0.35">
      <c r="A414" s="861" t="s">
        <v>711</v>
      </c>
      <c r="B414" s="862"/>
      <c r="C414" s="862"/>
      <c r="D414" s="862"/>
      <c r="E414" s="862"/>
      <c r="F414" s="863"/>
    </row>
    <row r="415" spans="1:13" ht="18" customHeight="1" thickBot="1" x14ac:dyDescent="0.35">
      <c r="A415" s="861" t="s">
        <v>720</v>
      </c>
      <c r="B415" s="862"/>
      <c r="C415" s="862"/>
      <c r="D415" s="862"/>
      <c r="E415" s="862"/>
      <c r="F415" s="863"/>
    </row>
    <row r="416" spans="1:13" ht="18" customHeight="1" thickBot="1" x14ac:dyDescent="0.35">
      <c r="A416" s="861"/>
      <c r="B416" s="862"/>
      <c r="C416" s="862"/>
      <c r="D416" s="862"/>
      <c r="E416" s="862"/>
      <c r="F416" s="863"/>
    </row>
    <row r="417" spans="1:6" ht="18" customHeight="1" thickBot="1" x14ac:dyDescent="0.35">
      <c r="A417" s="864" t="s">
        <v>792</v>
      </c>
      <c r="B417" s="865"/>
      <c r="C417" s="865"/>
      <c r="D417" s="865"/>
      <c r="E417" s="865"/>
      <c r="F417" s="866"/>
    </row>
    <row r="418" spans="1:6" ht="15.75" thickBot="1" x14ac:dyDescent="0.3">
      <c r="A418" s="856" t="s">
        <v>844</v>
      </c>
      <c r="B418" s="856" t="s">
        <v>682</v>
      </c>
      <c r="C418" s="858" t="s">
        <v>703</v>
      </c>
      <c r="D418" s="859"/>
      <c r="E418" s="860"/>
      <c r="F418" s="55" t="s">
        <v>704</v>
      </c>
    </row>
    <row r="419" spans="1:6" ht="15.75" thickBot="1" x14ac:dyDescent="0.3">
      <c r="A419" s="857"/>
      <c r="B419" s="857"/>
      <c r="C419" s="66" t="s">
        <v>770</v>
      </c>
      <c r="D419" s="39" t="s">
        <v>771</v>
      </c>
      <c r="E419" s="40" t="s">
        <v>772</v>
      </c>
      <c r="F419" s="41" t="s">
        <v>770</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579</v>
      </c>
      <c r="C421" s="18">
        <v>0</v>
      </c>
      <c r="D421" s="21">
        <v>11550000</v>
      </c>
      <c r="E421" s="18">
        <v>11550000</v>
      </c>
      <c r="F421" s="22">
        <v>0</v>
      </c>
    </row>
    <row r="422" spans="1:6" ht="18" customHeight="1" x14ac:dyDescent="0.25">
      <c r="A422" s="42">
        <v>22020690</v>
      </c>
      <c r="B422" s="57" t="s">
        <v>500</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519</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567</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510</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867" t="s">
        <v>725</v>
      </c>
      <c r="B440" s="868"/>
      <c r="C440" s="868"/>
      <c r="D440" s="868"/>
      <c r="E440" s="868"/>
      <c r="F440" s="869"/>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H46"/>
  <sheetViews>
    <sheetView showGridLines="0" zoomScaleNormal="100" zoomScaleSheetLayoutView="91" workbookViewId="0">
      <selection activeCell="A12" sqref="A12:H12"/>
    </sheetView>
  </sheetViews>
  <sheetFormatPr defaultColWidth="9.140625" defaultRowHeight="14.25" x14ac:dyDescent="0.25"/>
  <cols>
    <col min="1" max="1" width="12.28515625" style="397" customWidth="1"/>
    <col min="2" max="2" width="30.140625" style="395" customWidth="1"/>
    <col min="3" max="3" width="21.5703125" style="405" bestFit="1" customWidth="1"/>
    <col min="4" max="4" width="22.28515625" style="395" customWidth="1"/>
    <col min="5" max="5" width="22.42578125" style="409" customWidth="1"/>
    <col min="6" max="6" width="19.140625" style="410" bestFit="1" customWidth="1"/>
    <col min="7" max="7" width="9.140625" style="395"/>
    <col min="8" max="8" width="22.140625" style="395" customWidth="1"/>
    <col min="9" max="16384" width="9.140625" style="395"/>
  </cols>
  <sheetData>
    <row r="1" spans="1:8" ht="15.75" x14ac:dyDescent="0.25">
      <c r="A1" s="766" t="e">
        <f>'6'!A1</f>
        <v>#REF!</v>
      </c>
      <c r="B1" s="766"/>
      <c r="C1" s="766"/>
      <c r="D1" s="766"/>
      <c r="E1" s="766"/>
      <c r="F1" s="766"/>
    </row>
    <row r="2" spans="1:8" ht="15.75" x14ac:dyDescent="0.25">
      <c r="A2" s="766" t="e">
        <f>'6'!A2</f>
        <v>#REF!</v>
      </c>
      <c r="B2" s="766"/>
      <c r="C2" s="766"/>
      <c r="D2" s="766"/>
      <c r="E2" s="766"/>
      <c r="F2" s="766"/>
    </row>
    <row r="3" spans="1:8" ht="15.75" x14ac:dyDescent="0.25">
      <c r="A3" s="766" t="s">
        <v>720</v>
      </c>
      <c r="B3" s="766"/>
      <c r="C3" s="766"/>
      <c r="D3" s="766"/>
      <c r="E3" s="766"/>
      <c r="F3" s="766"/>
    </row>
    <row r="4" spans="1:8" ht="8.25" customHeight="1" x14ac:dyDescent="0.25">
      <c r="A4" s="766"/>
      <c r="B4" s="766"/>
      <c r="C4" s="766"/>
      <c r="D4" s="766"/>
      <c r="E4" s="766"/>
      <c r="F4" s="766"/>
    </row>
    <row r="5" spans="1:8" ht="15.75" x14ac:dyDescent="0.25">
      <c r="A5" s="767" t="s">
        <v>1107</v>
      </c>
      <c r="B5" s="767"/>
      <c r="C5" s="767"/>
      <c r="D5" s="767"/>
      <c r="E5" s="767"/>
      <c r="F5" s="767"/>
    </row>
    <row r="6" spans="1:8" s="397" customFormat="1" ht="31.5" x14ac:dyDescent="0.25">
      <c r="A6" s="771" t="s">
        <v>844</v>
      </c>
      <c r="B6" s="772" t="s">
        <v>682</v>
      </c>
      <c r="C6" s="766" t="e">
        <f>'6'!C6</f>
        <v>#REF!</v>
      </c>
      <c r="D6" s="766"/>
      <c r="E6" s="766"/>
      <c r="F6" s="396" t="str">
        <f>'6'!H6</f>
        <v>Year Ended 31 December 2020</v>
      </c>
    </row>
    <row r="7" spans="1:8" ht="15.75" x14ac:dyDescent="0.25">
      <c r="A7" s="771"/>
      <c r="B7" s="772"/>
      <c r="C7" s="420" t="s">
        <v>770</v>
      </c>
      <c r="D7" s="421" t="s">
        <v>771</v>
      </c>
      <c r="E7" s="451" t="s">
        <v>772</v>
      </c>
      <c r="F7" s="420" t="s">
        <v>770</v>
      </c>
    </row>
    <row r="8" spans="1:8" ht="15.75" x14ac:dyDescent="0.25">
      <c r="A8" s="407">
        <v>22020101</v>
      </c>
      <c r="B8" s="401" t="s">
        <v>1117</v>
      </c>
      <c r="C8" s="402">
        <f>45425281.43+8187146.8000001-581.38000011444-0.72</f>
        <v>53611846.129999988</v>
      </c>
      <c r="D8" s="403">
        <v>53710000</v>
      </c>
      <c r="E8" s="404">
        <f>D8-C8</f>
        <v>98153.870000012219</v>
      </c>
      <c r="F8" s="420"/>
    </row>
    <row r="9" spans="1:8" ht="15.75" x14ac:dyDescent="0.25">
      <c r="A9" s="407">
        <v>22020201</v>
      </c>
      <c r="B9" s="401" t="s">
        <v>1118</v>
      </c>
      <c r="C9" s="403">
        <v>1100000</v>
      </c>
      <c r="D9" s="403">
        <v>1200000</v>
      </c>
      <c r="E9" s="404">
        <f t="shared" ref="E9:E33" si="0">D9-C9</f>
        <v>100000</v>
      </c>
      <c r="F9" s="420"/>
    </row>
    <row r="10" spans="1:8" ht="15.75" x14ac:dyDescent="0.25">
      <c r="A10" s="407">
        <v>22020301</v>
      </c>
      <c r="B10" s="401" t="s">
        <v>1119</v>
      </c>
      <c r="C10" s="403">
        <v>770000</v>
      </c>
      <c r="D10" s="403">
        <v>1300000</v>
      </c>
      <c r="E10" s="404">
        <f t="shared" si="0"/>
        <v>530000</v>
      </c>
      <c r="F10" s="420"/>
    </row>
    <row r="11" spans="1:8" ht="15.75" x14ac:dyDescent="0.25">
      <c r="A11" s="407">
        <v>22020307</v>
      </c>
      <c r="B11" s="401" t="s">
        <v>1120</v>
      </c>
      <c r="C11" s="402">
        <v>218734677.59999999</v>
      </c>
      <c r="D11" s="403">
        <v>141238300</v>
      </c>
      <c r="E11" s="404">
        <f t="shared" si="0"/>
        <v>-77496377.599999994</v>
      </c>
      <c r="F11" s="420"/>
    </row>
    <row r="12" spans="1:8" ht="15.75" x14ac:dyDescent="0.25">
      <c r="A12" s="407">
        <v>22020310</v>
      </c>
      <c r="B12" s="401" t="s">
        <v>1121</v>
      </c>
      <c r="C12" s="402">
        <v>131074851.55</v>
      </c>
      <c r="D12" s="403">
        <v>81395840</v>
      </c>
      <c r="E12" s="404">
        <f t="shared" si="0"/>
        <v>-49679011.549999997</v>
      </c>
      <c r="F12" s="420"/>
      <c r="H12" s="405"/>
    </row>
    <row r="13" spans="1:8" ht="15.75" x14ac:dyDescent="0.25">
      <c r="A13" s="407">
        <v>22010103</v>
      </c>
      <c r="B13" s="401" t="s">
        <v>1122</v>
      </c>
      <c r="C13" s="402">
        <v>43004626.560000002</v>
      </c>
      <c r="D13" s="406"/>
      <c r="E13" s="404">
        <f t="shared" si="0"/>
        <v>-43004626.560000002</v>
      </c>
      <c r="F13" s="420"/>
    </row>
    <row r="14" spans="1:8" ht="15.75" x14ac:dyDescent="0.25">
      <c r="A14" s="407">
        <v>22020401</v>
      </c>
      <c r="B14" s="401" t="s">
        <v>1123</v>
      </c>
      <c r="C14" s="403">
        <v>3550000</v>
      </c>
      <c r="D14" s="403">
        <v>15000000</v>
      </c>
      <c r="E14" s="404">
        <f t="shared" si="0"/>
        <v>11450000</v>
      </c>
      <c r="F14" s="420"/>
    </row>
    <row r="15" spans="1:8" ht="15.75" x14ac:dyDescent="0.25">
      <c r="A15" s="407">
        <v>22020403</v>
      </c>
      <c r="B15" s="401" t="s">
        <v>1124</v>
      </c>
      <c r="C15" s="403">
        <v>50000</v>
      </c>
      <c r="D15" s="403">
        <v>2000000</v>
      </c>
      <c r="E15" s="404">
        <f t="shared" si="0"/>
        <v>1950000</v>
      </c>
      <c r="F15" s="420"/>
    </row>
    <row r="16" spans="1:8" ht="15.75" x14ac:dyDescent="0.25">
      <c r="A16" s="407">
        <v>22020501</v>
      </c>
      <c r="B16" s="401" t="s">
        <v>1125</v>
      </c>
      <c r="C16" s="402">
        <v>27662480.41</v>
      </c>
      <c r="D16" s="403">
        <v>30664000</v>
      </c>
      <c r="E16" s="404">
        <f t="shared" si="0"/>
        <v>3001519.59</v>
      </c>
      <c r="F16" s="420"/>
    </row>
    <row r="17" spans="1:6" ht="15.75" x14ac:dyDescent="0.25">
      <c r="A17" s="407">
        <v>22020604</v>
      </c>
      <c r="B17" s="401" t="s">
        <v>1126</v>
      </c>
      <c r="C17" s="403">
        <v>76000000</v>
      </c>
      <c r="D17" s="403">
        <v>86000000</v>
      </c>
      <c r="E17" s="404">
        <f t="shared" si="0"/>
        <v>10000000</v>
      </c>
      <c r="F17" s="420"/>
    </row>
    <row r="18" spans="1:6" ht="15.75" x14ac:dyDescent="0.25">
      <c r="A18" s="407">
        <v>22020605</v>
      </c>
      <c r="B18" s="401" t="s">
        <v>1127</v>
      </c>
      <c r="C18" s="402">
        <v>15565761.92</v>
      </c>
      <c r="D18" s="403">
        <v>15000000</v>
      </c>
      <c r="E18" s="404">
        <f t="shared" si="0"/>
        <v>-565761.91999999993</v>
      </c>
      <c r="F18" s="420"/>
    </row>
    <row r="19" spans="1:6" ht="15.75" x14ac:dyDescent="0.25">
      <c r="A19" s="407">
        <v>23010127</v>
      </c>
      <c r="B19" s="401" t="s">
        <v>1128</v>
      </c>
      <c r="C19" s="403">
        <v>145315953</v>
      </c>
      <c r="D19" s="403">
        <v>148500000</v>
      </c>
      <c r="E19" s="404">
        <f t="shared" si="0"/>
        <v>3184047</v>
      </c>
      <c r="F19" s="420"/>
    </row>
    <row r="20" spans="1:6" ht="15.75" x14ac:dyDescent="0.25">
      <c r="A20" s="407">
        <v>22020701</v>
      </c>
      <c r="B20" s="401" t="s">
        <v>1129</v>
      </c>
      <c r="C20" s="402">
        <v>41020571.420000002</v>
      </c>
      <c r="D20" s="403">
        <v>50000000</v>
      </c>
      <c r="E20" s="404">
        <f t="shared" si="0"/>
        <v>8979428.5799999982</v>
      </c>
      <c r="F20" s="420"/>
    </row>
    <row r="21" spans="1:6" ht="15.75" x14ac:dyDescent="0.25">
      <c r="A21" s="407">
        <v>22020702</v>
      </c>
      <c r="B21" s="401" t="s">
        <v>1130</v>
      </c>
      <c r="C21" s="402">
        <v>7810844.0300000003</v>
      </c>
      <c r="D21" s="403">
        <v>20000000</v>
      </c>
      <c r="E21" s="404">
        <f t="shared" si="0"/>
        <v>12189155.969999999</v>
      </c>
      <c r="F21" s="420"/>
    </row>
    <row r="22" spans="1:6" ht="15.75" x14ac:dyDescent="0.25">
      <c r="A22" s="407">
        <v>22021001</v>
      </c>
      <c r="B22" s="401" t="s">
        <v>1131</v>
      </c>
      <c r="C22" s="403">
        <v>450000</v>
      </c>
      <c r="D22" s="403">
        <v>500000</v>
      </c>
      <c r="E22" s="404">
        <f t="shared" si="0"/>
        <v>50000</v>
      </c>
      <c r="F22" s="420"/>
    </row>
    <row r="23" spans="1:6" ht="28.5" x14ac:dyDescent="0.25">
      <c r="A23" s="407">
        <v>22021002</v>
      </c>
      <c r="B23" s="401" t="s">
        <v>1132</v>
      </c>
      <c r="C23" s="403">
        <v>3950000</v>
      </c>
      <c r="D23" s="403">
        <v>4500000</v>
      </c>
      <c r="E23" s="404">
        <f t="shared" si="0"/>
        <v>550000</v>
      </c>
      <c r="F23" s="420"/>
    </row>
    <row r="24" spans="1:6" ht="15.75" x14ac:dyDescent="0.25">
      <c r="A24" s="407"/>
      <c r="B24" s="401" t="s">
        <v>1133</v>
      </c>
      <c r="C24" s="402">
        <v>52642667.009999998</v>
      </c>
      <c r="D24" s="403">
        <v>86000000</v>
      </c>
      <c r="E24" s="404">
        <f t="shared" si="0"/>
        <v>33357332.990000002</v>
      </c>
      <c r="F24" s="420"/>
    </row>
    <row r="25" spans="1:6" ht="15.75" x14ac:dyDescent="0.25">
      <c r="A25" s="407"/>
      <c r="B25" s="401" t="s">
        <v>1134</v>
      </c>
      <c r="C25" s="402">
        <v>156374974.96000001</v>
      </c>
      <c r="D25" s="403">
        <v>59500000</v>
      </c>
      <c r="E25" s="404">
        <f t="shared" si="0"/>
        <v>-96874974.960000008</v>
      </c>
      <c r="F25" s="420"/>
    </row>
    <row r="26" spans="1:6" ht="15.75" x14ac:dyDescent="0.25">
      <c r="A26" s="407">
        <v>22020105</v>
      </c>
      <c r="B26" s="401" t="s">
        <v>1135</v>
      </c>
      <c r="C26" s="403">
        <v>1212000</v>
      </c>
      <c r="D26" s="406"/>
      <c r="E26" s="404">
        <f t="shared" si="0"/>
        <v>-1212000</v>
      </c>
      <c r="F26" s="420"/>
    </row>
    <row r="27" spans="1:6" ht="15.75" x14ac:dyDescent="0.25">
      <c r="A27" s="407"/>
      <c r="B27" s="401" t="s">
        <v>1098</v>
      </c>
      <c r="C27" s="406"/>
      <c r="D27" s="406"/>
      <c r="E27" s="404">
        <f t="shared" si="0"/>
        <v>0</v>
      </c>
      <c r="F27" s="420"/>
    </row>
    <row r="28" spans="1:6" ht="28.5" x14ac:dyDescent="0.25">
      <c r="A28" s="407" t="s">
        <v>1136</v>
      </c>
      <c r="B28" s="401" t="s">
        <v>1137</v>
      </c>
      <c r="C28" s="402">
        <v>15514941.609999999</v>
      </c>
      <c r="D28" s="403">
        <v>6000000</v>
      </c>
      <c r="E28" s="404">
        <f t="shared" si="0"/>
        <v>-9514941.6099999994</v>
      </c>
      <c r="F28" s="420"/>
    </row>
    <row r="29" spans="1:6" ht="42.75" x14ac:dyDescent="0.25">
      <c r="A29" s="407" t="s">
        <v>1138</v>
      </c>
      <c r="B29" s="401" t="s">
        <v>1139</v>
      </c>
      <c r="C29" s="402">
        <v>6415954.8399999999</v>
      </c>
      <c r="D29" s="403">
        <v>10434680</v>
      </c>
      <c r="E29" s="404">
        <f t="shared" si="0"/>
        <v>4018725.16</v>
      </c>
      <c r="F29" s="420"/>
    </row>
    <row r="30" spans="1:6" ht="28.5" x14ac:dyDescent="0.25">
      <c r="A30" s="407" t="s">
        <v>1140</v>
      </c>
      <c r="B30" s="401" t="s">
        <v>1141</v>
      </c>
      <c r="C30" s="402">
        <v>10229384.24</v>
      </c>
      <c r="D30" s="403">
        <v>9572100</v>
      </c>
      <c r="E30" s="404">
        <f t="shared" si="0"/>
        <v>-657284.24000000022</v>
      </c>
      <c r="F30" s="420"/>
    </row>
    <row r="31" spans="1:6" ht="42.75" x14ac:dyDescent="0.25">
      <c r="A31" s="407" t="s">
        <v>1142</v>
      </c>
      <c r="B31" s="401" t="s">
        <v>1143</v>
      </c>
      <c r="C31" s="402">
        <v>76402167.859999999</v>
      </c>
      <c r="D31" s="403">
        <v>62950140</v>
      </c>
      <c r="E31" s="404">
        <f t="shared" si="0"/>
        <v>-13452027.859999999</v>
      </c>
      <c r="F31" s="420"/>
    </row>
    <row r="32" spans="1:6" ht="42.75" x14ac:dyDescent="0.25">
      <c r="A32" s="407" t="s">
        <v>1144</v>
      </c>
      <c r="B32" s="401" t="s">
        <v>1145</v>
      </c>
      <c r="C32" s="402">
        <v>8823333.2100000009</v>
      </c>
      <c r="D32" s="403">
        <v>6703580</v>
      </c>
      <c r="E32" s="404">
        <f t="shared" si="0"/>
        <v>-2119753.2100000009</v>
      </c>
      <c r="F32" s="420"/>
    </row>
    <row r="33" spans="1:6" ht="28.5" x14ac:dyDescent="0.25">
      <c r="A33" s="407" t="s">
        <v>1146</v>
      </c>
      <c r="B33" s="401" t="s">
        <v>1147</v>
      </c>
      <c r="C33" s="402">
        <v>3732488.99</v>
      </c>
      <c r="D33" s="404">
        <v>0</v>
      </c>
      <c r="E33" s="404">
        <f t="shared" si="0"/>
        <v>-3732488.99</v>
      </c>
      <c r="F33" s="420"/>
    </row>
    <row r="34" spans="1:6" s="409" customFormat="1" ht="15.75" x14ac:dyDescent="0.25">
      <c r="A34" s="399" t="s">
        <v>673</v>
      </c>
      <c r="B34" s="408"/>
      <c r="C34" s="455" t="e">
        <f>SUM(C1:C33)</f>
        <v>#REF!</v>
      </c>
      <c r="D34" s="455">
        <f t="shared" ref="D34:F34" si="1">SUM(D1:D33)</f>
        <v>892168640</v>
      </c>
      <c r="E34" s="455">
        <f t="shared" si="1"/>
        <v>-208850885.34</v>
      </c>
      <c r="F34" s="455">
        <f t="shared" si="1"/>
        <v>0</v>
      </c>
    </row>
    <row r="35" spans="1:6" s="405" customFormat="1" ht="18" customHeight="1" x14ac:dyDescent="0.25">
      <c r="A35" s="397"/>
      <c r="B35" s="395"/>
      <c r="D35" s="395"/>
      <c r="E35" s="409"/>
      <c r="F35" s="410"/>
    </row>
    <row r="36" spans="1:6" s="397" customFormat="1" ht="18" customHeight="1" x14ac:dyDescent="0.25">
      <c r="B36" s="395"/>
      <c r="C36" s="405"/>
      <c r="D36" s="395"/>
      <c r="E36" s="409"/>
      <c r="F36" s="410"/>
    </row>
    <row r="37" spans="1:6" s="397" customFormat="1" ht="18" customHeight="1" x14ac:dyDescent="0.25">
      <c r="B37" s="395"/>
      <c r="C37" s="405"/>
      <c r="D37" s="395"/>
      <c r="E37" s="409"/>
      <c r="F37" s="410"/>
    </row>
    <row r="38" spans="1:6" s="397" customFormat="1" ht="18" customHeight="1" x14ac:dyDescent="0.25">
      <c r="B38" s="395"/>
      <c r="C38" s="405"/>
      <c r="D38" s="395"/>
      <c r="E38" s="409"/>
      <c r="F38" s="410"/>
    </row>
    <row r="39" spans="1:6" s="397" customFormat="1" ht="18" customHeight="1" x14ac:dyDescent="0.25">
      <c r="B39" s="395"/>
      <c r="C39" s="405"/>
      <c r="D39" s="395"/>
      <c r="E39" s="409"/>
      <c r="F39" s="410"/>
    </row>
    <row r="40" spans="1:6" s="397" customFormat="1" ht="18" customHeight="1" x14ac:dyDescent="0.25">
      <c r="B40" s="395"/>
      <c r="C40" s="405"/>
      <c r="D40" s="395"/>
      <c r="E40" s="409"/>
      <c r="F40" s="410"/>
    </row>
    <row r="41" spans="1:6" s="397" customFormat="1" ht="18" customHeight="1" x14ac:dyDescent="0.25">
      <c r="B41" s="395"/>
      <c r="C41" s="405"/>
      <c r="D41" s="395"/>
      <c r="E41" s="409"/>
      <c r="F41" s="410"/>
    </row>
    <row r="42" spans="1:6" s="397" customFormat="1" ht="18" customHeight="1" x14ac:dyDescent="0.25">
      <c r="B42" s="395"/>
      <c r="C42" s="405"/>
      <c r="D42" s="395"/>
      <c r="E42" s="409"/>
      <c r="F42" s="410"/>
    </row>
    <row r="43" spans="1:6" s="397" customFormat="1" ht="33" customHeight="1" x14ac:dyDescent="0.25">
      <c r="B43" s="395"/>
      <c r="C43" s="405"/>
      <c r="D43" s="395"/>
      <c r="E43" s="409"/>
      <c r="F43" s="410"/>
    </row>
    <row r="44" spans="1:6" s="397" customFormat="1" ht="18" customHeight="1" x14ac:dyDescent="0.25">
      <c r="B44" s="395"/>
      <c r="C44" s="405"/>
      <c r="D44" s="395"/>
      <c r="E44" s="409"/>
      <c r="F44" s="410"/>
    </row>
    <row r="46" spans="1:6" s="397" customFormat="1" ht="15.75" customHeight="1" x14ac:dyDescent="0.25">
      <c r="B46" s="395"/>
      <c r="C46" s="405"/>
      <c r="D46" s="395"/>
      <c r="E46" s="409"/>
      <c r="F46" s="410"/>
    </row>
  </sheetData>
  <mergeCells count="8">
    <mergeCell ref="A6:A7"/>
    <mergeCell ref="B6:B7"/>
    <mergeCell ref="C6:E6"/>
    <mergeCell ref="A1:F1"/>
    <mergeCell ref="A2:F2"/>
    <mergeCell ref="A3:F3"/>
    <mergeCell ref="A4:F4"/>
    <mergeCell ref="A5:F5"/>
  </mergeCells>
  <pageMargins left="0.45" right="0.45" top="0.75" bottom="0.75" header="0.3" footer="0.3"/>
  <pageSetup scale="4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N35"/>
  <sheetViews>
    <sheetView showGridLines="0" topLeftCell="A8" zoomScaleNormal="100" zoomScaleSheetLayoutView="86" workbookViewId="0">
      <selection activeCell="A12" sqref="A12:H12"/>
    </sheetView>
  </sheetViews>
  <sheetFormatPr defaultColWidth="9.140625" defaultRowHeight="11.25" x14ac:dyDescent="0.25"/>
  <cols>
    <col min="1" max="1" width="34.140625" style="433" customWidth="1"/>
    <col min="2" max="2" width="11.28515625" style="433" bestFit="1" customWidth="1"/>
    <col min="3" max="3" width="11.5703125" style="433" bestFit="1" customWidth="1"/>
    <col min="4" max="4" width="11.140625" style="433" bestFit="1" customWidth="1"/>
    <col min="5" max="5" width="14" style="433" bestFit="1" customWidth="1"/>
    <col min="6" max="6" width="12.28515625" style="433" bestFit="1" customWidth="1"/>
    <col min="7" max="7" width="13.140625" style="433" bestFit="1" customWidth="1"/>
    <col min="8" max="8" width="11" style="433" bestFit="1" customWidth="1"/>
    <col min="9" max="9" width="14.140625" style="433" bestFit="1" customWidth="1"/>
    <col min="10" max="10" width="13.7109375" style="433" bestFit="1" customWidth="1"/>
    <col min="11" max="11" width="10.42578125" style="433" bestFit="1" customWidth="1"/>
    <col min="12" max="12" width="20.85546875" style="433" customWidth="1"/>
    <col min="13" max="13" width="25.5703125" style="433" customWidth="1"/>
    <col min="14" max="16384" width="9.140625" style="433"/>
  </cols>
  <sheetData>
    <row r="1" spans="1:14" ht="12.75" x14ac:dyDescent="0.25">
      <c r="A1" s="871" t="e">
        <f>Note22!A1</f>
        <v>#REF!</v>
      </c>
      <c r="B1" s="871"/>
      <c r="C1" s="871"/>
      <c r="D1" s="871"/>
      <c r="E1" s="871"/>
      <c r="F1" s="871"/>
      <c r="G1" s="871"/>
      <c r="H1" s="871"/>
      <c r="I1" s="871"/>
      <c r="J1" s="871"/>
    </row>
    <row r="2" spans="1:14" ht="12.75" x14ac:dyDescent="0.25">
      <c r="A2" s="871" t="e">
        <f>Note22!A2</f>
        <v>#REF!</v>
      </c>
      <c r="B2" s="871"/>
      <c r="C2" s="871"/>
      <c r="D2" s="871"/>
      <c r="E2" s="871"/>
      <c r="F2" s="871"/>
      <c r="G2" s="871"/>
      <c r="H2" s="871"/>
      <c r="I2" s="871"/>
      <c r="J2" s="871"/>
    </row>
    <row r="3" spans="1:14" ht="12.75" x14ac:dyDescent="0.25">
      <c r="A3" s="871" t="s">
        <v>720</v>
      </c>
      <c r="B3" s="871"/>
      <c r="C3" s="871"/>
      <c r="D3" s="871"/>
      <c r="E3" s="871"/>
      <c r="F3" s="871"/>
      <c r="G3" s="871"/>
      <c r="H3" s="871"/>
      <c r="I3" s="871"/>
      <c r="J3" s="871"/>
    </row>
    <row r="4" spans="1:14" ht="12.75" x14ac:dyDescent="0.25">
      <c r="A4" s="871"/>
      <c r="B4" s="871"/>
      <c r="C4" s="871"/>
      <c r="D4" s="871"/>
      <c r="E4" s="871"/>
      <c r="F4" s="871"/>
      <c r="G4" s="871"/>
      <c r="H4" s="871"/>
      <c r="I4" s="871"/>
      <c r="J4" s="871"/>
    </row>
    <row r="5" spans="1:14" ht="12.75" x14ac:dyDescent="0.25">
      <c r="A5" s="872" t="s">
        <v>1108</v>
      </c>
      <c r="B5" s="872"/>
      <c r="C5" s="872"/>
      <c r="D5" s="872"/>
      <c r="E5" s="872"/>
      <c r="F5" s="872"/>
      <c r="G5" s="872"/>
      <c r="H5" s="872"/>
      <c r="I5" s="872"/>
      <c r="J5" s="872"/>
    </row>
    <row r="6" spans="1:14" ht="12.75" x14ac:dyDescent="0.25">
      <c r="A6" s="871"/>
      <c r="B6" s="871"/>
      <c r="C6" s="871"/>
      <c r="D6" s="871"/>
      <c r="E6" s="871"/>
      <c r="F6" s="871"/>
      <c r="G6" s="871"/>
      <c r="H6" s="871"/>
      <c r="I6" s="871"/>
      <c r="J6" s="871"/>
    </row>
    <row r="7" spans="1:14" s="434" customFormat="1" ht="43.5" customHeight="1" x14ac:dyDescent="0.25">
      <c r="A7" s="434" t="s">
        <v>682</v>
      </c>
      <c r="B7" s="435" t="s">
        <v>426</v>
      </c>
      <c r="C7" s="435" t="s">
        <v>427</v>
      </c>
      <c r="D7" s="435" t="s">
        <v>428</v>
      </c>
      <c r="E7" s="435" t="s">
        <v>429</v>
      </c>
      <c r="F7" s="435" t="s">
        <v>1001</v>
      </c>
      <c r="G7" s="435" t="s">
        <v>1210</v>
      </c>
      <c r="H7" s="435" t="s">
        <v>999</v>
      </c>
      <c r="I7" s="435" t="s">
        <v>1000</v>
      </c>
      <c r="J7" s="435" t="s">
        <v>1</v>
      </c>
      <c r="K7" s="436"/>
    </row>
    <row r="8" spans="1:14" s="439" customFormat="1" ht="24.75" customHeight="1" x14ac:dyDescent="0.25">
      <c r="A8" s="437" t="s">
        <v>430</v>
      </c>
      <c r="B8" s="438" t="s">
        <v>412</v>
      </c>
      <c r="C8" s="438" t="s">
        <v>412</v>
      </c>
      <c r="D8" s="438" t="s">
        <v>412</v>
      </c>
      <c r="E8" s="438" t="s">
        <v>412</v>
      </c>
      <c r="F8" s="438" t="s">
        <v>412</v>
      </c>
      <c r="G8" s="438" t="s">
        <v>412</v>
      </c>
      <c r="H8" s="438" t="s">
        <v>412</v>
      </c>
      <c r="I8" s="438" t="s">
        <v>412</v>
      </c>
      <c r="J8" s="438" t="s">
        <v>412</v>
      </c>
    </row>
    <row r="9" spans="1:14" ht="12.75" x14ac:dyDescent="0.25">
      <c r="A9" s="439" t="s">
        <v>1101</v>
      </c>
      <c r="B9" s="440">
        <v>5288582</v>
      </c>
      <c r="C9" s="440">
        <v>946350</v>
      </c>
      <c r="D9" s="440">
        <v>7129561</v>
      </c>
      <c r="E9" s="440">
        <v>389285450</v>
      </c>
      <c r="F9" s="440">
        <v>26883282</v>
      </c>
      <c r="G9" s="440">
        <v>15628357</v>
      </c>
      <c r="H9" s="440">
        <v>54391250</v>
      </c>
      <c r="I9" s="440">
        <v>1417731305</v>
      </c>
      <c r="J9" s="439">
        <v>1917384137</v>
      </c>
    </row>
    <row r="10" spans="1:14" ht="12.75" x14ac:dyDescent="0.25">
      <c r="A10" s="439" t="s">
        <v>763</v>
      </c>
      <c r="B10" s="433">
        <v>0</v>
      </c>
      <c r="C10" s="433">
        <v>0</v>
      </c>
      <c r="D10" s="433">
        <v>0</v>
      </c>
      <c r="E10" s="433">
        <v>93763145</v>
      </c>
      <c r="F10" s="440">
        <v>65719444.939999998</v>
      </c>
      <c r="G10" s="433">
        <v>0</v>
      </c>
      <c r="H10" s="433">
        <v>0</v>
      </c>
      <c r="I10" s="433">
        <v>0</v>
      </c>
      <c r="J10" s="439">
        <f>SUM(B10:I10)</f>
        <v>159482589.94</v>
      </c>
      <c r="M10" s="439"/>
      <c r="N10" s="439"/>
    </row>
    <row r="11" spans="1:14" ht="12.75" x14ac:dyDescent="0.25">
      <c r="A11" s="439" t="s">
        <v>722</v>
      </c>
      <c r="J11" s="439"/>
      <c r="M11" s="439"/>
      <c r="N11" s="439"/>
    </row>
    <row r="12" spans="1:14" ht="12.75" x14ac:dyDescent="0.25">
      <c r="A12" s="439" t="s">
        <v>723</v>
      </c>
      <c r="J12" s="439">
        <f>SUM(D12:I12)</f>
        <v>0</v>
      </c>
      <c r="M12" s="439"/>
      <c r="N12" s="439"/>
    </row>
    <row r="13" spans="1:14" ht="12.75" x14ac:dyDescent="0.25">
      <c r="A13" s="439" t="s">
        <v>764</v>
      </c>
      <c r="B13" s="433">
        <v>0</v>
      </c>
      <c r="C13" s="433">
        <v>0</v>
      </c>
      <c r="D13" s="433">
        <v>0</v>
      </c>
      <c r="E13" s="433">
        <v>0</v>
      </c>
      <c r="F13" s="433">
        <v>0</v>
      </c>
      <c r="G13" s="433">
        <v>0</v>
      </c>
      <c r="I13" s="433">
        <v>0</v>
      </c>
      <c r="J13" s="439">
        <v>0</v>
      </c>
      <c r="M13" s="439"/>
      <c r="N13" s="439"/>
    </row>
    <row r="14" spans="1:14" ht="9" customHeight="1" x14ac:dyDescent="0.25">
      <c r="A14" s="871"/>
      <c r="B14" s="871"/>
      <c r="C14" s="871"/>
      <c r="D14" s="871"/>
      <c r="E14" s="871"/>
      <c r="F14" s="871"/>
      <c r="G14" s="871"/>
      <c r="H14" s="871"/>
      <c r="I14" s="871"/>
      <c r="J14" s="871"/>
      <c r="M14" s="439"/>
      <c r="N14" s="439"/>
    </row>
    <row r="15" spans="1:14" ht="12.75" x14ac:dyDescent="0.25">
      <c r="A15" s="439" t="s">
        <v>1102</v>
      </c>
      <c r="B15" s="439">
        <f>SUM(B9:B13)</f>
        <v>5288582</v>
      </c>
      <c r="C15" s="439">
        <f t="shared" ref="C15:I15" si="0">SUM(C9:C13)</f>
        <v>946350</v>
      </c>
      <c r="D15" s="439">
        <f t="shared" si="0"/>
        <v>7129561</v>
      </c>
      <c r="E15" s="439">
        <f t="shared" si="0"/>
        <v>483048595</v>
      </c>
      <c r="F15" s="439">
        <f t="shared" si="0"/>
        <v>92602726.939999998</v>
      </c>
      <c r="G15" s="439">
        <f t="shared" si="0"/>
        <v>15628357</v>
      </c>
      <c r="H15" s="439">
        <f t="shared" si="0"/>
        <v>54391250</v>
      </c>
      <c r="I15" s="439">
        <f t="shared" si="0"/>
        <v>1417731305</v>
      </c>
      <c r="J15" s="439">
        <f>SUM(J9:J13)</f>
        <v>2076866726.9400001</v>
      </c>
    </row>
    <row r="16" spans="1:14" ht="21.75" customHeight="1" x14ac:dyDescent="0.25">
      <c r="J16" s="439"/>
    </row>
    <row r="17" spans="1:13" s="439" customFormat="1" ht="26.25" customHeight="1" x14ac:dyDescent="0.25">
      <c r="A17" s="437" t="s">
        <v>806</v>
      </c>
      <c r="B17" s="433"/>
      <c r="C17" s="433"/>
      <c r="D17" s="433"/>
      <c r="E17" s="433"/>
      <c r="F17" s="433"/>
      <c r="G17" s="433"/>
      <c r="H17" s="433"/>
      <c r="I17" s="433"/>
      <c r="L17" s="433"/>
      <c r="M17" s="433"/>
    </row>
    <row r="18" spans="1:13" s="439" customFormat="1" ht="16.5" customHeight="1" x14ac:dyDescent="0.25">
      <c r="A18" s="439" t="s">
        <v>679</v>
      </c>
      <c r="B18" s="441">
        <v>0.2</v>
      </c>
      <c r="C18" s="441">
        <v>0.25</v>
      </c>
      <c r="D18" s="441">
        <v>0.1</v>
      </c>
      <c r="E18" s="442">
        <v>0.01</v>
      </c>
      <c r="F18" s="441">
        <v>0.25</v>
      </c>
      <c r="G18" s="441">
        <v>0.25</v>
      </c>
      <c r="H18" s="441">
        <v>0</v>
      </c>
      <c r="I18" s="441">
        <v>0.02</v>
      </c>
      <c r="J18" s="443"/>
      <c r="L18" s="433"/>
      <c r="M18" s="433"/>
    </row>
    <row r="19" spans="1:13" ht="19.5" customHeight="1" x14ac:dyDescent="0.25">
      <c r="A19" s="439" t="str">
        <f>A9</f>
        <v>Balance b/forward 01 January 2021</v>
      </c>
      <c r="B19" s="444">
        <v>1057714</v>
      </c>
      <c r="C19" s="444">
        <f t="shared" ref="C19:I19" si="1">C18*C15</f>
        <v>236587.5</v>
      </c>
      <c r="D19" s="444">
        <f t="shared" si="1"/>
        <v>712956.10000000009</v>
      </c>
      <c r="E19" s="444">
        <v>38929</v>
      </c>
      <c r="F19" s="444">
        <v>6720821</v>
      </c>
      <c r="G19" s="444">
        <f t="shared" si="1"/>
        <v>3907089.25</v>
      </c>
      <c r="H19" s="445">
        <f t="shared" si="1"/>
        <v>0</v>
      </c>
      <c r="I19" s="444">
        <f t="shared" si="1"/>
        <v>28354626.100000001</v>
      </c>
      <c r="J19" s="446">
        <v>79918339</v>
      </c>
    </row>
    <row r="20" spans="1:13" ht="12.75" x14ac:dyDescent="0.25">
      <c r="A20" s="439" t="s">
        <v>763</v>
      </c>
      <c r="B20" s="433">
        <v>0</v>
      </c>
      <c r="C20" s="433">
        <v>0</v>
      </c>
      <c r="D20" s="433">
        <v>0</v>
      </c>
      <c r="E20" s="433">
        <v>0</v>
      </c>
      <c r="F20" s="433">
        <v>0</v>
      </c>
      <c r="G20" s="433">
        <v>0</v>
      </c>
      <c r="H20" s="433">
        <v>0</v>
      </c>
      <c r="I20" s="433">
        <v>0</v>
      </c>
      <c r="J20" s="433">
        <v>0</v>
      </c>
    </row>
    <row r="21" spans="1:13" ht="12.75" x14ac:dyDescent="0.25">
      <c r="A21" s="439" t="s">
        <v>764</v>
      </c>
      <c r="C21" s="433">
        <v>0</v>
      </c>
      <c r="D21" s="433">
        <v>0</v>
      </c>
      <c r="E21" s="433">
        <v>0</v>
      </c>
      <c r="F21" s="433">
        <v>0</v>
      </c>
      <c r="G21" s="433">
        <v>0</v>
      </c>
      <c r="H21" s="433">
        <v>0</v>
      </c>
      <c r="I21" s="433">
        <v>0</v>
      </c>
      <c r="J21" s="433">
        <v>0</v>
      </c>
    </row>
    <row r="22" spans="1:13" ht="12.75" x14ac:dyDescent="0.25">
      <c r="A22" s="439" t="s">
        <v>681</v>
      </c>
      <c r="B22" s="433">
        <v>0</v>
      </c>
      <c r="C22" s="433">
        <v>0</v>
      </c>
      <c r="D22" s="433">
        <v>0</v>
      </c>
      <c r="E22" s="433">
        <v>0</v>
      </c>
      <c r="F22" s="433">
        <v>0</v>
      </c>
      <c r="G22" s="433">
        <v>0</v>
      </c>
      <c r="I22" s="433">
        <v>0</v>
      </c>
      <c r="J22" s="433">
        <v>0</v>
      </c>
    </row>
    <row r="23" spans="1:13" ht="12.75" x14ac:dyDescent="0.25">
      <c r="A23" s="447" t="s">
        <v>993</v>
      </c>
      <c r="B23" s="433">
        <f>SUM(B19:B22)</f>
        <v>1057714</v>
      </c>
      <c r="C23" s="433">
        <f t="shared" ref="C23:I23" si="2">SUM(C19:C22)</f>
        <v>236587.5</v>
      </c>
      <c r="D23" s="433">
        <f t="shared" si="2"/>
        <v>712956.10000000009</v>
      </c>
      <c r="E23" s="433">
        <v>48305</v>
      </c>
      <c r="F23" s="433">
        <v>23150682</v>
      </c>
      <c r="G23" s="433">
        <f t="shared" si="2"/>
        <v>3907089.25</v>
      </c>
      <c r="H23" s="433">
        <f t="shared" si="2"/>
        <v>0</v>
      </c>
      <c r="I23" s="433">
        <f t="shared" si="2"/>
        <v>28354626.100000001</v>
      </c>
      <c r="J23" s="439">
        <f>SUM(B23:I23)</f>
        <v>57467959.950000003</v>
      </c>
    </row>
    <row r="24" spans="1:13" ht="15" customHeight="1" x14ac:dyDescent="0.25">
      <c r="A24" s="871"/>
      <c r="B24" s="871"/>
      <c r="C24" s="871"/>
      <c r="D24" s="871"/>
      <c r="E24" s="871"/>
      <c r="F24" s="871"/>
      <c r="G24" s="871"/>
      <c r="H24" s="871"/>
      <c r="I24" s="871"/>
      <c r="J24" s="871"/>
    </row>
    <row r="25" spans="1:13" ht="15" customHeight="1" x14ac:dyDescent="0.25">
      <c r="A25" s="439" t="str">
        <f>A15</f>
        <v>Balance c/forward 31 December 2021</v>
      </c>
      <c r="B25" s="439">
        <f>B19+B23</f>
        <v>2115428</v>
      </c>
      <c r="C25" s="439">
        <v>437176</v>
      </c>
      <c r="D25" s="439">
        <f>D19+D23</f>
        <v>1425912.2000000002</v>
      </c>
      <c r="E25" s="439">
        <f t="shared" ref="E25:I25" si="3">E19+E23</f>
        <v>87234</v>
      </c>
      <c r="F25" s="439">
        <f t="shared" si="3"/>
        <v>29871503</v>
      </c>
      <c r="G25" s="439">
        <v>7814178</v>
      </c>
      <c r="H25" s="439">
        <f t="shared" si="3"/>
        <v>0</v>
      </c>
      <c r="I25" s="439">
        <f t="shared" si="3"/>
        <v>56709252.200000003</v>
      </c>
      <c r="J25" s="439">
        <f>SUM(B25:I25)</f>
        <v>98460683.400000006</v>
      </c>
    </row>
    <row r="26" spans="1:13" ht="12.75" x14ac:dyDescent="0.25">
      <c r="J26" s="439"/>
    </row>
    <row r="27" spans="1:13" s="439" customFormat="1" ht="21" customHeight="1" x14ac:dyDescent="0.25">
      <c r="A27" s="437" t="s">
        <v>807</v>
      </c>
      <c r="B27" s="433"/>
      <c r="C27" s="433"/>
      <c r="D27" s="433"/>
      <c r="E27" s="433"/>
      <c r="F27" s="433"/>
      <c r="G27" s="433"/>
      <c r="H27" s="433"/>
      <c r="I27" s="433"/>
      <c r="L27" s="433"/>
      <c r="M27" s="433"/>
    </row>
    <row r="28" spans="1:13" ht="12.75" x14ac:dyDescent="0.25">
      <c r="A28" s="439" t="str">
        <f>A19</f>
        <v>Balance b/forward 01 January 2021</v>
      </c>
      <c r="B28" s="433">
        <v>0</v>
      </c>
      <c r="C28" s="433">
        <v>0</v>
      </c>
      <c r="D28" s="433">
        <v>0</v>
      </c>
      <c r="E28" s="433">
        <v>0</v>
      </c>
      <c r="F28" s="433">
        <v>0</v>
      </c>
      <c r="G28" s="433">
        <v>0</v>
      </c>
      <c r="I28" s="433">
        <v>0</v>
      </c>
      <c r="J28" s="439">
        <v>0</v>
      </c>
    </row>
    <row r="29" spans="1:13" ht="12.75" x14ac:dyDescent="0.25">
      <c r="A29" s="439" t="s">
        <v>763</v>
      </c>
      <c r="B29" s="433">
        <v>0</v>
      </c>
      <c r="C29" s="433">
        <v>0</v>
      </c>
      <c r="D29" s="433">
        <v>0</v>
      </c>
      <c r="E29" s="433">
        <v>0</v>
      </c>
      <c r="F29" s="433">
        <v>0</v>
      </c>
      <c r="G29" s="433">
        <v>0</v>
      </c>
      <c r="I29" s="433">
        <v>0</v>
      </c>
      <c r="J29" s="439">
        <v>0</v>
      </c>
    </row>
    <row r="30" spans="1:13" ht="12.75" x14ac:dyDescent="0.25">
      <c r="A30" s="439" t="s">
        <v>764</v>
      </c>
      <c r="B30" s="433">
        <v>0</v>
      </c>
      <c r="C30" s="433">
        <v>0</v>
      </c>
      <c r="D30" s="433">
        <v>0</v>
      </c>
      <c r="E30" s="433">
        <v>0</v>
      </c>
      <c r="F30" s="433">
        <v>0</v>
      </c>
      <c r="G30" s="433">
        <v>0</v>
      </c>
      <c r="I30" s="433">
        <v>0</v>
      </c>
      <c r="J30" s="439">
        <v>0</v>
      </c>
    </row>
    <row r="31" spans="1:13" ht="13.5" x14ac:dyDescent="0.25">
      <c r="A31" s="394" t="str">
        <f>A25</f>
        <v>Balance c/forward 31 December 2021</v>
      </c>
      <c r="B31" s="433">
        <v>0</v>
      </c>
      <c r="C31" s="433">
        <v>0</v>
      </c>
      <c r="D31" s="433">
        <v>0</v>
      </c>
      <c r="E31" s="433">
        <v>0</v>
      </c>
      <c r="F31" s="433">
        <v>0</v>
      </c>
      <c r="G31" s="433">
        <v>0</v>
      </c>
      <c r="I31" s="433">
        <v>0</v>
      </c>
      <c r="J31" s="439">
        <v>0</v>
      </c>
    </row>
    <row r="32" spans="1:13" ht="12.75" x14ac:dyDescent="0.25">
      <c r="J32" s="439"/>
    </row>
    <row r="33" spans="1:10" ht="22.5" customHeight="1" x14ac:dyDescent="0.25">
      <c r="A33" s="437" t="s">
        <v>808</v>
      </c>
      <c r="J33" s="439"/>
    </row>
    <row r="34" spans="1:10" ht="12.75" x14ac:dyDescent="0.25">
      <c r="A34" s="439" t="s">
        <v>1103</v>
      </c>
      <c r="B34" s="439">
        <f>B15-B25</f>
        <v>3173154</v>
      </c>
      <c r="C34" s="439">
        <f t="shared" ref="C34:I34" si="4">C15-C25</f>
        <v>509174</v>
      </c>
      <c r="D34" s="439">
        <f t="shared" si="4"/>
        <v>5703648.7999999998</v>
      </c>
      <c r="E34" s="439">
        <f t="shared" si="4"/>
        <v>482961361</v>
      </c>
      <c r="F34" s="439">
        <f t="shared" si="4"/>
        <v>62731223.939999998</v>
      </c>
      <c r="G34" s="439">
        <f t="shared" si="4"/>
        <v>7814179</v>
      </c>
      <c r="H34" s="439">
        <f t="shared" si="4"/>
        <v>54391250</v>
      </c>
      <c r="I34" s="439">
        <f t="shared" si="4"/>
        <v>1361022052.8</v>
      </c>
      <c r="J34" s="439">
        <f>SUM(B34:I34)</f>
        <v>1978306043.54</v>
      </c>
    </row>
    <row r="35" spans="1:10" x14ac:dyDescent="0.25">
      <c r="A35" s="870"/>
      <c r="B35" s="870"/>
      <c r="C35" s="870"/>
      <c r="D35" s="870"/>
      <c r="E35" s="870"/>
      <c r="F35" s="870"/>
      <c r="G35" s="870"/>
      <c r="H35" s="870"/>
      <c r="I35" s="870"/>
      <c r="J35" s="870"/>
    </row>
  </sheetData>
  <mergeCells count="9">
    <mergeCell ref="A35:J35"/>
    <mergeCell ref="A1:J1"/>
    <mergeCell ref="A3:J3"/>
    <mergeCell ref="A5:J5"/>
    <mergeCell ref="A24:J24"/>
    <mergeCell ref="A14:J14"/>
    <mergeCell ref="A2:J2"/>
    <mergeCell ref="A4:J4"/>
    <mergeCell ref="A6:J6"/>
  </mergeCells>
  <pageMargins left="0.2" right="0.2" top="0.5" bottom="0.25" header="0.3" footer="0.3"/>
  <pageSetup scale="59" orientation="landscape" r:id="rId1"/>
  <ignoredErrors>
    <ignoredError sqref="J12" formulaRange="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2"/>
  <sheetViews>
    <sheetView showGridLines="0" zoomScaleNormal="100" zoomScaleSheetLayoutView="98" workbookViewId="0">
      <selection activeCell="A12" sqref="A12:H12"/>
    </sheetView>
  </sheetViews>
  <sheetFormatPr defaultColWidth="9.140625" defaultRowHeight="14.25" x14ac:dyDescent="0.25"/>
  <cols>
    <col min="1" max="1" width="4.7109375" style="395" customWidth="1"/>
    <col min="2" max="2" width="33.42578125" style="395" bestFit="1" customWidth="1"/>
    <col min="3" max="3" width="16.28515625" style="405" bestFit="1" customWidth="1"/>
    <col min="4" max="4" width="19.5703125" style="405" customWidth="1"/>
    <col min="5" max="5" width="17.140625" style="405" bestFit="1" customWidth="1"/>
    <col min="6" max="6" width="16.7109375" style="405" bestFit="1" customWidth="1"/>
    <col min="7" max="7" width="18.140625" style="395" customWidth="1"/>
    <col min="8" max="16384" width="9.140625" style="395"/>
  </cols>
  <sheetData>
    <row r="1" spans="1:7" ht="15.75" x14ac:dyDescent="0.25">
      <c r="A1" s="766" t="e">
        <f>Note17!A1</f>
        <v>#REF!</v>
      </c>
      <c r="B1" s="766"/>
      <c r="C1" s="766"/>
      <c r="D1" s="766"/>
      <c r="E1" s="766"/>
      <c r="F1" s="766"/>
    </row>
    <row r="2" spans="1:7" ht="15.75" x14ac:dyDescent="0.25">
      <c r="A2" s="766" t="e">
        <f>Note17!A2</f>
        <v>#REF!</v>
      </c>
      <c r="B2" s="766"/>
      <c r="C2" s="766"/>
      <c r="D2" s="766"/>
      <c r="E2" s="766"/>
      <c r="F2" s="766"/>
    </row>
    <row r="3" spans="1:7" ht="15.75" x14ac:dyDescent="0.25">
      <c r="A3" s="766" t="s">
        <v>720</v>
      </c>
      <c r="B3" s="766"/>
      <c r="C3" s="766"/>
      <c r="D3" s="766"/>
      <c r="E3" s="766"/>
      <c r="F3" s="766"/>
    </row>
    <row r="4" spans="1:7" ht="15.75" x14ac:dyDescent="0.25">
      <c r="A4" s="766"/>
      <c r="B4" s="766"/>
      <c r="C4" s="766"/>
      <c r="D4" s="766"/>
      <c r="E4" s="766"/>
      <c r="F4" s="766"/>
    </row>
    <row r="5" spans="1:7" ht="15.75" x14ac:dyDescent="0.25">
      <c r="A5" s="767" t="s">
        <v>1110</v>
      </c>
      <c r="B5" s="767"/>
      <c r="C5" s="767"/>
      <c r="D5" s="767"/>
      <c r="E5" s="767"/>
      <c r="F5" s="767"/>
    </row>
    <row r="6" spans="1:7" s="397" customFormat="1" ht="38.25" customHeight="1" x14ac:dyDescent="0.25">
      <c r="A6" s="766" t="s">
        <v>710</v>
      </c>
      <c r="B6" s="771" t="s">
        <v>682</v>
      </c>
      <c r="C6" s="851" t="e">
        <f>Note17!C6</f>
        <v>#REF!</v>
      </c>
      <c r="D6" s="851"/>
      <c r="E6" s="851"/>
      <c r="F6" s="396" t="str">
        <f>Note17!F6</f>
        <v>Year Ended 31 December 2020</v>
      </c>
    </row>
    <row r="7" spans="1:7" s="397" customFormat="1" ht="21" customHeight="1" x14ac:dyDescent="0.25">
      <c r="A7" s="766"/>
      <c r="B7" s="771"/>
      <c r="C7" s="396" t="s">
        <v>770</v>
      </c>
      <c r="D7" s="396" t="s">
        <v>771</v>
      </c>
      <c r="E7" s="396" t="s">
        <v>772</v>
      </c>
      <c r="F7" s="396" t="s">
        <v>770</v>
      </c>
    </row>
    <row r="8" spans="1:7" ht="24.75" customHeight="1" x14ac:dyDescent="0.25">
      <c r="A8" s="397">
        <v>1</v>
      </c>
      <c r="B8" s="401" t="s">
        <v>727</v>
      </c>
      <c r="C8" s="402">
        <v>256942.73</v>
      </c>
      <c r="D8" s="403">
        <v>500000</v>
      </c>
      <c r="E8" s="423">
        <f>D8-C8</f>
        <v>243057.27</v>
      </c>
      <c r="F8" s="402">
        <v>588418.69999999995</v>
      </c>
    </row>
    <row r="9" spans="1:7" ht="22.5" customHeight="1" x14ac:dyDescent="0.25">
      <c r="A9" s="772" t="s">
        <v>439</v>
      </c>
      <c r="B9" s="772"/>
      <c r="C9" s="420">
        <f>SUM(C8:C8)</f>
        <v>256942.73</v>
      </c>
      <c r="D9" s="420">
        <f>SUM(D8:D8)</f>
        <v>500000</v>
      </c>
      <c r="E9" s="420">
        <f>SUM(E8:E8)</f>
        <v>243057.27</v>
      </c>
      <c r="F9" s="420">
        <f>SUM(F8:F8)</f>
        <v>588418.69999999995</v>
      </c>
      <c r="G9" s="424"/>
    </row>
    <row r="10" spans="1:7" ht="15.75" x14ac:dyDescent="0.25">
      <c r="A10" s="766"/>
      <c r="B10" s="766"/>
      <c r="C10" s="766"/>
      <c r="D10" s="766"/>
      <c r="E10" s="766"/>
      <c r="F10" s="766"/>
      <c r="G10" s="413"/>
    </row>
    <row r="11" spans="1:7" ht="12" customHeight="1" x14ac:dyDescent="0.25">
      <c r="A11" s="780"/>
      <c r="B11" s="780"/>
      <c r="C11" s="780"/>
      <c r="D11" s="780"/>
      <c r="E11" s="780"/>
      <c r="F11" s="780"/>
    </row>
    <row r="12" spans="1:7" ht="47.25" customHeight="1" x14ac:dyDescent="0.25">
      <c r="A12" s="772"/>
      <c r="B12" s="772"/>
      <c r="C12" s="772"/>
      <c r="D12" s="772"/>
      <c r="E12" s="772"/>
      <c r="F12" s="772"/>
    </row>
  </sheetData>
  <mergeCells count="12">
    <mergeCell ref="A1:F1"/>
    <mergeCell ref="A2:F2"/>
    <mergeCell ref="A3:F3"/>
    <mergeCell ref="A4:F4"/>
    <mergeCell ref="A5:F5"/>
    <mergeCell ref="A9:B9"/>
    <mergeCell ref="A10:F10"/>
    <mergeCell ref="A11:F11"/>
    <mergeCell ref="A12:F12"/>
    <mergeCell ref="A6:A7"/>
    <mergeCell ref="B6:B7"/>
    <mergeCell ref="C6:E6"/>
  </mergeCells>
  <pageMargins left="0.45" right="0.2" top="0.75" bottom="0.75" header="0.3" footer="0.3"/>
  <pageSetup scale="7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21"/>
  <sheetViews>
    <sheetView showGridLines="0" zoomScaleNormal="100" zoomScaleSheetLayoutView="142" workbookViewId="0">
      <selection activeCell="A12" sqref="A12:H12"/>
    </sheetView>
  </sheetViews>
  <sheetFormatPr defaultColWidth="9.140625" defaultRowHeight="14.25" x14ac:dyDescent="0.25"/>
  <cols>
    <col min="1" max="1" width="7.42578125" style="397" customWidth="1"/>
    <col min="2" max="2" width="33.85546875" style="395" customWidth="1"/>
    <col min="3" max="4" width="18.5703125" style="405" customWidth="1"/>
    <col min="5" max="16384" width="9.140625" style="395"/>
  </cols>
  <sheetData>
    <row r="1" spans="1:4" ht="15.75" x14ac:dyDescent="0.25">
      <c r="A1" s="766" t="e">
        <f>'9'!A1</f>
        <v>#REF!</v>
      </c>
      <c r="B1" s="766"/>
      <c r="C1" s="766"/>
      <c r="D1" s="766"/>
    </row>
    <row r="2" spans="1:4" ht="15.75" x14ac:dyDescent="0.25">
      <c r="A2" s="766" t="e">
        <f>'9'!A2</f>
        <v>#REF!</v>
      </c>
      <c r="B2" s="766"/>
      <c r="C2" s="766"/>
      <c r="D2" s="766"/>
    </row>
    <row r="3" spans="1:4" ht="15.75" x14ac:dyDescent="0.25">
      <c r="A3" s="766" t="s">
        <v>720</v>
      </c>
      <c r="B3" s="766"/>
      <c r="C3" s="766"/>
      <c r="D3" s="766"/>
    </row>
    <row r="4" spans="1:4" ht="13.5" customHeight="1" x14ac:dyDescent="0.25">
      <c r="A4" s="780"/>
      <c r="B4" s="780"/>
      <c r="C4" s="780"/>
      <c r="D4" s="780"/>
    </row>
    <row r="5" spans="1:4" ht="15.75" x14ac:dyDescent="0.25">
      <c r="A5" s="767" t="s">
        <v>1109</v>
      </c>
      <c r="B5" s="767"/>
      <c r="C5" s="767"/>
      <c r="D5" s="767"/>
    </row>
    <row r="6" spans="1:4" s="397" customFormat="1" ht="43.5" customHeight="1" x14ac:dyDescent="0.25">
      <c r="A6" s="398"/>
      <c r="B6" s="398" t="s">
        <v>682</v>
      </c>
      <c r="C6" s="420" t="e">
        <f>'9'!C6</f>
        <v>#REF!</v>
      </c>
      <c r="D6" s="420" t="str">
        <f>'9'!F6</f>
        <v>Year Ended 31 December 2020</v>
      </c>
    </row>
    <row r="7" spans="1:4" ht="15.75" customHeight="1" x14ac:dyDescent="0.25">
      <c r="A7" s="398"/>
      <c r="B7" s="411" t="s">
        <v>718</v>
      </c>
      <c r="C7" s="420" t="s">
        <v>719</v>
      </c>
      <c r="D7" s="420" t="s">
        <v>719</v>
      </c>
    </row>
    <row r="8" spans="1:4" x14ac:dyDescent="0.25">
      <c r="B8" s="422" t="s">
        <v>1180</v>
      </c>
      <c r="C8" s="406">
        <v>559.14</v>
      </c>
      <c r="D8" s="406">
        <v>559.14</v>
      </c>
    </row>
    <row r="9" spans="1:4" x14ac:dyDescent="0.25">
      <c r="B9" s="431" t="s">
        <v>717</v>
      </c>
      <c r="C9" s="423">
        <v>0</v>
      </c>
      <c r="D9" s="423">
        <v>162251</v>
      </c>
    </row>
    <row r="10" spans="1:4" x14ac:dyDescent="0.25">
      <c r="C10" s="423"/>
      <c r="D10" s="423"/>
    </row>
    <row r="11" spans="1:4" s="411" customFormat="1" ht="15.75" x14ac:dyDescent="0.25">
      <c r="A11" s="398"/>
      <c r="B11" s="432" t="s">
        <v>1216</v>
      </c>
      <c r="C11" s="421"/>
      <c r="D11" s="421"/>
    </row>
    <row r="12" spans="1:4" x14ac:dyDescent="0.25">
      <c r="B12" s="422">
        <v>28905246</v>
      </c>
      <c r="C12" s="402">
        <v>37726461.299999997</v>
      </c>
      <c r="D12" s="402">
        <v>1039404.29</v>
      </c>
    </row>
    <row r="13" spans="1:4" x14ac:dyDescent="0.25">
      <c r="B13" s="422">
        <v>1493473078</v>
      </c>
      <c r="C13" s="402">
        <v>38943.03</v>
      </c>
      <c r="D13" s="402">
        <v>149525.35</v>
      </c>
    </row>
    <row r="14" spans="1:4" x14ac:dyDescent="0.25">
      <c r="B14" s="422">
        <v>723728485</v>
      </c>
      <c r="C14" s="402">
        <v>2969289.38</v>
      </c>
      <c r="D14" s="406" t="s">
        <v>1061</v>
      </c>
    </row>
    <row r="15" spans="1:4" x14ac:dyDescent="0.25">
      <c r="B15" s="422">
        <v>723728382</v>
      </c>
      <c r="C15" s="406">
        <v>28.94</v>
      </c>
      <c r="D15" s="406" t="s">
        <v>1061</v>
      </c>
    </row>
    <row r="16" spans="1:4" x14ac:dyDescent="0.25">
      <c r="B16" s="422">
        <v>1466224702</v>
      </c>
      <c r="C16" s="402">
        <v>141166.25</v>
      </c>
      <c r="D16" s="402">
        <v>6182783.9800000004</v>
      </c>
    </row>
    <row r="17" spans="1:4" x14ac:dyDescent="0.25">
      <c r="B17" s="422">
        <v>723728571</v>
      </c>
      <c r="C17" s="402">
        <v>2987259.39</v>
      </c>
      <c r="D17" s="404">
        <v>0</v>
      </c>
    </row>
    <row r="18" spans="1:4" x14ac:dyDescent="0.25">
      <c r="B18" s="422"/>
      <c r="C18" s="406"/>
      <c r="D18" s="406"/>
    </row>
    <row r="19" spans="1:4" ht="15.75" x14ac:dyDescent="0.25">
      <c r="B19" s="432" t="s">
        <v>1181</v>
      </c>
      <c r="C19" s="406"/>
      <c r="D19" s="406"/>
    </row>
    <row r="20" spans="1:4" x14ac:dyDescent="0.25">
      <c r="B20" s="422">
        <v>1022096684</v>
      </c>
      <c r="C20" s="402">
        <v>148899.35</v>
      </c>
      <c r="D20" s="406"/>
    </row>
    <row r="21" spans="1:4" ht="15.75" x14ac:dyDescent="0.25">
      <c r="A21" s="780"/>
      <c r="B21" s="780"/>
      <c r="C21" s="420">
        <v>44012608.719999999</v>
      </c>
      <c r="D21" s="420">
        <f>SUM(D9:D20)</f>
        <v>7533964.620000001</v>
      </c>
    </row>
  </sheetData>
  <mergeCells count="6">
    <mergeCell ref="A21:B21"/>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39CB-8C27-41CF-8C09-8D32C09F5D85}">
  <sheetPr>
    <tabColor theme="9" tint="-0.249977111117893"/>
  </sheetPr>
  <dimension ref="A1:D9"/>
  <sheetViews>
    <sheetView workbookViewId="0">
      <selection activeCell="A12" sqref="A12:H12"/>
    </sheetView>
  </sheetViews>
  <sheetFormatPr defaultRowHeight="24.95" customHeight="1" x14ac:dyDescent="0.25"/>
  <cols>
    <col min="1" max="1" width="4.85546875" style="395" bestFit="1" customWidth="1"/>
    <col min="2" max="2" width="31.28515625" style="395" customWidth="1"/>
    <col min="3" max="3" width="21" style="395" customWidth="1"/>
    <col min="4" max="4" width="20.7109375" style="395" customWidth="1"/>
    <col min="5" max="16384" width="9.140625" style="395"/>
  </cols>
  <sheetData>
    <row r="1" spans="1:4" ht="17.100000000000001" customHeight="1" x14ac:dyDescent="0.25">
      <c r="A1" s="766" t="e">
        <f>'9'!A1</f>
        <v>#REF!</v>
      </c>
      <c r="B1" s="766"/>
      <c r="C1" s="766"/>
      <c r="D1" s="766"/>
    </row>
    <row r="2" spans="1:4" ht="17.100000000000001" customHeight="1" x14ac:dyDescent="0.25">
      <c r="A2" s="766" t="e">
        <f>'9'!A2</f>
        <v>#REF!</v>
      </c>
      <c r="B2" s="766"/>
      <c r="C2" s="766"/>
      <c r="D2" s="766"/>
    </row>
    <row r="3" spans="1:4" ht="17.100000000000001" customHeight="1" x14ac:dyDescent="0.25">
      <c r="A3" s="766" t="s">
        <v>720</v>
      </c>
      <c r="B3" s="766"/>
      <c r="C3" s="766"/>
      <c r="D3" s="766"/>
    </row>
    <row r="4" spans="1:4" ht="24.95" customHeight="1" x14ac:dyDescent="0.25">
      <c r="A4" s="411" t="s">
        <v>1187</v>
      </c>
    </row>
    <row r="5" spans="1:4" ht="36" customHeight="1" x14ac:dyDescent="0.25">
      <c r="A5" s="419" t="s">
        <v>710</v>
      </c>
      <c r="B5" s="419" t="s">
        <v>682</v>
      </c>
      <c r="C5" s="420" t="s">
        <v>1091</v>
      </c>
      <c r="D5" s="420" t="s">
        <v>1096</v>
      </c>
    </row>
    <row r="6" spans="1:4" ht="24.95" customHeight="1" x14ac:dyDescent="0.25">
      <c r="A6" s="401" t="s">
        <v>1182</v>
      </c>
      <c r="B6" s="401" t="s">
        <v>1183</v>
      </c>
      <c r="C6" s="404">
        <v>1000000</v>
      </c>
      <c r="D6" s="404">
        <v>1000000</v>
      </c>
    </row>
    <row r="7" spans="1:4" ht="24.95" customHeight="1" x14ac:dyDescent="0.25">
      <c r="A7" s="406" t="s">
        <v>1184</v>
      </c>
      <c r="B7" s="401" t="s">
        <v>1185</v>
      </c>
      <c r="C7" s="404">
        <v>80000</v>
      </c>
      <c r="D7" s="404">
        <v>80000</v>
      </c>
    </row>
    <row r="8" spans="1:4" ht="24.95" customHeight="1" x14ac:dyDescent="0.25">
      <c r="A8" s="401">
        <v>2</v>
      </c>
      <c r="B8" s="401" t="s">
        <v>1186</v>
      </c>
      <c r="C8" s="404">
        <v>422000</v>
      </c>
      <c r="D8" s="404">
        <v>980000</v>
      </c>
    </row>
    <row r="9" spans="1:4" s="411" customFormat="1" ht="24.95" customHeight="1" x14ac:dyDescent="0.25">
      <c r="B9" s="411" t="s">
        <v>1</v>
      </c>
      <c r="C9" s="456">
        <f>SUM(C6:C8)</f>
        <v>1502000</v>
      </c>
      <c r="D9" s="456">
        <f>SUM(D6:D8)</f>
        <v>2060000</v>
      </c>
    </row>
  </sheetData>
  <mergeCells count="3">
    <mergeCell ref="A1:D1"/>
    <mergeCell ref="A2:D2"/>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49"/>
  <sheetViews>
    <sheetView showGridLines="0" zoomScale="80" zoomScaleNormal="80" zoomScaleSheetLayoutView="100" workbookViewId="0">
      <selection activeCell="F48" sqref="A1:F48"/>
    </sheetView>
  </sheetViews>
  <sheetFormatPr defaultColWidth="9.140625" defaultRowHeight="12.75" x14ac:dyDescent="0.25"/>
  <cols>
    <col min="1" max="1" width="32.5703125" style="468" customWidth="1"/>
    <col min="2" max="2" width="7.7109375" style="468" customWidth="1"/>
    <col min="3" max="3" width="20.42578125" style="546" customWidth="1"/>
    <col min="4" max="4" width="22.5703125" style="546" bestFit="1" customWidth="1"/>
    <col min="5" max="5" width="18.140625" style="563" bestFit="1" customWidth="1"/>
    <col min="6" max="6" width="22.140625" style="563" bestFit="1" customWidth="1"/>
    <col min="7" max="7" width="9.140625" style="468"/>
    <col min="8" max="8" width="15.7109375" style="468" bestFit="1" customWidth="1"/>
    <col min="9" max="16384" width="9.140625" style="468"/>
  </cols>
  <sheetData>
    <row r="1" spans="1:8" ht="13.5" x14ac:dyDescent="0.25">
      <c r="A1" s="681" t="str">
        <f>SOFPe!A1:F1</f>
        <v>Okehi Local Government of Kogi State</v>
      </c>
      <c r="B1" s="681"/>
      <c r="C1" s="681"/>
      <c r="D1" s="681"/>
      <c r="E1" s="681"/>
      <c r="F1" s="681"/>
    </row>
    <row r="2" spans="1:8" ht="13.5" x14ac:dyDescent="0.25">
      <c r="A2" s="681" t="str">
        <f>SOFPe!A2:F2</f>
        <v>Financial Statements for the Year Ended 31 December 2021</v>
      </c>
      <c r="B2" s="681"/>
      <c r="C2" s="681"/>
      <c r="D2" s="681"/>
      <c r="E2" s="681"/>
      <c r="F2" s="681"/>
    </row>
    <row r="3" spans="1:8" ht="13.5" x14ac:dyDescent="0.25">
      <c r="A3" s="681" t="s">
        <v>715</v>
      </c>
      <c r="B3" s="681"/>
      <c r="C3" s="681"/>
      <c r="D3" s="681"/>
      <c r="E3" s="681"/>
      <c r="F3" s="681"/>
    </row>
    <row r="4" spans="1:8" x14ac:dyDescent="0.25">
      <c r="A4" s="682"/>
      <c r="B4" s="682"/>
      <c r="C4" s="682"/>
      <c r="D4" s="682"/>
      <c r="E4" s="682"/>
      <c r="F4" s="682"/>
    </row>
    <row r="5" spans="1:8" ht="13.5" x14ac:dyDescent="0.25">
      <c r="A5" s="686" t="s">
        <v>636</v>
      </c>
      <c r="B5" s="501" t="s">
        <v>635</v>
      </c>
      <c r="C5" s="696" t="str">
        <f>SOFPe!E5</f>
        <v>Year Ended 31st December 2021</v>
      </c>
      <c r="D5" s="696"/>
      <c r="E5" s="695" t="str">
        <f>SOFPe!F5</f>
        <v>Year Ended 31st December 2020</v>
      </c>
      <c r="F5" s="695"/>
    </row>
    <row r="6" spans="1:8" ht="13.5" x14ac:dyDescent="0.25">
      <c r="A6" s="686"/>
      <c r="B6" s="465"/>
      <c r="D6" s="545"/>
      <c r="F6" s="564"/>
    </row>
    <row r="7" spans="1:8" ht="13.5" x14ac:dyDescent="0.25">
      <c r="A7" s="501" t="s">
        <v>637</v>
      </c>
      <c r="B7" s="465"/>
      <c r="D7" s="545"/>
      <c r="F7" s="564"/>
    </row>
    <row r="8" spans="1:8" x14ac:dyDescent="0.25">
      <c r="A8" s="468" t="s">
        <v>435</v>
      </c>
      <c r="B8" s="458">
        <v>9</v>
      </c>
      <c r="C8" s="460">
        <v>2307987.27</v>
      </c>
      <c r="D8" s="460"/>
      <c r="E8" s="460">
        <v>3975676</v>
      </c>
    </row>
    <row r="9" spans="1:8" x14ac:dyDescent="0.25">
      <c r="A9" s="468" t="s">
        <v>434</v>
      </c>
      <c r="B9" s="458"/>
      <c r="C9" s="460"/>
      <c r="D9" s="460"/>
      <c r="E9" s="460"/>
    </row>
    <row r="10" spans="1:8" x14ac:dyDescent="0.25">
      <c r="A10" s="468" t="s">
        <v>1222</v>
      </c>
      <c r="B10" s="458">
        <v>10</v>
      </c>
      <c r="C10" s="460">
        <v>1486000</v>
      </c>
      <c r="D10" s="460"/>
      <c r="E10" s="460">
        <v>1486000</v>
      </c>
    </row>
    <row r="11" spans="1:8" ht="13.5" x14ac:dyDescent="0.25">
      <c r="A11" s="501" t="s">
        <v>638</v>
      </c>
      <c r="B11" s="465"/>
      <c r="D11" s="545">
        <f>SUM(C8:C10)</f>
        <v>3793987.27</v>
      </c>
      <c r="F11" s="545">
        <f>E8+E9</f>
        <v>3975676</v>
      </c>
    </row>
    <row r="12" spans="1:8" x14ac:dyDescent="0.25">
      <c r="A12" s="682"/>
      <c r="B12" s="682"/>
      <c r="C12" s="682"/>
      <c r="D12" s="682"/>
      <c r="E12" s="682"/>
      <c r="F12" s="682"/>
    </row>
    <row r="13" spans="1:8" ht="13.5" x14ac:dyDescent="0.25">
      <c r="A13" s="501" t="s">
        <v>639</v>
      </c>
      <c r="B13" s="465"/>
      <c r="D13" s="545"/>
      <c r="F13" s="564"/>
    </row>
    <row r="14" spans="1:8" x14ac:dyDescent="0.25">
      <c r="A14" s="468" t="s">
        <v>432</v>
      </c>
      <c r="B14" s="458"/>
      <c r="E14" s="563">
        <f>'Note 21'!D9</f>
        <v>0</v>
      </c>
    </row>
    <row r="15" spans="1:8" x14ac:dyDescent="0.25">
      <c r="A15" s="468" t="s">
        <v>431</v>
      </c>
      <c r="B15" s="458"/>
      <c r="E15" s="563">
        <f>Note22!F20</f>
        <v>0</v>
      </c>
      <c r="H15" s="550"/>
    </row>
    <row r="16" spans="1:8" x14ac:dyDescent="0.25">
      <c r="A16" s="468" t="s">
        <v>425</v>
      </c>
      <c r="B16" s="458">
        <v>7</v>
      </c>
      <c r="C16" s="460">
        <v>2116664429.1799998</v>
      </c>
      <c r="D16" s="460"/>
      <c r="E16" s="505">
        <v>2197321229</v>
      </c>
      <c r="H16" s="540"/>
    </row>
    <row r="17" spans="1:6" x14ac:dyDescent="0.25">
      <c r="A17" s="468" t="s">
        <v>423</v>
      </c>
      <c r="B17" s="458"/>
      <c r="C17" s="546">
        <v>0</v>
      </c>
      <c r="E17" s="563">
        <v>0</v>
      </c>
    </row>
    <row r="18" spans="1:6" ht="13.5" x14ac:dyDescent="0.25">
      <c r="A18" s="555" t="s">
        <v>640</v>
      </c>
      <c r="B18" s="565"/>
      <c r="D18" s="545">
        <f>SUM(C14:C17)</f>
        <v>2116664429.1799998</v>
      </c>
      <c r="E18" s="546"/>
      <c r="F18" s="545">
        <f>SUM(E14:E17)</f>
        <v>2197321229</v>
      </c>
    </row>
    <row r="19" spans="1:6" x14ac:dyDescent="0.25">
      <c r="A19" s="692"/>
      <c r="B19" s="692"/>
      <c r="C19" s="692"/>
      <c r="D19" s="692"/>
      <c r="E19" s="692"/>
      <c r="F19" s="692"/>
    </row>
    <row r="20" spans="1:6" ht="13.5" x14ac:dyDescent="0.25">
      <c r="A20" s="555" t="s">
        <v>641</v>
      </c>
      <c r="B20" s="565"/>
      <c r="D20" s="545">
        <f>D11+D18</f>
        <v>2120458416.4499998</v>
      </c>
      <c r="E20" s="546"/>
      <c r="F20" s="545">
        <f>F11+F18</f>
        <v>2201296905</v>
      </c>
    </row>
    <row r="21" spans="1:6" x14ac:dyDescent="0.25">
      <c r="A21" s="692"/>
      <c r="B21" s="692"/>
      <c r="C21" s="692"/>
      <c r="D21" s="692"/>
      <c r="E21" s="692"/>
      <c r="F21" s="692"/>
    </row>
    <row r="22" spans="1:6" ht="13.5" x14ac:dyDescent="0.25">
      <c r="A22" s="555" t="s">
        <v>642</v>
      </c>
      <c r="B22" s="565"/>
      <c r="D22" s="545"/>
      <c r="E22" s="546"/>
      <c r="F22" s="545"/>
    </row>
    <row r="23" spans="1:6" ht="13.5" x14ac:dyDescent="0.25">
      <c r="A23" s="555" t="s">
        <v>643</v>
      </c>
      <c r="B23" s="565"/>
      <c r="D23" s="545"/>
      <c r="E23" s="546"/>
      <c r="F23" s="545"/>
    </row>
    <row r="24" spans="1:6" x14ac:dyDescent="0.25">
      <c r="A24" s="556" t="s">
        <v>421</v>
      </c>
      <c r="B24" s="458">
        <v>11</v>
      </c>
      <c r="C24" s="460">
        <v>5935707075.0600004</v>
      </c>
      <c r="D24" s="460"/>
      <c r="E24" s="460">
        <v>5028478688</v>
      </c>
      <c r="F24" s="546"/>
    </row>
    <row r="25" spans="1:6" x14ac:dyDescent="0.25">
      <c r="A25" s="556" t="s">
        <v>420</v>
      </c>
      <c r="B25" s="458"/>
      <c r="C25" s="461">
        <v>0</v>
      </c>
      <c r="D25" s="461"/>
      <c r="E25" s="461">
        <v>0</v>
      </c>
      <c r="F25" s="546"/>
    </row>
    <row r="26" spans="1:6" x14ac:dyDescent="0.25">
      <c r="A26" s="556" t="s">
        <v>418</v>
      </c>
      <c r="B26" s="566"/>
      <c r="C26" s="546">
        <v>0</v>
      </c>
      <c r="E26" s="546">
        <v>0</v>
      </c>
      <c r="F26" s="546"/>
    </row>
    <row r="27" spans="1:6" ht="13.5" x14ac:dyDescent="0.25">
      <c r="A27" s="555" t="s">
        <v>644</v>
      </c>
      <c r="B27" s="565"/>
      <c r="D27" s="545">
        <f>SUM(C24:C26)</f>
        <v>5935707075.0600004</v>
      </c>
      <c r="E27" s="546"/>
      <c r="F27" s="545">
        <f>SUM(E24:E26)</f>
        <v>5028478688</v>
      </c>
    </row>
    <row r="28" spans="1:6" x14ac:dyDescent="0.25">
      <c r="A28" s="692"/>
      <c r="B28" s="692"/>
      <c r="C28" s="692"/>
      <c r="D28" s="692"/>
      <c r="E28" s="692"/>
      <c r="F28" s="692"/>
    </row>
    <row r="29" spans="1:6" ht="13.5" x14ac:dyDescent="0.25">
      <c r="A29" s="555" t="s">
        <v>645</v>
      </c>
      <c r="B29" s="565"/>
      <c r="E29" s="546"/>
      <c r="F29" s="545"/>
    </row>
    <row r="30" spans="1:6" x14ac:dyDescent="0.25">
      <c r="A30" s="556" t="s">
        <v>416</v>
      </c>
      <c r="B30" s="566">
        <v>12</v>
      </c>
      <c r="C30" s="480">
        <v>6732113</v>
      </c>
      <c r="E30" s="559">
        <v>0</v>
      </c>
      <c r="F30" s="546"/>
    </row>
    <row r="31" spans="1:6" ht="13.5" x14ac:dyDescent="0.25">
      <c r="A31" s="555" t="s">
        <v>1113</v>
      </c>
      <c r="B31" s="565"/>
      <c r="D31" s="545">
        <f>C30</f>
        <v>6732113</v>
      </c>
      <c r="E31" s="546"/>
      <c r="F31" s="545">
        <f>E30</f>
        <v>0</v>
      </c>
    </row>
    <row r="32" spans="1:6" x14ac:dyDescent="0.25">
      <c r="A32" s="692"/>
      <c r="B32" s="692"/>
      <c r="C32" s="692"/>
      <c r="D32" s="692"/>
      <c r="E32" s="692"/>
      <c r="F32" s="692"/>
    </row>
    <row r="33" spans="1:7" ht="13.5" x14ac:dyDescent="0.25">
      <c r="A33" s="555" t="s">
        <v>646</v>
      </c>
      <c r="B33" s="565"/>
      <c r="D33" s="545">
        <f>D27+D31</f>
        <v>5942439188.0600004</v>
      </c>
      <c r="E33" s="546"/>
      <c r="F33" s="545">
        <f>F27+F31</f>
        <v>5028478688</v>
      </c>
    </row>
    <row r="34" spans="1:7" x14ac:dyDescent="0.25">
      <c r="A34" s="692"/>
      <c r="B34" s="692"/>
      <c r="C34" s="692"/>
      <c r="D34" s="692"/>
      <c r="E34" s="692"/>
      <c r="F34" s="692"/>
    </row>
    <row r="35" spans="1:7" ht="13.5" x14ac:dyDescent="0.25">
      <c r="A35" s="555" t="s">
        <v>647</v>
      </c>
      <c r="B35" s="565"/>
      <c r="D35" s="545">
        <f>D20-D33</f>
        <v>-3821980771.6100006</v>
      </c>
      <c r="E35" s="546"/>
      <c r="F35" s="545">
        <f>F20-F33</f>
        <v>-2827181783</v>
      </c>
    </row>
    <row r="36" spans="1:7" x14ac:dyDescent="0.25">
      <c r="A36" s="692"/>
      <c r="B36" s="692"/>
      <c r="C36" s="692"/>
      <c r="D36" s="692"/>
      <c r="E36" s="692"/>
      <c r="F36" s="692"/>
    </row>
    <row r="37" spans="1:7" ht="13.5" x14ac:dyDescent="0.25">
      <c r="A37" s="555" t="s">
        <v>648</v>
      </c>
      <c r="B37" s="565"/>
      <c r="E37" s="546"/>
      <c r="F37" s="545"/>
    </row>
    <row r="38" spans="1:7" x14ac:dyDescent="0.25">
      <c r="A38" s="556" t="s">
        <v>780</v>
      </c>
      <c r="B38" s="619">
        <v>13</v>
      </c>
      <c r="C38" s="546">
        <f>D35-C39</f>
        <v>-3519570494.5000005</v>
      </c>
      <c r="E38" s="469">
        <v>-2767294506</v>
      </c>
      <c r="F38" s="546"/>
    </row>
    <row r="39" spans="1:7" x14ac:dyDescent="0.25">
      <c r="A39" s="567" t="s">
        <v>413</v>
      </c>
      <c r="B39" s="556"/>
      <c r="C39" s="546">
        <f>SOFPe!E25</f>
        <v>-302410277.11000019</v>
      </c>
      <c r="E39" s="469">
        <v>-58401277</v>
      </c>
      <c r="F39" s="546"/>
    </row>
    <row r="40" spans="1:7" ht="13.5" x14ac:dyDescent="0.25">
      <c r="A40" s="576" t="s">
        <v>649</v>
      </c>
      <c r="B40" s="576"/>
      <c r="C40" s="577"/>
      <c r="D40" s="578">
        <f>C38+C39</f>
        <v>-3821980771.6100006</v>
      </c>
      <c r="E40" s="578"/>
      <c r="F40" s="578">
        <f>E38+E39</f>
        <v>-2825695783</v>
      </c>
    </row>
    <row r="41" spans="1:7" ht="15" customHeight="1" x14ac:dyDescent="0.25">
      <c r="A41" s="607"/>
      <c r="B41" s="463"/>
      <c r="C41" s="608"/>
      <c r="D41" s="609"/>
      <c r="E41" s="610"/>
      <c r="F41" s="611"/>
      <c r="G41" s="483"/>
    </row>
    <row r="42" spans="1:7" x14ac:dyDescent="0.25">
      <c r="A42" s="612"/>
      <c r="B42" s="583"/>
      <c r="C42" s="582"/>
      <c r="D42" s="693"/>
      <c r="E42" s="693"/>
      <c r="F42" s="694"/>
      <c r="G42" s="483"/>
    </row>
    <row r="43" spans="1:7" x14ac:dyDescent="0.25">
      <c r="A43" s="594"/>
      <c r="B43" s="462"/>
      <c r="C43" s="582"/>
      <c r="D43" s="582"/>
      <c r="E43" s="584"/>
      <c r="F43" s="613"/>
      <c r="G43" s="483"/>
    </row>
    <row r="44" spans="1:7" x14ac:dyDescent="0.25">
      <c r="A44" s="594"/>
      <c r="B44" s="462"/>
      <c r="C44" s="582"/>
      <c r="D44" s="582"/>
      <c r="E44" s="584"/>
      <c r="F44" s="613"/>
      <c r="G44" s="483"/>
    </row>
    <row r="45" spans="1:7" ht="13.5" x14ac:dyDescent="0.25">
      <c r="A45" s="593" t="str">
        <f>SOFPe!A31:C31</f>
        <v>ANOKEHI MARIAM O.</v>
      </c>
      <c r="B45" s="585"/>
      <c r="C45" s="582"/>
      <c r="D45" s="582"/>
      <c r="E45" s="584"/>
      <c r="F45" s="613"/>
      <c r="G45" s="483"/>
    </row>
    <row r="46" spans="1:7" x14ac:dyDescent="0.25">
      <c r="A46" s="594" t="str">
        <f>SOFPe!A32</f>
        <v>Local Government Treasurer (LGT)</v>
      </c>
      <c r="B46" s="585"/>
      <c r="C46" s="582"/>
      <c r="D46" s="582"/>
      <c r="E46" s="584"/>
      <c r="F46" s="613"/>
      <c r="G46" s="483"/>
    </row>
    <row r="47" spans="1:7" x14ac:dyDescent="0.25">
      <c r="A47" s="594" t="str">
        <f>SOFPe!A33:C33</f>
        <v>Okehi Local Government</v>
      </c>
      <c r="B47" s="462"/>
      <c r="C47" s="582"/>
      <c r="D47" s="582"/>
      <c r="E47" s="584"/>
      <c r="F47" s="613"/>
      <c r="G47" s="483"/>
    </row>
    <row r="48" spans="1:7" x14ac:dyDescent="0.25">
      <c r="A48" s="595" t="s">
        <v>778</v>
      </c>
      <c r="B48" s="604"/>
      <c r="C48" s="597"/>
      <c r="D48" s="597"/>
      <c r="E48" s="614"/>
      <c r="F48" s="615"/>
      <c r="G48" s="483"/>
    </row>
    <row r="49" spans="1:6" x14ac:dyDescent="0.25">
      <c r="A49" s="579"/>
      <c r="B49" s="579"/>
      <c r="C49" s="580"/>
      <c r="D49" s="580"/>
      <c r="E49" s="581"/>
      <c r="F49" s="581"/>
    </row>
  </sheetData>
  <mergeCells count="15">
    <mergeCell ref="A19:F19"/>
    <mergeCell ref="A12:F12"/>
    <mergeCell ref="A32:F32"/>
    <mergeCell ref="A1:F1"/>
    <mergeCell ref="A2:F2"/>
    <mergeCell ref="A3:F3"/>
    <mergeCell ref="E5:F5"/>
    <mergeCell ref="C5:D5"/>
    <mergeCell ref="A4:F4"/>
    <mergeCell ref="A5:A6"/>
    <mergeCell ref="A34:F34"/>
    <mergeCell ref="A36:F36"/>
    <mergeCell ref="D42:F42"/>
    <mergeCell ref="A28:F28"/>
    <mergeCell ref="A21:F21"/>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30"/>
  <sheetViews>
    <sheetView showGridLines="0" zoomScaleNormal="100" zoomScaleSheetLayoutView="142" workbookViewId="0">
      <selection activeCell="A12" sqref="A12:H12"/>
    </sheetView>
  </sheetViews>
  <sheetFormatPr defaultColWidth="9.140625" defaultRowHeight="14.25" x14ac:dyDescent="0.25"/>
  <cols>
    <col min="1" max="1" width="4.5703125" style="395" bestFit="1" customWidth="1"/>
    <col min="2" max="2" width="39.140625" style="395" customWidth="1"/>
    <col min="3" max="3" width="20.85546875" style="405" customWidth="1"/>
    <col min="4" max="4" width="22.85546875" style="405" customWidth="1"/>
    <col min="5" max="5" width="19.42578125" style="395" customWidth="1"/>
    <col min="6" max="6" width="1.7109375" style="395" customWidth="1"/>
    <col min="7" max="7" width="20" style="395" customWidth="1"/>
    <col min="8" max="8" width="2" style="395" customWidth="1"/>
    <col min="9" max="16384" width="9.140625" style="395"/>
  </cols>
  <sheetData>
    <row r="1" spans="1:6" ht="15.75" x14ac:dyDescent="0.25">
      <c r="A1" s="766" t="e">
        <f>'Note 24'!A1:D1</f>
        <v>#REF!</v>
      </c>
      <c r="B1" s="766"/>
      <c r="C1" s="766"/>
      <c r="D1" s="766"/>
    </row>
    <row r="2" spans="1:6" ht="15.75" x14ac:dyDescent="0.25">
      <c r="A2" s="766" t="e">
        <f>'Note 24'!A2:D2</f>
        <v>#REF!</v>
      </c>
      <c r="B2" s="766"/>
      <c r="C2" s="766"/>
      <c r="D2" s="766"/>
    </row>
    <row r="3" spans="1:6" ht="15.75" x14ac:dyDescent="0.25">
      <c r="A3" s="766" t="s">
        <v>720</v>
      </c>
      <c r="B3" s="766"/>
      <c r="C3" s="766"/>
      <c r="D3" s="766"/>
    </row>
    <row r="4" spans="1:6" ht="15.75" x14ac:dyDescent="0.25">
      <c r="A4" s="766"/>
      <c r="B4" s="766"/>
      <c r="C4" s="766"/>
      <c r="D4" s="766"/>
    </row>
    <row r="5" spans="1:6" ht="15.75" x14ac:dyDescent="0.25">
      <c r="A5" s="767" t="s">
        <v>1114</v>
      </c>
      <c r="B5" s="767"/>
      <c r="C5" s="767"/>
      <c r="D5" s="767"/>
    </row>
    <row r="6" spans="1:6" s="397" customFormat="1" ht="31.5" x14ac:dyDescent="0.25">
      <c r="A6" s="398" t="s">
        <v>710</v>
      </c>
      <c r="B6" s="430" t="s">
        <v>682</v>
      </c>
      <c r="C6" s="420" t="e">
        <f>'Note 24'!C6</f>
        <v>#REF!</v>
      </c>
      <c r="D6" s="420" t="str">
        <f>'Note 24'!D6</f>
        <v>Year Ended 31 December 2020</v>
      </c>
      <c r="E6" s="426"/>
      <c r="F6" s="426"/>
    </row>
    <row r="7" spans="1:6" x14ac:dyDescent="0.25">
      <c r="A7" s="426">
        <v>1</v>
      </c>
      <c r="B7" s="401" t="s">
        <v>743</v>
      </c>
      <c r="C7" s="423">
        <v>0</v>
      </c>
      <c r="D7" s="423">
        <v>0</v>
      </c>
      <c r="F7" s="425"/>
    </row>
    <row r="8" spans="1:6" ht="21.75" customHeight="1" x14ac:dyDescent="0.25">
      <c r="A8" s="426">
        <v>2</v>
      </c>
      <c r="B8" s="401" t="s">
        <v>1188</v>
      </c>
      <c r="C8" s="402">
        <v>3143340953.02</v>
      </c>
      <c r="D8" s="403">
        <v>2892102384</v>
      </c>
      <c r="F8" s="425"/>
    </row>
    <row r="9" spans="1:6" ht="22.5" customHeight="1" x14ac:dyDescent="0.25">
      <c r="A9" s="426">
        <v>3</v>
      </c>
      <c r="B9" s="401" t="s">
        <v>748</v>
      </c>
      <c r="C9" s="423"/>
      <c r="D9" s="423"/>
      <c r="F9" s="425"/>
    </row>
    <row r="10" spans="1:6" ht="15.75" x14ac:dyDescent="0.25">
      <c r="A10" s="426">
        <v>4</v>
      </c>
      <c r="B10" s="401" t="s">
        <v>1189</v>
      </c>
      <c r="C10" s="427"/>
      <c r="D10" s="427"/>
      <c r="E10" s="411"/>
      <c r="F10" s="425"/>
    </row>
    <row r="11" spans="1:6" ht="15.75" x14ac:dyDescent="0.25">
      <c r="A11" s="766" t="s">
        <v>422</v>
      </c>
      <c r="B11" s="766"/>
      <c r="C11" s="420">
        <f>SUM(C7:C10)</f>
        <v>3143340953.02</v>
      </c>
      <c r="D11" s="420">
        <f>SUM(D7:D10)</f>
        <v>2892102384</v>
      </c>
      <c r="E11" s="405"/>
      <c r="F11" s="425"/>
    </row>
    <row r="12" spans="1:6" x14ac:dyDescent="0.25">
      <c r="A12" s="782"/>
      <c r="B12" s="782"/>
      <c r="C12" s="782"/>
      <c r="D12" s="782"/>
      <c r="E12" s="429"/>
      <c r="F12" s="425"/>
    </row>
    <row r="30" spans="1:1" x14ac:dyDescent="0.25">
      <c r="A30" s="395" t="s">
        <v>1112</v>
      </c>
    </row>
  </sheetData>
  <mergeCells count="7">
    <mergeCell ref="A11:B11"/>
    <mergeCell ref="A12:D12"/>
    <mergeCell ref="A1:D1"/>
    <mergeCell ref="A2:D2"/>
    <mergeCell ref="A3:D3"/>
    <mergeCell ref="A4:D4"/>
    <mergeCell ref="A5:D5"/>
  </mergeCells>
  <pageMargins left="0.7" right="0.7" top="0.75" bottom="0.75" header="0.3" footer="0.3"/>
  <pageSetup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F29"/>
  <sheetViews>
    <sheetView showGridLines="0" zoomScaleNormal="100" zoomScaleSheetLayoutView="142" workbookViewId="0">
      <selection activeCell="A12" sqref="A12:H12"/>
    </sheetView>
  </sheetViews>
  <sheetFormatPr defaultColWidth="9.140625" defaultRowHeight="14.25" x14ac:dyDescent="0.25"/>
  <cols>
    <col min="1" max="1" width="4.5703125" style="395" bestFit="1" customWidth="1"/>
    <col min="2" max="2" width="45.28515625" style="395" customWidth="1"/>
    <col min="3" max="3" width="20.85546875" style="405" customWidth="1"/>
    <col min="4" max="4" width="22" style="405" customWidth="1"/>
    <col min="5" max="5" width="19.42578125" style="395" customWidth="1"/>
    <col min="6" max="6" width="1.7109375" style="395" customWidth="1"/>
    <col min="7" max="7" width="2" style="395" customWidth="1"/>
    <col min="8" max="16384" width="9.140625" style="395"/>
  </cols>
  <sheetData>
    <row r="1" spans="1:6" ht="15.75" x14ac:dyDescent="0.25">
      <c r="A1" s="766" t="e">
        <f>'Note 24'!A1:D1</f>
        <v>#REF!</v>
      </c>
      <c r="B1" s="766"/>
      <c r="C1" s="766"/>
      <c r="D1" s="766"/>
    </row>
    <row r="2" spans="1:6" ht="31.5" customHeight="1" x14ac:dyDescent="0.25">
      <c r="A2" s="766" t="e">
        <f>'Note 24'!A2:D2</f>
        <v>#REF!</v>
      </c>
      <c r="B2" s="766"/>
      <c r="C2" s="766"/>
      <c r="D2" s="766"/>
    </row>
    <row r="3" spans="1:6" ht="15.75" x14ac:dyDescent="0.25">
      <c r="A3" s="766" t="s">
        <v>720</v>
      </c>
      <c r="B3" s="766"/>
      <c r="C3" s="766"/>
      <c r="D3" s="766"/>
    </row>
    <row r="4" spans="1:6" ht="15.75" x14ac:dyDescent="0.25">
      <c r="A4" s="766"/>
      <c r="B4" s="766"/>
      <c r="C4" s="766"/>
      <c r="D4" s="766"/>
    </row>
    <row r="5" spans="1:6" ht="15.75" x14ac:dyDescent="0.25">
      <c r="A5" s="767" t="s">
        <v>1111</v>
      </c>
      <c r="B5" s="767"/>
      <c r="C5" s="767"/>
      <c r="D5" s="767"/>
    </row>
    <row r="6" spans="1:6" ht="31.5" x14ac:dyDescent="0.25">
      <c r="A6" s="411" t="s">
        <v>710</v>
      </c>
      <c r="B6" s="411" t="s">
        <v>682</v>
      </c>
      <c r="C6" s="420" t="e">
        <f>'Note 24'!C6</f>
        <v>#REF!</v>
      </c>
      <c r="D6" s="420" t="str">
        <f>'Note 24'!D6</f>
        <v>Year Ended 31 December 2020</v>
      </c>
      <c r="E6" s="425"/>
      <c r="F6" s="425"/>
    </row>
    <row r="7" spans="1:6" ht="21.75" customHeight="1" x14ac:dyDescent="0.25">
      <c r="A7" s="426">
        <v>1</v>
      </c>
      <c r="B7" s="395" t="s">
        <v>1045</v>
      </c>
      <c r="C7" s="403">
        <v>2892102384</v>
      </c>
      <c r="D7" s="403">
        <v>2606108838</v>
      </c>
      <c r="F7" s="425"/>
    </row>
    <row r="8" spans="1:6" ht="21" customHeight="1" x14ac:dyDescent="0.25">
      <c r="A8" s="426">
        <v>2</v>
      </c>
      <c r="B8" s="395" t="s">
        <v>1048</v>
      </c>
      <c r="C8" s="402">
        <v>251238569.02000001</v>
      </c>
      <c r="D8" s="402">
        <v>285993546.44</v>
      </c>
      <c r="F8" s="425"/>
    </row>
    <row r="9" spans="1:6" ht="15.75" x14ac:dyDescent="0.25">
      <c r="A9" s="766" t="s">
        <v>422</v>
      </c>
      <c r="B9" s="766"/>
      <c r="C9" s="420">
        <f>SUM(C7:C8)</f>
        <v>3143340953.02</v>
      </c>
      <c r="D9" s="420">
        <f>SUM(D7:D8)</f>
        <v>2892102384.4400001</v>
      </c>
      <c r="E9" s="405"/>
      <c r="F9" s="425"/>
    </row>
    <row r="10" spans="1:6" x14ac:dyDescent="0.25">
      <c r="A10" s="782"/>
      <c r="B10" s="782"/>
      <c r="C10" s="782"/>
      <c r="D10" s="782"/>
      <c r="E10" s="429"/>
      <c r="F10" s="425"/>
    </row>
    <row r="29" spans="1:1" x14ac:dyDescent="0.25">
      <c r="A29" s="395" t="s">
        <v>1112</v>
      </c>
    </row>
  </sheetData>
  <mergeCells count="7">
    <mergeCell ref="A9:B9"/>
    <mergeCell ref="A10:D10"/>
    <mergeCell ref="A1:D1"/>
    <mergeCell ref="A2:D2"/>
    <mergeCell ref="A3:D3"/>
    <mergeCell ref="A4:D4"/>
    <mergeCell ref="A5:D5"/>
  </mergeCells>
  <pageMargins left="0.7" right="0.7" top="0.75" bottom="0.75" header="0.3" footer="0.3"/>
  <pageSetup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3566-04E7-439C-A4B9-1E25EFD5C96F}">
  <sheetPr>
    <tabColor theme="9" tint="-0.249977111117893"/>
  </sheetPr>
  <dimension ref="A1:D14"/>
  <sheetViews>
    <sheetView workbookViewId="0">
      <selection activeCell="A12" sqref="A12:H12"/>
    </sheetView>
  </sheetViews>
  <sheetFormatPr defaultRowHeight="30" customHeight="1" x14ac:dyDescent="0.25"/>
  <cols>
    <col min="1" max="1" width="4.85546875" style="397" customWidth="1"/>
    <col min="2" max="2" width="44.85546875" style="395" customWidth="1"/>
    <col min="3" max="3" width="21" style="395" customWidth="1"/>
    <col min="4" max="4" width="21.85546875" style="395" customWidth="1"/>
    <col min="5" max="16384" width="9.140625" style="395"/>
  </cols>
  <sheetData>
    <row r="1" spans="1:4" ht="18" customHeight="1" x14ac:dyDescent="0.25">
      <c r="A1" s="766" t="e">
        <f>'Note 28'!A1:D1</f>
        <v>#REF!</v>
      </c>
      <c r="B1" s="766"/>
      <c r="C1" s="766"/>
      <c r="D1" s="766"/>
    </row>
    <row r="2" spans="1:4" ht="17.25" customHeight="1" x14ac:dyDescent="0.25">
      <c r="A2" s="766" t="e">
        <f>'Note 28'!A2:D2</f>
        <v>#REF!</v>
      </c>
      <c r="B2" s="766"/>
      <c r="C2" s="766"/>
      <c r="D2" s="766"/>
    </row>
    <row r="3" spans="1:4" ht="18" customHeight="1" x14ac:dyDescent="0.25">
      <c r="A3" s="766" t="s">
        <v>720</v>
      </c>
      <c r="B3" s="766"/>
      <c r="C3" s="766"/>
      <c r="D3" s="766"/>
    </row>
    <row r="4" spans="1:4" ht="13.5" customHeight="1" x14ac:dyDescent="0.25">
      <c r="A4" s="780"/>
      <c r="B4" s="780"/>
      <c r="C4" s="780"/>
      <c r="D4" s="780"/>
    </row>
    <row r="5" spans="1:4" ht="23.25" customHeight="1" x14ac:dyDescent="0.25">
      <c r="A5" s="767" t="s">
        <v>1197</v>
      </c>
      <c r="B5" s="767"/>
      <c r="C5" s="767"/>
      <c r="D5" s="767"/>
    </row>
    <row r="6" spans="1:4" ht="30" customHeight="1" x14ac:dyDescent="0.25">
      <c r="A6" s="398" t="s">
        <v>710</v>
      </c>
      <c r="B6" s="411" t="s">
        <v>682</v>
      </c>
      <c r="C6" s="420" t="s">
        <v>1091</v>
      </c>
      <c r="D6" s="420" t="s">
        <v>1213</v>
      </c>
    </row>
    <row r="7" spans="1:4" ht="20.100000000000001" customHeight="1" x14ac:dyDescent="0.25">
      <c r="A7" s="407">
        <v>1</v>
      </c>
      <c r="B7" s="401" t="s">
        <v>1190</v>
      </c>
      <c r="C7" s="404">
        <v>30822</v>
      </c>
      <c r="D7" s="404">
        <v>30822</v>
      </c>
    </row>
    <row r="8" spans="1:4" ht="20.100000000000001" customHeight="1" x14ac:dyDescent="0.25">
      <c r="A8" s="407">
        <v>2</v>
      </c>
      <c r="B8" s="401" t="s">
        <v>1191</v>
      </c>
      <c r="C8" s="404">
        <v>343270</v>
      </c>
      <c r="D8" s="404">
        <v>343270</v>
      </c>
    </row>
    <row r="9" spans="1:4" ht="20.100000000000001" customHeight="1" x14ac:dyDescent="0.25">
      <c r="A9" s="407">
        <v>3</v>
      </c>
      <c r="B9" s="401" t="s">
        <v>1192</v>
      </c>
      <c r="C9" s="404">
        <v>628435</v>
      </c>
      <c r="D9" s="404">
        <v>628435</v>
      </c>
    </row>
    <row r="10" spans="1:4" ht="20.100000000000001" customHeight="1" x14ac:dyDescent="0.25">
      <c r="A10" s="407">
        <v>4</v>
      </c>
      <c r="B10" s="401" t="s">
        <v>1193</v>
      </c>
      <c r="C10" s="404">
        <v>3275362</v>
      </c>
      <c r="D10" s="404">
        <v>3275362</v>
      </c>
    </row>
    <row r="11" spans="1:4" ht="20.100000000000001" customHeight="1" x14ac:dyDescent="0.25">
      <c r="A11" s="407">
        <v>5</v>
      </c>
      <c r="B11" s="401" t="s">
        <v>1194</v>
      </c>
      <c r="C11" s="404">
        <v>6769046</v>
      </c>
      <c r="D11" s="404">
        <v>6769046</v>
      </c>
    </row>
    <row r="12" spans="1:4" ht="20.100000000000001" customHeight="1" x14ac:dyDescent="0.25">
      <c r="A12" s="407">
        <v>6</v>
      </c>
      <c r="B12" s="401" t="s">
        <v>1195</v>
      </c>
      <c r="C12" s="404">
        <v>1563144</v>
      </c>
      <c r="D12" s="404">
        <v>1563144</v>
      </c>
    </row>
    <row r="13" spans="1:4" ht="20.100000000000001" customHeight="1" x14ac:dyDescent="0.25">
      <c r="A13" s="407">
        <v>7</v>
      </c>
      <c r="B13" s="401" t="s">
        <v>1196</v>
      </c>
      <c r="C13" s="457" t="s">
        <v>1061</v>
      </c>
      <c r="D13" s="457" t="s">
        <v>1061</v>
      </c>
    </row>
    <row r="14" spans="1:4" s="411" customFormat="1" ht="21" customHeight="1" x14ac:dyDescent="0.25">
      <c r="A14" s="398"/>
      <c r="B14" s="419" t="s">
        <v>1</v>
      </c>
      <c r="C14" s="456">
        <f>SUM(C7:C13)</f>
        <v>12610079</v>
      </c>
      <c r="D14" s="456">
        <f>SUM(D7:D13)</f>
        <v>12610079</v>
      </c>
    </row>
  </sheetData>
  <mergeCells count="5">
    <mergeCell ref="A5:D5"/>
    <mergeCell ref="A1:D1"/>
    <mergeCell ref="A2:D2"/>
    <mergeCell ref="A3:D3"/>
    <mergeCell ref="A4:D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I26"/>
  <sheetViews>
    <sheetView showGridLines="0" zoomScaleNormal="100" zoomScaleSheetLayoutView="96" workbookViewId="0">
      <selection activeCell="A12" sqref="A12:H12"/>
    </sheetView>
  </sheetViews>
  <sheetFormatPr defaultColWidth="9.140625" defaultRowHeight="14.25" x14ac:dyDescent="0.25"/>
  <cols>
    <col min="1" max="1" width="6" style="395" customWidth="1"/>
    <col min="2" max="2" width="14.140625" style="395" customWidth="1"/>
    <col min="3" max="3" width="27.5703125" style="395" customWidth="1"/>
    <col min="4" max="4" width="17.5703125" style="405" bestFit="1" customWidth="1"/>
    <col min="5" max="5" width="19.140625" style="395" bestFit="1" customWidth="1"/>
    <col min="6" max="6" width="17.140625" style="405" bestFit="1" customWidth="1"/>
    <col min="7" max="8" width="9.140625" style="395"/>
    <col min="9" max="9" width="26" style="395" customWidth="1"/>
    <col min="10" max="16384" width="9.140625" style="395"/>
  </cols>
  <sheetData>
    <row r="1" spans="1:9" ht="15.75" x14ac:dyDescent="0.25">
      <c r="A1" s="766" t="e">
        <f>'Note 28'!A1:D1</f>
        <v>#REF!</v>
      </c>
      <c r="B1" s="766"/>
      <c r="C1" s="766"/>
      <c r="D1" s="766"/>
      <c r="E1" s="766"/>
      <c r="F1" s="766"/>
    </row>
    <row r="2" spans="1:9" ht="15.75" x14ac:dyDescent="0.25">
      <c r="A2" s="766" t="e">
        <f>'Note 28'!A2:D2</f>
        <v>#REF!</v>
      </c>
      <c r="B2" s="766"/>
      <c r="C2" s="766"/>
      <c r="D2" s="766"/>
      <c r="E2" s="766"/>
      <c r="F2" s="766"/>
    </row>
    <row r="3" spans="1:9" ht="15.75" x14ac:dyDescent="0.25">
      <c r="A3" s="766" t="s">
        <v>720</v>
      </c>
      <c r="B3" s="766"/>
      <c r="C3" s="766"/>
      <c r="D3" s="766"/>
      <c r="E3" s="766"/>
      <c r="F3" s="766"/>
    </row>
    <row r="4" spans="1:9" ht="15.75" x14ac:dyDescent="0.25">
      <c r="A4" s="766"/>
      <c r="B4" s="766"/>
      <c r="C4" s="766"/>
      <c r="D4" s="766"/>
      <c r="E4" s="766"/>
      <c r="F4" s="766"/>
    </row>
    <row r="5" spans="1:9" ht="15.75" x14ac:dyDescent="0.25">
      <c r="A5" s="767" t="s">
        <v>1204</v>
      </c>
      <c r="B5" s="767"/>
      <c r="C5" s="767"/>
      <c r="D5" s="767"/>
      <c r="E5" s="767"/>
      <c r="F5" s="767"/>
    </row>
    <row r="6" spans="1:9" ht="15.75" x14ac:dyDescent="0.25">
      <c r="A6" s="419"/>
      <c r="B6" s="766" t="e">
        <f>'Note 28'!C6</f>
        <v>#REF!</v>
      </c>
      <c r="C6" s="766"/>
      <c r="D6" s="766"/>
      <c r="E6" s="766"/>
      <c r="F6" s="766"/>
    </row>
    <row r="7" spans="1:9" s="397" customFormat="1" ht="31.5" x14ac:dyDescent="0.25">
      <c r="A7" s="419" t="s">
        <v>710</v>
      </c>
      <c r="B7" s="418" t="s">
        <v>1199</v>
      </c>
      <c r="C7" s="418" t="s">
        <v>1074</v>
      </c>
      <c r="D7" s="420" t="s">
        <v>719</v>
      </c>
      <c r="E7" s="421" t="s">
        <v>1073</v>
      </c>
      <c r="F7" s="400" t="s">
        <v>772</v>
      </c>
    </row>
    <row r="8" spans="1:9" ht="28.5" customHeight="1" x14ac:dyDescent="0.25">
      <c r="A8" s="397">
        <v>1</v>
      </c>
      <c r="B8" s="422">
        <v>23030113</v>
      </c>
      <c r="C8" s="401" t="s">
        <v>1211</v>
      </c>
      <c r="D8" s="404">
        <v>92526169.689999998</v>
      </c>
      <c r="E8" s="404">
        <v>101519280</v>
      </c>
      <c r="F8" s="410">
        <f>E8-D8</f>
        <v>8993110.3100000024</v>
      </c>
    </row>
    <row r="9" spans="1:9" ht="35.25" customHeight="1" x14ac:dyDescent="0.25">
      <c r="A9" s="397">
        <v>2</v>
      </c>
      <c r="B9" s="422">
        <v>2310127</v>
      </c>
      <c r="C9" s="401" t="s">
        <v>1212</v>
      </c>
      <c r="D9" s="404">
        <v>65719444.939999998</v>
      </c>
      <c r="E9" s="404">
        <v>98500000</v>
      </c>
      <c r="F9" s="410">
        <f>E9-D9</f>
        <v>32780555.060000002</v>
      </c>
    </row>
    <row r="10" spans="1:9" ht="21" customHeight="1" x14ac:dyDescent="0.25">
      <c r="A10" s="397">
        <v>3</v>
      </c>
      <c r="B10" s="422">
        <v>23020124</v>
      </c>
      <c r="C10" s="401" t="s">
        <v>1198</v>
      </c>
      <c r="D10" s="404">
        <v>1236700</v>
      </c>
      <c r="E10" s="423">
        <v>0</v>
      </c>
      <c r="F10" s="410">
        <f t="shared" ref="F10" si="0">E10-D10</f>
        <v>-1236700</v>
      </c>
      <c r="I10" s="405"/>
    </row>
    <row r="11" spans="1:9" ht="15.75" x14ac:dyDescent="0.25">
      <c r="A11" s="398" t="s">
        <v>673</v>
      </c>
      <c r="B11" s="424"/>
      <c r="C11" s="424"/>
      <c r="D11" s="420">
        <f>SUM(D8:D10)</f>
        <v>159482314.63</v>
      </c>
      <c r="E11" s="420">
        <f>SUM(E8:E10)</f>
        <v>200019280</v>
      </c>
      <c r="F11" s="420">
        <f>SUM(F8:F10)</f>
        <v>40536965.370000005</v>
      </c>
    </row>
    <row r="12" spans="1:9" x14ac:dyDescent="0.25">
      <c r="A12" s="780"/>
      <c r="B12" s="780"/>
      <c r="C12" s="780"/>
      <c r="D12" s="780"/>
      <c r="E12" s="780"/>
      <c r="F12" s="780"/>
    </row>
    <row r="13" spans="1:9" ht="58.5" customHeight="1" x14ac:dyDescent="0.25">
      <c r="A13" s="772"/>
      <c r="B13" s="772"/>
      <c r="C13" s="772"/>
      <c r="D13" s="772"/>
      <c r="E13" s="772"/>
      <c r="F13" s="772"/>
    </row>
    <row r="26" spans="1:1" x14ac:dyDescent="0.25">
      <c r="A26" s="395" t="s">
        <v>1112</v>
      </c>
    </row>
  </sheetData>
  <mergeCells count="8">
    <mergeCell ref="A13:F13"/>
    <mergeCell ref="A12:F12"/>
    <mergeCell ref="A1:F1"/>
    <mergeCell ref="A2:F2"/>
    <mergeCell ref="A3:F3"/>
    <mergeCell ref="A4:F4"/>
    <mergeCell ref="A5:F5"/>
    <mergeCell ref="B6:F6"/>
  </mergeCells>
  <phoneticPr fontId="21" type="noConversion"/>
  <pageMargins left="0.2" right="0.2" top="0.75" bottom="0.75" header="0.3" footer="0.3"/>
  <pageSetup scale="6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EAB2-82BA-4036-B8C4-7BFEB887795C}">
  <sheetPr>
    <tabColor theme="9" tint="-0.249977111117893"/>
  </sheetPr>
  <dimension ref="A1:F10"/>
  <sheetViews>
    <sheetView workbookViewId="0">
      <selection activeCell="A12" sqref="A12:H12"/>
    </sheetView>
  </sheetViews>
  <sheetFormatPr defaultRowHeight="14.25" x14ac:dyDescent="0.25"/>
  <cols>
    <col min="1" max="1" width="9.140625" style="395"/>
    <col min="2" max="2" width="41.5703125" style="395" customWidth="1"/>
    <col min="3" max="3" width="19.42578125" style="395" customWidth="1"/>
    <col min="4" max="4" width="19.85546875" style="395" customWidth="1"/>
    <col min="5" max="16384" width="9.140625" style="395"/>
  </cols>
  <sheetData>
    <row r="1" spans="1:6" ht="15.75" x14ac:dyDescent="0.25">
      <c r="A1" s="766" t="s">
        <v>1116</v>
      </c>
      <c r="B1" s="766"/>
      <c r="C1" s="766"/>
      <c r="D1" s="766"/>
      <c r="E1" s="411"/>
      <c r="F1" s="411"/>
    </row>
    <row r="2" spans="1:6" ht="15.75" x14ac:dyDescent="0.25">
      <c r="A2" s="766" t="s">
        <v>1090</v>
      </c>
      <c r="B2" s="766"/>
      <c r="C2" s="766"/>
      <c r="D2" s="766"/>
      <c r="E2" s="411"/>
      <c r="F2" s="411"/>
    </row>
    <row r="3" spans="1:6" ht="15.75" x14ac:dyDescent="0.25">
      <c r="A3" s="766" t="s">
        <v>720</v>
      </c>
      <c r="B3" s="766"/>
      <c r="C3" s="766"/>
      <c r="D3" s="766"/>
      <c r="E3" s="411"/>
      <c r="F3" s="411"/>
    </row>
    <row r="4" spans="1:6" x14ac:dyDescent="0.25">
      <c r="A4" s="780"/>
      <c r="B4" s="780"/>
      <c r="C4" s="780"/>
      <c r="D4" s="780"/>
    </row>
    <row r="5" spans="1:6" ht="15.75" x14ac:dyDescent="0.25">
      <c r="A5" s="411" t="s">
        <v>1217</v>
      </c>
    </row>
    <row r="6" spans="1:6" ht="38.25" customHeight="1" x14ac:dyDescent="0.25">
      <c r="A6" s="418" t="s">
        <v>710</v>
      </c>
      <c r="B6" s="419" t="s">
        <v>682</v>
      </c>
      <c r="C6" s="420" t="s">
        <v>1091</v>
      </c>
      <c r="D6" s="420" t="s">
        <v>1213</v>
      </c>
    </row>
    <row r="7" spans="1:6" ht="24.95" customHeight="1" x14ac:dyDescent="0.25">
      <c r="A7" s="407">
        <v>1</v>
      </c>
      <c r="B7" s="401" t="s">
        <v>1200</v>
      </c>
      <c r="C7" s="406" t="s">
        <v>1061</v>
      </c>
      <c r="D7" s="406" t="s">
        <v>1061</v>
      </c>
    </row>
    <row r="8" spans="1:6" ht="24.95" customHeight="1" x14ac:dyDescent="0.25">
      <c r="A8" s="407">
        <v>2</v>
      </c>
      <c r="B8" s="401" t="s">
        <v>1201</v>
      </c>
      <c r="C8" s="404">
        <v>59443191</v>
      </c>
      <c r="D8" s="404">
        <v>39443191</v>
      </c>
    </row>
    <row r="9" spans="1:6" ht="24.95" customHeight="1" x14ac:dyDescent="0.25">
      <c r="A9" s="407">
        <v>3</v>
      </c>
      <c r="B9" s="401" t="s">
        <v>1202</v>
      </c>
      <c r="C9" s="404" t="s">
        <v>1061</v>
      </c>
      <c r="D9" s="404" t="s">
        <v>1061</v>
      </c>
    </row>
    <row r="10" spans="1:6" ht="24.95" customHeight="1" x14ac:dyDescent="0.25">
      <c r="B10" s="419" t="s">
        <v>1203</v>
      </c>
      <c r="C10" s="404">
        <f>SUM(C8:C9)</f>
        <v>59443191</v>
      </c>
      <c r="D10" s="404">
        <f>SUM(D8:D9)</f>
        <v>39443191</v>
      </c>
    </row>
  </sheetData>
  <mergeCells count="4">
    <mergeCell ref="A4:D4"/>
    <mergeCell ref="A1:D1"/>
    <mergeCell ref="A2:D2"/>
    <mergeCell ref="A3:D3"/>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E31"/>
  <sheetViews>
    <sheetView showGridLines="0" zoomScaleNormal="100" zoomScaleSheetLayoutView="166" workbookViewId="0">
      <selection activeCell="A12" sqref="A12:H12"/>
    </sheetView>
  </sheetViews>
  <sheetFormatPr defaultColWidth="9.140625" defaultRowHeight="14.25" x14ac:dyDescent="0.25"/>
  <cols>
    <col min="1" max="1" width="5" style="395" customWidth="1"/>
    <col min="2" max="2" width="37.140625" style="395" customWidth="1"/>
    <col min="3" max="3" width="19.7109375" style="395" customWidth="1"/>
    <col min="4" max="4" width="20.85546875" style="395" customWidth="1"/>
    <col min="5" max="5" width="20" style="395" customWidth="1"/>
    <col min="6" max="6" width="23.140625" style="395" customWidth="1"/>
    <col min="7" max="16384" width="9.140625" style="395"/>
  </cols>
  <sheetData>
    <row r="1" spans="1:5" ht="15.75" x14ac:dyDescent="0.25">
      <c r="A1" s="766" t="e">
        <f>'14'!A1:F1</f>
        <v>#REF!</v>
      </c>
      <c r="B1" s="766"/>
      <c r="C1" s="766"/>
      <c r="D1" s="766"/>
    </row>
    <row r="2" spans="1:5" ht="15.75" x14ac:dyDescent="0.25">
      <c r="A2" s="766" t="e">
        <f>'14'!A2:F2</f>
        <v>#REF!</v>
      </c>
      <c r="B2" s="766"/>
      <c r="C2" s="766"/>
      <c r="D2" s="766"/>
    </row>
    <row r="3" spans="1:5" ht="15.75" x14ac:dyDescent="0.25">
      <c r="A3" s="766" t="s">
        <v>720</v>
      </c>
      <c r="B3" s="766"/>
      <c r="C3" s="766"/>
      <c r="D3" s="766"/>
    </row>
    <row r="4" spans="1:5" ht="15.75" x14ac:dyDescent="0.25">
      <c r="A4" s="766"/>
      <c r="B4" s="766"/>
      <c r="C4" s="766"/>
      <c r="D4" s="766"/>
    </row>
    <row r="5" spans="1:5" ht="15.75" x14ac:dyDescent="0.25">
      <c r="A5" s="767" t="s">
        <v>1205</v>
      </c>
      <c r="B5" s="767"/>
      <c r="C5" s="767"/>
      <c r="D5" s="767"/>
    </row>
    <row r="6" spans="1:5" ht="15.75" x14ac:dyDescent="0.25">
      <c r="A6" s="411" t="s">
        <v>710</v>
      </c>
      <c r="B6" s="411" t="s">
        <v>682</v>
      </c>
      <c r="C6" s="412" t="s">
        <v>719</v>
      </c>
      <c r="D6" s="412" t="s">
        <v>719</v>
      </c>
    </row>
    <row r="7" spans="1:5" ht="20.25" customHeight="1" x14ac:dyDescent="0.25">
      <c r="A7" s="397">
        <v>1</v>
      </c>
      <c r="B7" s="401" t="s">
        <v>1094</v>
      </c>
      <c r="C7" s="405"/>
      <c r="D7" s="409">
        <v>-975660706</v>
      </c>
      <c r="E7" s="405"/>
    </row>
    <row r="8" spans="1:5" ht="21" customHeight="1" x14ac:dyDescent="0.25">
      <c r="A8" s="397"/>
      <c r="B8" s="772" t="s">
        <v>749</v>
      </c>
      <c r="C8" s="772"/>
      <c r="D8" s="413"/>
      <c r="E8" s="409"/>
    </row>
    <row r="9" spans="1:5" x14ac:dyDescent="0.25">
      <c r="A9" s="397">
        <v>2</v>
      </c>
      <c r="B9" s="395" t="s">
        <v>750</v>
      </c>
      <c r="C9" s="409"/>
      <c r="D9" s="413"/>
    </row>
    <row r="10" spans="1:5" ht="18.75" customHeight="1" x14ac:dyDescent="0.25">
      <c r="A10" s="397">
        <v>3</v>
      </c>
      <c r="B10" s="395" t="s">
        <v>751</v>
      </c>
      <c r="C10" s="414">
        <v>-4619825</v>
      </c>
      <c r="D10" s="413"/>
      <c r="E10" s="415"/>
    </row>
    <row r="11" spans="1:5" ht="21" customHeight="1" x14ac:dyDescent="0.25">
      <c r="A11" s="397"/>
      <c r="B11" s="767" t="s">
        <v>777</v>
      </c>
      <c r="C11" s="767"/>
      <c r="D11" s="416">
        <f>SUM(C9:C10)</f>
        <v>-4619825</v>
      </c>
    </row>
    <row r="12" spans="1:5" x14ac:dyDescent="0.25">
      <c r="A12" s="780"/>
      <c r="B12" s="780"/>
      <c r="C12" s="780"/>
      <c r="D12" s="780"/>
    </row>
    <row r="13" spans="1:5" ht="15.75" x14ac:dyDescent="0.25">
      <c r="A13" s="767" t="s">
        <v>1095</v>
      </c>
      <c r="B13" s="767"/>
      <c r="C13" s="767"/>
      <c r="D13" s="417">
        <f>D7+D11</f>
        <v>-980280531</v>
      </c>
      <c r="E13" s="413"/>
    </row>
    <row r="14" spans="1:5" x14ac:dyDescent="0.25">
      <c r="A14" s="780"/>
      <c r="B14" s="780"/>
      <c r="C14" s="780"/>
      <c r="D14" s="780"/>
    </row>
    <row r="16" spans="1:5" x14ac:dyDescent="0.25">
      <c r="C16" s="413"/>
    </row>
    <row r="17" spans="1:3" x14ac:dyDescent="0.25">
      <c r="C17" s="415"/>
    </row>
    <row r="31" spans="1:3" x14ac:dyDescent="0.25">
      <c r="A31" s="395" t="s">
        <v>1112</v>
      </c>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518D-4BCA-4DEC-ADEA-FEDE4F56B962}">
  <dimension ref="A1"/>
  <sheetViews>
    <sheetView workbookViewId="0"/>
  </sheetViews>
  <sheetFormatPr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B18" sqref="B18:C18"/>
    </sheetView>
  </sheetViews>
  <sheetFormatPr defaultColWidth="9.140625" defaultRowHeight="14.25" x14ac:dyDescent="0.2"/>
  <cols>
    <col min="1" max="1" width="5" style="152" customWidth="1"/>
    <col min="2" max="2" width="24" style="152" customWidth="1"/>
    <col min="3" max="3" width="32.42578125" style="152" customWidth="1"/>
    <col min="4" max="4" width="18.5703125" style="152" customWidth="1"/>
    <col min="5" max="6" width="18.140625" style="152" customWidth="1"/>
    <col min="7" max="7" width="16.42578125" style="152" customWidth="1"/>
    <col min="8" max="8" width="20.42578125" style="152" customWidth="1"/>
    <col min="9" max="10" width="18.140625" style="152" customWidth="1"/>
    <col min="11" max="11" width="17.7109375" style="152" customWidth="1"/>
    <col min="12" max="16384" width="9.140625" style="152"/>
  </cols>
  <sheetData>
    <row r="1" spans="1:11" ht="16.5" thickBot="1" x14ac:dyDescent="0.35">
      <c r="A1" s="880" t="e">
        <f>'10'!A1:D1</f>
        <v>#REF!</v>
      </c>
      <c r="B1" s="881"/>
      <c r="C1" s="881"/>
      <c r="D1" s="881"/>
      <c r="E1" s="881"/>
      <c r="F1" s="881"/>
      <c r="G1" s="881"/>
      <c r="H1" s="881"/>
      <c r="I1" s="881"/>
      <c r="J1" s="881"/>
      <c r="K1" s="882"/>
    </row>
    <row r="2" spans="1:11" ht="16.5" thickBot="1" x14ac:dyDescent="0.35">
      <c r="A2" s="880" t="e">
        <f>'10'!A2:D2</f>
        <v>#REF!</v>
      </c>
      <c r="B2" s="881"/>
      <c r="C2" s="881"/>
      <c r="D2" s="881"/>
      <c r="E2" s="881"/>
      <c r="F2" s="881"/>
      <c r="G2" s="881"/>
      <c r="H2" s="881"/>
      <c r="I2" s="881"/>
      <c r="J2" s="881"/>
      <c r="K2" s="882"/>
    </row>
    <row r="3" spans="1:11" ht="16.5" thickBot="1" x14ac:dyDescent="0.35">
      <c r="A3" s="883" t="s">
        <v>720</v>
      </c>
      <c r="B3" s="884"/>
      <c r="C3" s="884"/>
      <c r="D3" s="884"/>
      <c r="E3" s="884"/>
      <c r="F3" s="884"/>
      <c r="G3" s="884"/>
      <c r="H3" s="884"/>
      <c r="I3" s="884"/>
      <c r="J3" s="884"/>
      <c r="K3" s="885"/>
    </row>
    <row r="4" spans="1:11" ht="16.5" thickBot="1" x14ac:dyDescent="0.35">
      <c r="A4" s="886" t="s">
        <v>797</v>
      </c>
      <c r="B4" s="887"/>
      <c r="C4" s="887"/>
      <c r="D4" s="887"/>
      <c r="E4" s="887"/>
      <c r="F4" s="887"/>
      <c r="G4" s="887"/>
      <c r="H4" s="887"/>
      <c r="I4" s="887"/>
      <c r="J4" s="887"/>
      <c r="K4" s="888"/>
    </row>
    <row r="5" spans="1:11" s="191" customFormat="1" ht="32.25" thickBot="1" x14ac:dyDescent="0.3">
      <c r="A5" s="300" t="s">
        <v>710</v>
      </c>
      <c r="B5" s="301" t="s">
        <v>741</v>
      </c>
      <c r="C5" s="301" t="s">
        <v>740</v>
      </c>
      <c r="D5" s="303" t="s">
        <v>739</v>
      </c>
      <c r="E5" s="303" t="s">
        <v>742</v>
      </c>
      <c r="F5" s="304" t="s">
        <v>738</v>
      </c>
      <c r="G5" s="304" t="s">
        <v>737</v>
      </c>
      <c r="H5" s="303" t="s">
        <v>736</v>
      </c>
      <c r="I5" s="303" t="s">
        <v>735</v>
      </c>
      <c r="J5" s="304" t="s">
        <v>734</v>
      </c>
      <c r="K5" s="302" t="s">
        <v>434</v>
      </c>
    </row>
    <row r="6" spans="1:11" ht="28.5" x14ac:dyDescent="0.2">
      <c r="A6" s="193">
        <v>1</v>
      </c>
      <c r="B6" s="194" t="s">
        <v>1046</v>
      </c>
      <c r="C6" s="194" t="s">
        <v>1047</v>
      </c>
      <c r="D6" s="195"/>
      <c r="E6" s="196"/>
      <c r="F6" s="197"/>
      <c r="G6" s="198"/>
      <c r="H6" s="196"/>
      <c r="I6" s="199">
        <v>125145421.86</v>
      </c>
      <c r="J6" s="200"/>
      <c r="K6" s="201">
        <f>I6-J6</f>
        <v>125145421.86</v>
      </c>
    </row>
    <row r="7" spans="1:11" ht="16.5" thickBot="1" x14ac:dyDescent="0.25">
      <c r="A7" s="192">
        <v>2</v>
      </c>
      <c r="B7" s="202"/>
      <c r="C7" s="202"/>
      <c r="D7" s="203"/>
      <c r="E7" s="204"/>
      <c r="F7" s="205"/>
      <c r="G7" s="206"/>
      <c r="H7" s="204"/>
      <c r="I7" s="204"/>
      <c r="J7" s="204"/>
      <c r="K7" s="207">
        <f t="shared" ref="K7" si="0">I7-J7</f>
        <v>0</v>
      </c>
    </row>
    <row r="8" spans="1:11" ht="15" thickBot="1" x14ac:dyDescent="0.25">
      <c r="A8" s="889"/>
      <c r="B8" s="890"/>
      <c r="C8" s="890"/>
      <c r="D8" s="890"/>
      <c r="E8" s="890"/>
      <c r="F8" s="890"/>
      <c r="G8" s="890"/>
      <c r="H8" s="890"/>
      <c r="I8" s="890"/>
      <c r="J8" s="890"/>
      <c r="K8" s="891"/>
    </row>
    <row r="9" spans="1:11" ht="16.5" thickBot="1" x14ac:dyDescent="0.35">
      <c r="A9" s="892" t="s">
        <v>1</v>
      </c>
      <c r="B9" s="893"/>
      <c r="C9" s="893"/>
      <c r="D9" s="893"/>
      <c r="E9" s="893"/>
      <c r="F9" s="893"/>
      <c r="G9" s="893"/>
      <c r="H9" s="894"/>
      <c r="I9" s="208">
        <f>SUM(I6:I7)</f>
        <v>125145421.86</v>
      </c>
      <c r="J9" s="209">
        <f>SUM(J6:J7)</f>
        <v>0</v>
      </c>
      <c r="K9" s="210">
        <f>SUM(K6:K7)</f>
        <v>125145421.86</v>
      </c>
    </row>
    <row r="10" spans="1:11" ht="15" thickBot="1" x14ac:dyDescent="0.25">
      <c r="A10" s="873"/>
      <c r="B10" s="874"/>
      <c r="C10" s="874"/>
      <c r="D10" s="874"/>
      <c r="E10" s="874"/>
      <c r="F10" s="874"/>
      <c r="G10" s="874"/>
      <c r="H10" s="874"/>
      <c r="I10" s="875"/>
      <c r="J10" s="875"/>
      <c r="K10" s="876"/>
    </row>
    <row r="11" spans="1:11" ht="21" customHeight="1" thickBot="1" x14ac:dyDescent="0.25">
      <c r="A11" s="877" t="s">
        <v>782</v>
      </c>
      <c r="B11" s="878"/>
      <c r="C11" s="878"/>
      <c r="D11" s="878"/>
      <c r="E11" s="878"/>
      <c r="F11" s="878"/>
      <c r="G11" s="878"/>
      <c r="H11" s="878"/>
      <c r="I11" s="878"/>
      <c r="J11" s="878"/>
      <c r="K11" s="879"/>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9"/>
  <sheetViews>
    <sheetView zoomScaleNormal="100" zoomScaleSheetLayoutView="130" workbookViewId="0">
      <selection activeCell="H5" sqref="H5"/>
    </sheetView>
  </sheetViews>
  <sheetFormatPr defaultColWidth="9.140625" defaultRowHeight="14.25" x14ac:dyDescent="0.2"/>
  <cols>
    <col min="1" max="1" width="5" style="152" customWidth="1"/>
    <col min="2" max="2" width="46.42578125" style="152" customWidth="1"/>
    <col min="3" max="3" width="20.42578125" style="152" customWidth="1"/>
    <col min="4" max="4" width="20.28515625" style="152" customWidth="1"/>
    <col min="5" max="16384" width="9.140625" style="152"/>
  </cols>
  <sheetData>
    <row r="1" spans="1:4" ht="15.75" x14ac:dyDescent="0.3">
      <c r="A1" s="896" t="e">
        <f>Note20!A1</f>
        <v>#REF!</v>
      </c>
      <c r="B1" s="896"/>
      <c r="C1" s="896"/>
      <c r="D1" s="896"/>
    </row>
    <row r="2" spans="1:4" ht="15.75" x14ac:dyDescent="0.3">
      <c r="A2" s="896" t="e">
        <f>Note20!A2</f>
        <v>#REF!</v>
      </c>
      <c r="B2" s="896"/>
      <c r="C2" s="896"/>
      <c r="D2" s="896"/>
    </row>
    <row r="3" spans="1:4" ht="15.75" x14ac:dyDescent="0.3">
      <c r="A3" s="896" t="s">
        <v>720</v>
      </c>
      <c r="B3" s="896"/>
      <c r="C3" s="896"/>
      <c r="D3" s="896"/>
    </row>
    <row r="4" spans="1:4" ht="15.75" x14ac:dyDescent="0.3">
      <c r="A4" s="897" t="s">
        <v>1072</v>
      </c>
      <c r="B4" s="897"/>
      <c r="C4" s="897"/>
      <c r="D4" s="897"/>
    </row>
    <row r="5" spans="1:4" s="374" customFormat="1" ht="31.5" x14ac:dyDescent="0.25">
      <c r="A5" s="375" t="s">
        <v>710</v>
      </c>
      <c r="B5" s="376" t="s">
        <v>682</v>
      </c>
      <c r="C5" s="376" t="e">
        <f>'Note 21'!C6</f>
        <v>#REF!</v>
      </c>
      <c r="D5" s="376" t="str">
        <f>'Note 21'!D6</f>
        <v>Year Ended 31 December 2020</v>
      </c>
    </row>
    <row r="6" spans="1:4" ht="15.75" x14ac:dyDescent="0.2">
      <c r="A6" s="377">
        <v>1</v>
      </c>
      <c r="B6" s="378" t="s">
        <v>870</v>
      </c>
      <c r="C6" s="379">
        <v>496700</v>
      </c>
      <c r="D6" s="380"/>
    </row>
    <row r="7" spans="1:4" x14ac:dyDescent="0.2">
      <c r="A7" s="898"/>
      <c r="B7" s="898"/>
      <c r="C7" s="898"/>
      <c r="D7" s="898"/>
    </row>
    <row r="8" spans="1:4" ht="15.75" x14ac:dyDescent="0.3">
      <c r="A8" s="381" t="s">
        <v>1</v>
      </c>
      <c r="B8" s="381"/>
      <c r="C8" s="382">
        <f>SUM(C6:C6)</f>
        <v>496700</v>
      </c>
      <c r="D8" s="382">
        <f>SUM(D6:D6)</f>
        <v>0</v>
      </c>
    </row>
    <row r="9" spans="1:4" ht="15" thickBot="1" x14ac:dyDescent="0.25">
      <c r="A9" s="895"/>
      <c r="B9" s="875"/>
      <c r="C9" s="875"/>
      <c r="D9" s="876"/>
    </row>
  </sheetData>
  <mergeCells count="6">
    <mergeCell ref="A9:D9"/>
    <mergeCell ref="A1:D1"/>
    <mergeCell ref="A2:D2"/>
    <mergeCell ref="A3:D3"/>
    <mergeCell ref="A4:D4"/>
    <mergeCell ref="A7:D7"/>
  </mergeCells>
  <pageMargins left="0.2" right="0.2" top="0.75" bottom="0.75" header="0.3" footer="0.3"/>
  <pageSetup scale="51"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topLeftCell="A4" zoomScaleNormal="100" zoomScaleSheetLayoutView="160" workbookViewId="0">
      <selection activeCell="B18" sqref="B18:C18"/>
    </sheetView>
  </sheetViews>
  <sheetFormatPr defaultColWidth="9.140625" defaultRowHeight="14.25" x14ac:dyDescent="0.2"/>
  <cols>
    <col min="1" max="1" width="5.28515625" style="148" customWidth="1"/>
    <col min="2" max="2" width="31.5703125" style="148" customWidth="1"/>
    <col min="3" max="3" width="32.140625" style="148" customWidth="1"/>
    <col min="4" max="4" width="32.5703125" style="148" customWidth="1"/>
    <col min="5" max="16384" width="9.140625" style="148"/>
  </cols>
  <sheetData>
    <row r="1" spans="1:4" ht="16.5" thickBot="1" x14ac:dyDescent="0.35">
      <c r="A1" s="719" t="e">
        <f>Note20!A1</f>
        <v>#REF!</v>
      </c>
      <c r="B1" s="720"/>
      <c r="C1" s="720"/>
      <c r="D1" s="791"/>
    </row>
    <row r="2" spans="1:4" ht="16.5" thickBot="1" x14ac:dyDescent="0.35">
      <c r="A2" s="719" t="e">
        <f>Note20!A2</f>
        <v>#REF!</v>
      </c>
      <c r="B2" s="720"/>
      <c r="C2" s="720"/>
      <c r="D2" s="791"/>
    </row>
    <row r="3" spans="1:4" ht="16.5" thickBot="1" x14ac:dyDescent="0.35">
      <c r="A3" s="719" t="s">
        <v>720</v>
      </c>
      <c r="B3" s="720"/>
      <c r="C3" s="720"/>
      <c r="D3" s="791"/>
    </row>
    <row r="4" spans="1:4" ht="16.5" thickBot="1" x14ac:dyDescent="0.35">
      <c r="A4" s="719"/>
      <c r="B4" s="720"/>
      <c r="C4" s="720"/>
      <c r="D4" s="791"/>
    </row>
    <row r="5" spans="1:4" ht="16.5" thickBot="1" x14ac:dyDescent="0.35">
      <c r="A5" s="792" t="s">
        <v>798</v>
      </c>
      <c r="B5" s="793"/>
      <c r="C5" s="793"/>
      <c r="D5" s="794"/>
    </row>
    <row r="6" spans="1:4" ht="16.5" thickBot="1" x14ac:dyDescent="0.35">
      <c r="A6" s="291" t="s">
        <v>710</v>
      </c>
      <c r="B6" s="292" t="s">
        <v>682</v>
      </c>
      <c r="C6" s="293" t="e">
        <f>'9'!C6</f>
        <v>#REF!</v>
      </c>
      <c r="D6" s="294" t="str">
        <f>'9'!F6</f>
        <v>Year Ended 31 December 2020</v>
      </c>
    </row>
    <row r="7" spans="1:4" ht="15" thickBot="1" x14ac:dyDescent="0.25">
      <c r="A7" s="295">
        <v>1</v>
      </c>
      <c r="B7" s="296" t="s">
        <v>755</v>
      </c>
      <c r="C7" s="297"/>
      <c r="D7" s="297"/>
    </row>
    <row r="8" spans="1:4" ht="15" thickBot="1" x14ac:dyDescent="0.25">
      <c r="A8" s="784"/>
      <c r="B8" s="785"/>
      <c r="C8" s="785"/>
      <c r="D8" s="786"/>
    </row>
    <row r="9" spans="1:4" ht="16.5" thickBot="1" x14ac:dyDescent="0.35">
      <c r="A9" s="900" t="s">
        <v>433</v>
      </c>
      <c r="B9" s="841"/>
      <c r="C9" s="298"/>
      <c r="D9" s="299"/>
    </row>
    <row r="10" spans="1:4" ht="15" thickBot="1" x14ac:dyDescent="0.25">
      <c r="A10" s="784"/>
      <c r="B10" s="785"/>
      <c r="C10" s="789"/>
      <c r="D10" s="790"/>
    </row>
    <row r="11" spans="1:4" ht="33" customHeight="1" x14ac:dyDescent="0.2">
      <c r="A11" s="899" t="s">
        <v>804</v>
      </c>
      <c r="B11" s="899"/>
      <c r="C11" s="899"/>
      <c r="D11" s="899"/>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4"/>
  <sheetViews>
    <sheetView showGridLines="0" zoomScaleNormal="100" zoomScaleSheetLayoutView="112" workbookViewId="0">
      <selection activeCell="F23" sqref="A1:F23"/>
    </sheetView>
  </sheetViews>
  <sheetFormatPr defaultColWidth="9.140625" defaultRowHeight="12.75" x14ac:dyDescent="0.25"/>
  <cols>
    <col min="1" max="1" width="43.140625" style="468" customWidth="1"/>
    <col min="2" max="2" width="15.42578125" style="468" hidden="1" customWidth="1"/>
    <col min="3" max="3" width="20.140625" style="540" customWidth="1"/>
    <col min="4" max="4" width="16.7109375" style="540" bestFit="1" customWidth="1"/>
    <col min="5" max="5" width="18.85546875" style="540" hidden="1" customWidth="1"/>
    <col min="6" max="6" width="18.28515625" style="540" bestFit="1" customWidth="1"/>
    <col min="7" max="7" width="9.140625" style="468"/>
    <col min="8" max="8" width="22.140625" style="468" customWidth="1"/>
    <col min="9" max="16384" width="9.140625" style="468"/>
  </cols>
  <sheetData>
    <row r="1" spans="1:8" ht="13.5" x14ac:dyDescent="0.25">
      <c r="A1" s="681" t="str">
        <f>SOFPo!A1:F1</f>
        <v>Okehi Local Government of Kogi State</v>
      </c>
      <c r="B1" s="681"/>
      <c r="C1" s="681"/>
      <c r="D1" s="681"/>
      <c r="E1" s="681"/>
      <c r="F1" s="681"/>
    </row>
    <row r="2" spans="1:8" ht="13.5" x14ac:dyDescent="0.25">
      <c r="A2" s="681" t="str">
        <f>SOFPo!A2:F2</f>
        <v>Financial Statements for the Year Ended 31 December 2021</v>
      </c>
      <c r="B2" s="681"/>
      <c r="C2" s="681"/>
      <c r="D2" s="681"/>
      <c r="E2" s="681"/>
      <c r="F2" s="681"/>
    </row>
    <row r="3" spans="1:8" ht="13.5" x14ac:dyDescent="0.25">
      <c r="A3" s="681" t="s">
        <v>803</v>
      </c>
      <c r="B3" s="681"/>
      <c r="C3" s="681"/>
      <c r="D3" s="681"/>
      <c r="E3" s="681"/>
      <c r="F3" s="681"/>
    </row>
    <row r="4" spans="1:8" ht="13.5" x14ac:dyDescent="0.25">
      <c r="A4" s="681"/>
      <c r="B4" s="681"/>
      <c r="C4" s="681"/>
      <c r="D4" s="681"/>
      <c r="E4" s="681"/>
      <c r="F4" s="681"/>
    </row>
    <row r="5" spans="1:8" s="501" customFormat="1" ht="40.5" x14ac:dyDescent="0.25">
      <c r="A5" s="501" t="s">
        <v>682</v>
      </c>
      <c r="B5" s="464" t="s">
        <v>415</v>
      </c>
      <c r="C5" s="554" t="s">
        <v>414</v>
      </c>
      <c r="D5" s="538" t="s">
        <v>1056</v>
      </c>
      <c r="E5" s="538" t="s">
        <v>411</v>
      </c>
      <c r="F5" s="554" t="s">
        <v>1</v>
      </c>
    </row>
    <row r="6" spans="1:8" s="501" customFormat="1" ht="13.5" x14ac:dyDescent="0.25">
      <c r="A6" s="501" t="s">
        <v>1093</v>
      </c>
      <c r="B6" s="553">
        <v>0</v>
      </c>
      <c r="C6" s="541">
        <f>SOFPo!E38</f>
        <v>-2767294506</v>
      </c>
      <c r="D6" s="541">
        <f>SOFPo!E39</f>
        <v>-58401277</v>
      </c>
      <c r="E6" s="541">
        <v>0</v>
      </c>
      <c r="F6" s="541">
        <f>SUM(C6:E6)</f>
        <v>-2825695783</v>
      </c>
    </row>
    <row r="7" spans="1:8" x14ac:dyDescent="0.25">
      <c r="A7" s="468" t="s">
        <v>665</v>
      </c>
      <c r="B7" s="540">
        <v>0</v>
      </c>
      <c r="C7" s="546">
        <v>0</v>
      </c>
      <c r="D7" s="546">
        <v>0</v>
      </c>
      <c r="E7" s="546">
        <v>0</v>
      </c>
      <c r="F7" s="546">
        <v>0</v>
      </c>
    </row>
    <row r="8" spans="1:8" x14ac:dyDescent="0.25">
      <c r="A8" s="468" t="s">
        <v>666</v>
      </c>
      <c r="B8" s="540">
        <v>0</v>
      </c>
      <c r="C8" s="546">
        <v>0</v>
      </c>
      <c r="D8" s="546">
        <v>0</v>
      </c>
      <c r="E8" s="546">
        <v>0</v>
      </c>
      <c r="F8" s="546">
        <v>0</v>
      </c>
    </row>
    <row r="9" spans="1:8" x14ac:dyDescent="0.25">
      <c r="A9" s="468" t="s">
        <v>667</v>
      </c>
      <c r="B9" s="540">
        <v>0</v>
      </c>
      <c r="C9" s="546">
        <v>0</v>
      </c>
      <c r="D9" s="546"/>
      <c r="E9" s="546">
        <v>0</v>
      </c>
      <c r="F9" s="546"/>
      <c r="H9" s="550"/>
    </row>
    <row r="10" spans="1:8" s="501" customFormat="1" ht="13.5" x14ac:dyDescent="0.25">
      <c r="A10" s="501" t="s">
        <v>1094</v>
      </c>
      <c r="B10" s="553">
        <v>0</v>
      </c>
      <c r="C10" s="545">
        <f>C6</f>
        <v>-2767294506</v>
      </c>
      <c r="D10" s="545">
        <f t="shared" ref="D10:F10" si="0">D6</f>
        <v>-58401277</v>
      </c>
      <c r="E10" s="545">
        <f t="shared" si="0"/>
        <v>0</v>
      </c>
      <c r="F10" s="545">
        <f t="shared" si="0"/>
        <v>-2825695783</v>
      </c>
      <c r="H10" s="468"/>
    </row>
    <row r="11" spans="1:8" x14ac:dyDescent="0.25">
      <c r="A11" s="468" t="s">
        <v>665</v>
      </c>
      <c r="B11" s="540">
        <v>0</v>
      </c>
      <c r="C11" s="546">
        <v>0</v>
      </c>
      <c r="D11" s="546">
        <v>0</v>
      </c>
      <c r="E11" s="546">
        <v>0</v>
      </c>
      <c r="F11" s="546">
        <v>0</v>
      </c>
      <c r="H11" s="550"/>
    </row>
    <row r="12" spans="1:8" x14ac:dyDescent="0.25">
      <c r="A12" s="468" t="s">
        <v>666</v>
      </c>
      <c r="B12" s="540">
        <v>0</v>
      </c>
      <c r="C12" s="546">
        <v>0</v>
      </c>
      <c r="D12" s="546">
        <v>0</v>
      </c>
      <c r="E12" s="546">
        <v>0</v>
      </c>
      <c r="F12" s="546">
        <v>0</v>
      </c>
    </row>
    <row r="13" spans="1:8" x14ac:dyDescent="0.25">
      <c r="A13" s="468" t="s">
        <v>724</v>
      </c>
      <c r="B13" s="540">
        <v>0</v>
      </c>
      <c r="C13" s="546">
        <v>0</v>
      </c>
      <c r="D13" s="546">
        <f>SOFPe!E25</f>
        <v>-302410277.11000019</v>
      </c>
      <c r="E13" s="546">
        <v>0</v>
      </c>
      <c r="F13" s="546">
        <f>D13</f>
        <v>-302410277.11000019</v>
      </c>
    </row>
    <row r="14" spans="1:8" x14ac:dyDescent="0.25">
      <c r="A14" s="468" t="s">
        <v>1466</v>
      </c>
      <c r="B14" s="540"/>
      <c r="C14" s="546">
        <f>SOFPo!C38</f>
        <v>-3519570494.5000005</v>
      </c>
      <c r="D14" s="546">
        <v>0</v>
      </c>
      <c r="E14" s="546"/>
      <c r="F14" s="546">
        <f>SUM(C14:E14)</f>
        <v>-3519570494.5000005</v>
      </c>
    </row>
    <row r="15" spans="1:8" s="501" customFormat="1" ht="13.5" x14ac:dyDescent="0.25">
      <c r="A15" s="586" t="s">
        <v>1095</v>
      </c>
      <c r="B15" s="587">
        <v>0</v>
      </c>
      <c r="C15" s="569">
        <f>SUM(C14)</f>
        <v>-3519570494.5000005</v>
      </c>
      <c r="D15" s="569">
        <f>D13</f>
        <v>-302410277.11000019</v>
      </c>
      <c r="E15" s="569">
        <v>0</v>
      </c>
      <c r="F15" s="569">
        <f>SUM(C15:E15)</f>
        <v>-3821980771.6100006</v>
      </c>
      <c r="H15" s="468"/>
    </row>
    <row r="16" spans="1:8" ht="12.75" customHeight="1" x14ac:dyDescent="0.25">
      <c r="A16" s="599"/>
      <c r="B16" s="600"/>
      <c r="C16" s="601"/>
      <c r="D16" s="601"/>
      <c r="E16" s="601"/>
      <c r="F16" s="602"/>
      <c r="G16" s="483"/>
    </row>
    <row r="17" spans="1:7" x14ac:dyDescent="0.25">
      <c r="A17" s="594"/>
      <c r="B17" s="462"/>
      <c r="C17" s="574"/>
      <c r="D17" s="574"/>
      <c r="E17" s="574"/>
      <c r="F17" s="603"/>
      <c r="G17" s="483"/>
    </row>
    <row r="18" spans="1:7" x14ac:dyDescent="0.25">
      <c r="A18" s="594"/>
      <c r="B18" s="462"/>
      <c r="C18" s="574"/>
      <c r="D18" s="574"/>
      <c r="E18" s="574"/>
      <c r="F18" s="603"/>
      <c r="G18" s="483"/>
    </row>
    <row r="19" spans="1:7" ht="18" customHeight="1" x14ac:dyDescent="0.25">
      <c r="A19" s="594"/>
      <c r="B19" s="462"/>
      <c r="C19" s="574"/>
      <c r="D19" s="574"/>
      <c r="E19" s="574"/>
      <c r="F19" s="603"/>
      <c r="G19" s="483"/>
    </row>
    <row r="20" spans="1:7" ht="13.5" x14ac:dyDescent="0.25">
      <c r="A20" s="593" t="str">
        <f>SOFPo!A45</f>
        <v>ANOKEHI MARIAM O.</v>
      </c>
      <c r="B20" s="585"/>
      <c r="C20" s="574"/>
      <c r="D20" s="574"/>
      <c r="E20" s="574"/>
      <c r="F20" s="603"/>
      <c r="G20" s="483"/>
    </row>
    <row r="21" spans="1:7" x14ac:dyDescent="0.25">
      <c r="A21" s="594" t="str">
        <f>SOFPo!A46</f>
        <v>Local Government Treasurer (LGT)</v>
      </c>
      <c r="B21" s="585"/>
      <c r="C21" s="574"/>
      <c r="D21" s="574"/>
      <c r="E21" s="574"/>
      <c r="F21" s="603"/>
      <c r="G21" s="483"/>
    </row>
    <row r="22" spans="1:7" x14ac:dyDescent="0.25">
      <c r="A22" s="594" t="str">
        <f>SOFPo!A47</f>
        <v>Okehi Local Government</v>
      </c>
      <c r="B22" s="462"/>
      <c r="C22" s="574"/>
      <c r="D22" s="574"/>
      <c r="E22" s="574"/>
      <c r="F22" s="603"/>
      <c r="G22" s="483"/>
    </row>
    <row r="23" spans="1:7" x14ac:dyDescent="0.25">
      <c r="A23" s="595" t="s">
        <v>778</v>
      </c>
      <c r="B23" s="604"/>
      <c r="C23" s="605"/>
      <c r="D23" s="605"/>
      <c r="E23" s="605"/>
      <c r="F23" s="606"/>
      <c r="G23" s="483"/>
    </row>
    <row r="24" spans="1:7" x14ac:dyDescent="0.25">
      <c r="A24" s="570"/>
      <c r="B24" s="570"/>
      <c r="C24" s="572"/>
      <c r="D24" s="572"/>
      <c r="E24" s="572"/>
      <c r="F24" s="572"/>
    </row>
  </sheetData>
  <mergeCells count="4">
    <mergeCell ref="A1:F1"/>
    <mergeCell ref="A2:F2"/>
    <mergeCell ref="A3:F3"/>
    <mergeCell ref="A4:F4"/>
  </mergeCells>
  <pageMargins left="0.2" right="0.2" top="0.75" bottom="0.75" header="0.3" footer="0.3"/>
  <pageSetup scale="6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2"/>
  <sheetViews>
    <sheetView zoomScaleNormal="100" zoomScaleSheetLayoutView="96" workbookViewId="0">
      <selection activeCell="A18" sqref="A18:C18"/>
    </sheetView>
  </sheetViews>
  <sheetFormatPr defaultColWidth="9.140625" defaultRowHeight="14.25" x14ac:dyDescent="0.2"/>
  <cols>
    <col min="1" max="1" width="5.7109375" style="152" customWidth="1"/>
    <col min="2" max="2" width="39.140625" style="152" customWidth="1"/>
    <col min="3" max="3" width="23.42578125" style="152" customWidth="1"/>
    <col min="4" max="4" width="11.140625" style="152" customWidth="1"/>
    <col min="5" max="5" width="24.7109375" style="152" customWidth="1"/>
    <col min="6" max="6" width="23.28515625" style="152" customWidth="1"/>
    <col min="7" max="7" width="20.140625" style="176" customWidth="1"/>
    <col min="8" max="8" width="9.140625" style="152"/>
    <col min="9" max="9" width="9.7109375" style="152" customWidth="1"/>
    <col min="10" max="16384" width="9.140625" style="152"/>
  </cols>
  <sheetData>
    <row r="1" spans="1:9" ht="16.5" thickBot="1" x14ac:dyDescent="0.35">
      <c r="A1" s="880" t="e">
        <f>'Note 21'!A1:D1</f>
        <v>#REF!</v>
      </c>
      <c r="B1" s="881"/>
      <c r="C1" s="881"/>
      <c r="D1" s="881"/>
      <c r="E1" s="881"/>
      <c r="F1" s="881"/>
      <c r="G1" s="882"/>
    </row>
    <row r="2" spans="1:9" ht="16.5" thickBot="1" x14ac:dyDescent="0.35">
      <c r="A2" s="880" t="e">
        <f>'Note 21'!A2:D2</f>
        <v>#REF!</v>
      </c>
      <c r="B2" s="881"/>
      <c r="C2" s="881"/>
      <c r="D2" s="881"/>
      <c r="E2" s="881"/>
      <c r="F2" s="881"/>
      <c r="G2" s="882"/>
    </row>
    <row r="3" spans="1:9" ht="16.5" thickBot="1" x14ac:dyDescent="0.35">
      <c r="A3" s="880" t="s">
        <v>720</v>
      </c>
      <c r="B3" s="881"/>
      <c r="C3" s="881"/>
      <c r="D3" s="881"/>
      <c r="E3" s="881"/>
      <c r="F3" s="881"/>
      <c r="G3" s="882"/>
    </row>
    <row r="4" spans="1:9" ht="16.5" thickBot="1" x14ac:dyDescent="0.35">
      <c r="A4" s="880"/>
      <c r="B4" s="881"/>
      <c r="C4" s="881"/>
      <c r="D4" s="881"/>
      <c r="E4" s="881"/>
      <c r="F4" s="881"/>
      <c r="G4" s="882"/>
    </row>
    <row r="5" spans="1:9" ht="16.5" thickBot="1" x14ac:dyDescent="0.35">
      <c r="A5" s="886" t="s">
        <v>805</v>
      </c>
      <c r="B5" s="887"/>
      <c r="C5" s="887"/>
      <c r="D5" s="887"/>
      <c r="E5" s="887"/>
      <c r="F5" s="887"/>
      <c r="G5" s="888"/>
    </row>
    <row r="6" spans="1:9" ht="48" thickBot="1" x14ac:dyDescent="0.25">
      <c r="A6" s="877" t="s">
        <v>730</v>
      </c>
      <c r="B6" s="914"/>
      <c r="C6" s="268" t="s">
        <v>996</v>
      </c>
      <c r="D6" s="268" t="s">
        <v>728</v>
      </c>
      <c r="E6" s="268" t="s">
        <v>997</v>
      </c>
      <c r="F6" s="268" t="s">
        <v>998</v>
      </c>
      <c r="G6" s="269" t="s">
        <v>707</v>
      </c>
    </row>
    <row r="7" spans="1:9" ht="16.5" thickBot="1" x14ac:dyDescent="0.25">
      <c r="A7" s="915" t="s">
        <v>731</v>
      </c>
      <c r="B7" s="916"/>
      <c r="C7" s="270"/>
      <c r="D7" s="271"/>
      <c r="E7" s="271"/>
      <c r="F7" s="271"/>
      <c r="G7" s="272"/>
    </row>
    <row r="8" spans="1:9" ht="39.75" customHeight="1" thickBot="1" x14ac:dyDescent="0.25">
      <c r="A8" s="273">
        <v>1</v>
      </c>
      <c r="B8" s="274"/>
      <c r="C8" s="275">
        <v>0</v>
      </c>
      <c r="D8" s="275">
        <v>0</v>
      </c>
      <c r="E8" s="275">
        <v>0</v>
      </c>
      <c r="F8" s="275">
        <v>0</v>
      </c>
      <c r="G8" s="276">
        <f>E8-F8</f>
        <v>0</v>
      </c>
    </row>
    <row r="9" spans="1:9" ht="15" thickBot="1" x14ac:dyDescent="0.25">
      <c r="A9" s="917"/>
      <c r="B9" s="918"/>
      <c r="C9" s="918"/>
      <c r="D9" s="918"/>
      <c r="E9" s="918"/>
      <c r="F9" s="918"/>
      <c r="G9" s="919"/>
    </row>
    <row r="10" spans="1:9" ht="16.5" thickBot="1" x14ac:dyDescent="0.35">
      <c r="A10" s="920" t="s">
        <v>732</v>
      </c>
      <c r="B10" s="921"/>
      <c r="C10" s="277">
        <f>SUM(C8)</f>
        <v>0</v>
      </c>
      <c r="D10" s="278"/>
      <c r="E10" s="277">
        <f>SUM(E8)</f>
        <v>0</v>
      </c>
      <c r="F10" s="277">
        <f>SUM(F8)</f>
        <v>0</v>
      </c>
      <c r="G10" s="279"/>
    </row>
    <row r="11" spans="1:9" ht="16.5" thickBot="1" x14ac:dyDescent="0.35">
      <c r="A11" s="922"/>
      <c r="B11" s="923"/>
      <c r="C11" s="923"/>
      <c r="D11" s="923"/>
      <c r="E11" s="923"/>
      <c r="F11" s="923"/>
      <c r="G11" s="924"/>
    </row>
    <row r="12" spans="1:9" ht="15.75" x14ac:dyDescent="0.3">
      <c r="A12" s="925" t="s">
        <v>733</v>
      </c>
      <c r="B12" s="926"/>
      <c r="C12" s="280"/>
      <c r="D12" s="182"/>
      <c r="E12" s="182"/>
      <c r="F12" s="182"/>
      <c r="G12" s="281"/>
    </row>
    <row r="13" spans="1:9" x14ac:dyDescent="0.2">
      <c r="A13" s="282">
        <v>2</v>
      </c>
      <c r="B13" s="189"/>
      <c r="C13" s="188">
        <v>0</v>
      </c>
      <c r="D13" s="283"/>
      <c r="E13" s="189"/>
      <c r="F13" s="284">
        <f>D13*E13</f>
        <v>0</v>
      </c>
      <c r="G13" s="285">
        <f>F13-C13</f>
        <v>0</v>
      </c>
    </row>
    <row r="14" spans="1:9" x14ac:dyDescent="0.2">
      <c r="A14" s="282">
        <f>A13+1</f>
        <v>3</v>
      </c>
      <c r="B14" s="189"/>
      <c r="C14" s="189"/>
      <c r="D14" s="283"/>
      <c r="E14" s="189"/>
      <c r="F14" s="284">
        <f t="shared" ref="F14:F16" si="0">D14*E14</f>
        <v>0</v>
      </c>
      <c r="G14" s="285">
        <f t="shared" ref="G14:G16" si="1">F14-C14</f>
        <v>0</v>
      </c>
    </row>
    <row r="15" spans="1:9" x14ac:dyDescent="0.2">
      <c r="A15" s="282">
        <f t="shared" ref="A15:A16" si="2">A14+1</f>
        <v>4</v>
      </c>
      <c r="B15" s="189"/>
      <c r="C15" s="190"/>
      <c r="D15" s="283"/>
      <c r="E15" s="189"/>
      <c r="F15" s="284">
        <f t="shared" si="0"/>
        <v>0</v>
      </c>
      <c r="G15" s="285">
        <f t="shared" si="1"/>
        <v>0</v>
      </c>
    </row>
    <row r="16" spans="1:9" ht="15" thickBot="1" x14ac:dyDescent="0.25">
      <c r="A16" s="282">
        <f t="shared" si="2"/>
        <v>5</v>
      </c>
      <c r="B16" s="189"/>
      <c r="C16" s="190"/>
      <c r="D16" s="283"/>
      <c r="E16" s="189"/>
      <c r="F16" s="284">
        <f t="shared" si="0"/>
        <v>0</v>
      </c>
      <c r="G16" s="285">
        <f t="shared" si="1"/>
        <v>0</v>
      </c>
      <c r="I16" s="176"/>
    </row>
    <row r="17" spans="1:9" ht="15" thickBot="1" x14ac:dyDescent="0.25">
      <c r="A17" s="903"/>
      <c r="B17" s="904"/>
      <c r="C17" s="904"/>
      <c r="D17" s="904"/>
      <c r="E17" s="904"/>
      <c r="F17" s="904"/>
      <c r="G17" s="905"/>
    </row>
    <row r="18" spans="1:9" ht="16.5" thickBot="1" x14ac:dyDescent="0.35">
      <c r="A18" s="901" t="s">
        <v>674</v>
      </c>
      <c r="B18" s="902"/>
      <c r="C18" s="278">
        <f>SUM(C13:C16)</f>
        <v>0</v>
      </c>
      <c r="D18" s="286"/>
      <c r="E18" s="286"/>
      <c r="F18" s="278">
        <f>SUM(F13:F16)</f>
        <v>0</v>
      </c>
      <c r="G18" s="287">
        <f>SUM(G13:G16)</f>
        <v>0</v>
      </c>
      <c r="I18" s="156"/>
    </row>
    <row r="19" spans="1:9" ht="12" customHeight="1" thickBot="1" x14ac:dyDescent="0.25">
      <c r="A19" s="903"/>
      <c r="B19" s="904"/>
      <c r="C19" s="904"/>
      <c r="D19" s="904"/>
      <c r="E19" s="904"/>
      <c r="F19" s="904"/>
      <c r="G19" s="905"/>
    </row>
    <row r="20" spans="1:9" ht="16.5" thickBot="1" x14ac:dyDescent="0.35">
      <c r="A20" s="906" t="s">
        <v>729</v>
      </c>
      <c r="B20" s="907"/>
      <c r="C20" s="288">
        <f>C18+C10</f>
        <v>0</v>
      </c>
      <c r="D20" s="289"/>
      <c r="E20" s="289"/>
      <c r="F20" s="290">
        <f>F18+F10</f>
        <v>0</v>
      </c>
      <c r="G20" s="287">
        <f>G18</f>
        <v>0</v>
      </c>
      <c r="I20" s="186"/>
    </row>
    <row r="21" spans="1:9" ht="15" thickBot="1" x14ac:dyDescent="0.25">
      <c r="A21" s="908"/>
      <c r="B21" s="909"/>
      <c r="C21" s="909"/>
      <c r="D21" s="909"/>
      <c r="E21" s="909"/>
      <c r="F21" s="909"/>
      <c r="G21" s="910"/>
    </row>
    <row r="22" spans="1:9" ht="51.75" customHeight="1" thickBot="1" x14ac:dyDescent="0.25">
      <c r="A22" s="911" t="s">
        <v>1044</v>
      </c>
      <c r="B22" s="912"/>
      <c r="C22" s="912"/>
      <c r="D22" s="912"/>
      <c r="E22" s="912"/>
      <c r="F22" s="912"/>
      <c r="G22" s="913"/>
    </row>
  </sheetData>
  <mergeCells count="17">
    <mergeCell ref="A17:G17"/>
    <mergeCell ref="A1:G1"/>
    <mergeCell ref="A2:G2"/>
    <mergeCell ref="A3:G3"/>
    <mergeCell ref="A4:G4"/>
    <mergeCell ref="A5:G5"/>
    <mergeCell ref="A6:B6"/>
    <mergeCell ref="A7:B7"/>
    <mergeCell ref="A9:G9"/>
    <mergeCell ref="A10:B10"/>
    <mergeCell ref="A11:G11"/>
    <mergeCell ref="A12:B12"/>
    <mergeCell ref="A18:B18"/>
    <mergeCell ref="A19:G19"/>
    <mergeCell ref="A20:B20"/>
    <mergeCell ref="A21:G21"/>
    <mergeCell ref="A22:G22"/>
  </mergeCells>
  <pageMargins left="0.7" right="0.7" top="0.75" bottom="0.75" header="0.3" footer="0.3"/>
  <pageSetup scale="61" orientation="portrait" horizontalDpi="4294967292"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927" t="s">
        <v>981</v>
      </c>
      <c r="B1" s="927"/>
      <c r="C1" s="927"/>
      <c r="D1" s="927"/>
      <c r="E1" s="927"/>
      <c r="F1" s="927"/>
    </row>
    <row r="2" spans="1:8" x14ac:dyDescent="0.25">
      <c r="A2" s="123" t="s">
        <v>982</v>
      </c>
      <c r="B2" s="124" t="s">
        <v>721</v>
      </c>
      <c r="C2" s="124" t="s">
        <v>983</v>
      </c>
      <c r="D2" s="124" t="s">
        <v>984</v>
      </c>
      <c r="E2" s="124" t="s">
        <v>985</v>
      </c>
      <c r="F2" s="124" t="s">
        <v>673</v>
      </c>
    </row>
    <row r="3" spans="1:8" x14ac:dyDescent="0.25">
      <c r="A3" s="123" t="s">
        <v>986</v>
      </c>
      <c r="B3" s="123"/>
      <c r="C3" s="123"/>
      <c r="D3" s="125">
        <v>5303973248</v>
      </c>
      <c r="E3" s="123"/>
      <c r="F3" s="125">
        <f t="shared" ref="F3:F9" si="0">SUM(B3:E3)</f>
        <v>5303973248</v>
      </c>
    </row>
    <row r="4" spans="1:8" x14ac:dyDescent="0.25">
      <c r="A4" s="123" t="s">
        <v>987</v>
      </c>
      <c r="B4" s="125">
        <v>31842521</v>
      </c>
      <c r="C4" s="123"/>
      <c r="D4" s="125">
        <v>7750000000</v>
      </c>
      <c r="E4" s="123"/>
      <c r="F4" s="125">
        <f t="shared" si="0"/>
        <v>7781842521</v>
      </c>
    </row>
    <row r="5" spans="1:8" x14ac:dyDescent="0.25">
      <c r="A5" s="123" t="s">
        <v>988</v>
      </c>
      <c r="B5" s="123"/>
      <c r="C5" s="123"/>
      <c r="D5" s="125">
        <v>800000000</v>
      </c>
      <c r="E5" s="123"/>
      <c r="F5" s="125">
        <f t="shared" si="0"/>
        <v>800000000</v>
      </c>
    </row>
    <row r="6" spans="1:8" x14ac:dyDescent="0.25">
      <c r="A6" s="123" t="s">
        <v>989</v>
      </c>
      <c r="B6" s="123"/>
      <c r="C6" s="125">
        <v>2830000000</v>
      </c>
      <c r="D6" s="123"/>
      <c r="E6" s="123"/>
      <c r="F6" s="125">
        <f t="shared" si="0"/>
        <v>2830000000</v>
      </c>
    </row>
    <row r="7" spans="1:8" x14ac:dyDescent="0.25">
      <c r="A7" s="123" t="s">
        <v>990</v>
      </c>
      <c r="B7" s="125">
        <v>740799015</v>
      </c>
      <c r="C7" s="123"/>
      <c r="D7" s="123"/>
      <c r="E7" s="125">
        <v>700000000</v>
      </c>
      <c r="F7" s="125">
        <f t="shared" si="0"/>
        <v>1440799015</v>
      </c>
    </row>
    <row r="8" spans="1:8" x14ac:dyDescent="0.25">
      <c r="A8" s="123" t="s">
        <v>991</v>
      </c>
      <c r="B8" s="126">
        <v>583421290</v>
      </c>
      <c r="C8" s="127">
        <v>2566412367</v>
      </c>
      <c r="D8" s="128"/>
      <c r="E8" s="128"/>
      <c r="F8" s="126">
        <f t="shared" si="0"/>
        <v>3149833657</v>
      </c>
    </row>
    <row r="9" spans="1:8" x14ac:dyDescent="0.25">
      <c r="A9" s="129" t="s">
        <v>673</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679</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992</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72" workbookViewId="0">
      <selection activeCell="B18" sqref="B18:C18"/>
    </sheetView>
  </sheetViews>
  <sheetFormatPr defaultColWidth="9.140625" defaultRowHeight="14.25" x14ac:dyDescent="0.2"/>
  <cols>
    <col min="1" max="1" width="4.5703125" style="152" bestFit="1" customWidth="1"/>
    <col min="2" max="2" width="34.28515625" style="152" customWidth="1"/>
    <col min="3" max="3" width="31" style="152" customWidth="1"/>
    <col min="4" max="4" width="31.7109375" style="152" customWidth="1"/>
    <col min="5" max="16384" width="9.140625" style="152"/>
  </cols>
  <sheetData>
    <row r="1" spans="1:4" ht="16.5" thickBot="1" x14ac:dyDescent="0.35">
      <c r="A1" s="880" t="e">
        <f>'8'!A1:J1</f>
        <v>#REF!</v>
      </c>
      <c r="B1" s="881"/>
      <c r="C1" s="881"/>
      <c r="D1" s="882"/>
    </row>
    <row r="2" spans="1:4" ht="16.5" thickBot="1" x14ac:dyDescent="0.35">
      <c r="A2" s="880" t="e">
        <f>'8'!A2:J2</f>
        <v>#REF!</v>
      </c>
      <c r="B2" s="881"/>
      <c r="C2" s="881"/>
      <c r="D2" s="882"/>
    </row>
    <row r="3" spans="1:4" ht="16.5" thickBot="1" x14ac:dyDescent="0.35">
      <c r="A3" s="880" t="s">
        <v>720</v>
      </c>
      <c r="B3" s="881"/>
      <c r="C3" s="881"/>
      <c r="D3" s="882"/>
    </row>
    <row r="4" spans="1:4" ht="16.5" thickBot="1" x14ac:dyDescent="0.35">
      <c r="A4" s="880"/>
      <c r="B4" s="881"/>
      <c r="C4" s="881"/>
      <c r="D4" s="882"/>
    </row>
    <row r="5" spans="1:4" ht="16.5" thickBot="1" x14ac:dyDescent="0.35">
      <c r="A5" s="886" t="s">
        <v>793</v>
      </c>
      <c r="B5" s="887"/>
      <c r="C5" s="887"/>
      <c r="D5" s="888"/>
    </row>
    <row r="6" spans="1:4" ht="16.5" thickBot="1" x14ac:dyDescent="0.35">
      <c r="A6" s="185" t="s">
        <v>710</v>
      </c>
      <c r="B6" s="236" t="s">
        <v>682</v>
      </c>
      <c r="C6" s="237" t="e">
        <f>'Note 21'!C6</f>
        <v>#REF!</v>
      </c>
      <c r="D6" s="245" t="str">
        <f>'Note 21'!D6</f>
        <v>Year Ended 31 December 2020</v>
      </c>
    </row>
    <row r="7" spans="1:4" ht="15" thickBot="1" x14ac:dyDescent="0.25">
      <c r="A7" s="263">
        <v>1</v>
      </c>
      <c r="B7" s="264" t="s">
        <v>726</v>
      </c>
      <c r="C7" s="265">
        <v>0</v>
      </c>
      <c r="D7" s="266">
        <v>0</v>
      </c>
    </row>
    <row r="8" spans="1:4" ht="15" thickBot="1" x14ac:dyDescent="0.25">
      <c r="A8" s="873"/>
      <c r="B8" s="874"/>
      <c r="C8" s="874"/>
      <c r="D8" s="928"/>
    </row>
    <row r="9" spans="1:4" ht="16.5" thickBot="1" x14ac:dyDescent="0.35">
      <c r="A9" s="929" t="s">
        <v>424</v>
      </c>
      <c r="B9" s="930"/>
      <c r="C9" s="261">
        <v>0</v>
      </c>
      <c r="D9" s="267">
        <f>D7</f>
        <v>0</v>
      </c>
    </row>
    <row r="10" spans="1:4" ht="15" thickBot="1" x14ac:dyDescent="0.25">
      <c r="A10" s="908"/>
      <c r="B10" s="909"/>
      <c r="C10" s="931"/>
      <c r="D10" s="932"/>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E1" sqref="E1:E1048576"/>
    </sheetView>
  </sheetViews>
  <sheetFormatPr defaultColWidth="9.140625" defaultRowHeight="14.25" x14ac:dyDescent="0.2"/>
  <cols>
    <col min="1" max="1" width="4.5703125" style="152" bestFit="1" customWidth="1"/>
    <col min="2" max="2" width="47.85546875" style="152" customWidth="1"/>
    <col min="3" max="3" width="18.28515625" style="152" customWidth="1"/>
    <col min="4" max="4" width="18.140625"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880" t="e">
        <f>'Note 24'!A1:D1</f>
        <v>#REF!</v>
      </c>
      <c r="B1" s="881"/>
      <c r="C1" s="881"/>
      <c r="D1" s="882"/>
    </row>
    <row r="2" spans="1:6" ht="16.5" thickBot="1" x14ac:dyDescent="0.35">
      <c r="A2" s="880" t="e">
        <f>'Note 24'!A2:D2</f>
        <v>#REF!</v>
      </c>
      <c r="B2" s="881"/>
      <c r="C2" s="881"/>
      <c r="D2" s="882"/>
    </row>
    <row r="3" spans="1:6" ht="16.5" thickBot="1" x14ac:dyDescent="0.35">
      <c r="A3" s="880" t="s">
        <v>720</v>
      </c>
      <c r="B3" s="881"/>
      <c r="C3" s="881"/>
      <c r="D3" s="882"/>
    </row>
    <row r="4" spans="1:6" ht="16.5" thickBot="1" x14ac:dyDescent="0.35">
      <c r="A4" s="880"/>
      <c r="B4" s="881"/>
      <c r="C4" s="881"/>
      <c r="D4" s="882"/>
    </row>
    <row r="5" spans="1:6" ht="16.5" thickBot="1" x14ac:dyDescent="0.35">
      <c r="A5" s="886" t="s">
        <v>1049</v>
      </c>
      <c r="B5" s="887"/>
      <c r="C5" s="887"/>
      <c r="D5" s="888"/>
    </row>
    <row r="6" spans="1:6" s="374" customFormat="1" ht="31.5" x14ac:dyDescent="0.25">
      <c r="A6" s="369" t="s">
        <v>710</v>
      </c>
      <c r="B6" s="370" t="s">
        <v>682</v>
      </c>
      <c r="C6" s="371" t="e">
        <f>'Note 24'!C6</f>
        <v>#REF!</v>
      </c>
      <c r="D6" s="372" t="str">
        <f>'Note 24'!D6</f>
        <v>Year Ended 31 December 2020</v>
      </c>
      <c r="E6" s="373"/>
      <c r="F6" s="373"/>
    </row>
    <row r="7" spans="1:6" x14ac:dyDescent="0.2">
      <c r="A7" s="173"/>
      <c r="B7" s="175" t="s">
        <v>1045</v>
      </c>
      <c r="C7" s="183">
        <f>D11</f>
        <v>695216192.34000003</v>
      </c>
      <c r="D7" s="235">
        <v>508486468</v>
      </c>
      <c r="F7" s="171"/>
    </row>
    <row r="8" spans="1:6" x14ac:dyDescent="0.2">
      <c r="A8" s="179">
        <v>1</v>
      </c>
      <c r="B8" s="180" t="s">
        <v>1004</v>
      </c>
      <c r="C8" s="184">
        <f>'6'!E11</f>
        <v>104701654.31</v>
      </c>
      <c r="D8" s="262">
        <v>186729724.34</v>
      </c>
      <c r="F8" s="171"/>
    </row>
    <row r="9" spans="1:6" ht="16.5" thickBot="1" x14ac:dyDescent="0.35">
      <c r="A9" s="179"/>
      <c r="B9" s="180"/>
      <c r="C9" s="184"/>
      <c r="D9" s="262">
        <v>0</v>
      </c>
      <c r="E9" s="168"/>
      <c r="F9" s="171"/>
    </row>
    <row r="10" spans="1:6" ht="15.75" customHeight="1" thickBot="1" x14ac:dyDescent="0.25">
      <c r="A10" s="873"/>
      <c r="B10" s="874"/>
      <c r="C10" s="874"/>
      <c r="D10" s="928"/>
      <c r="E10" s="176"/>
      <c r="F10" s="171"/>
    </row>
    <row r="11" spans="1:6" ht="16.5" thickBot="1" x14ac:dyDescent="0.35">
      <c r="A11" s="933" t="s">
        <v>422</v>
      </c>
      <c r="B11" s="934"/>
      <c r="C11" s="243">
        <f>SUM(C7:C9)</f>
        <v>799917846.6500001</v>
      </c>
      <c r="D11" s="187">
        <f>SUM(D7:D9)</f>
        <v>695216192.34000003</v>
      </c>
      <c r="E11" s="156"/>
      <c r="F11" s="171"/>
    </row>
    <row r="12" spans="1:6" ht="15.75" thickTop="1" thickBot="1" x14ac:dyDescent="0.25">
      <c r="A12" s="873"/>
      <c r="B12" s="874"/>
      <c r="C12" s="875"/>
      <c r="D12" s="876"/>
      <c r="E12" s="177"/>
      <c r="F12" s="171"/>
    </row>
    <row r="13" spans="1:6" ht="49.5" customHeight="1" thickBot="1" x14ac:dyDescent="0.35">
      <c r="A13" s="935" t="s">
        <v>773</v>
      </c>
      <c r="B13" s="936"/>
      <c r="C13" s="936"/>
      <c r="D13" s="937"/>
      <c r="E13" s="178"/>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2"/>
  <sheetViews>
    <sheetView zoomScaleNormal="100" zoomScaleSheetLayoutView="142" workbookViewId="0">
      <selection activeCell="A10" sqref="A10:B10"/>
    </sheetView>
  </sheetViews>
  <sheetFormatPr defaultColWidth="9.140625" defaultRowHeight="14.25" x14ac:dyDescent="0.2"/>
  <cols>
    <col min="1" max="1" width="4.5703125" style="152" bestFit="1" customWidth="1"/>
    <col min="2" max="2" width="41.7109375" style="152" customWidth="1"/>
    <col min="3" max="3" width="18.5703125" style="152" customWidth="1"/>
    <col min="4" max="4" width="18"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880" t="e">
        <f>'Note 24'!A1:D1</f>
        <v>#REF!</v>
      </c>
      <c r="B1" s="881"/>
      <c r="C1" s="881"/>
      <c r="D1" s="882"/>
    </row>
    <row r="2" spans="1:6" ht="16.5" thickBot="1" x14ac:dyDescent="0.35">
      <c r="A2" s="880" t="e">
        <f>'Note 24'!A2:D2</f>
        <v>#REF!</v>
      </c>
      <c r="B2" s="881"/>
      <c r="C2" s="881"/>
      <c r="D2" s="882"/>
    </row>
    <row r="3" spans="1:6" ht="16.5" thickBot="1" x14ac:dyDescent="0.35">
      <c r="A3" s="880" t="s">
        <v>720</v>
      </c>
      <c r="B3" s="881"/>
      <c r="C3" s="881"/>
      <c r="D3" s="882"/>
    </row>
    <row r="4" spans="1:6" ht="16.5" thickBot="1" x14ac:dyDescent="0.35">
      <c r="A4" s="880"/>
      <c r="B4" s="881"/>
      <c r="C4" s="881"/>
      <c r="D4" s="882"/>
    </row>
    <row r="5" spans="1:6" ht="16.5" thickBot="1" x14ac:dyDescent="0.35">
      <c r="A5" s="886" t="s">
        <v>1050</v>
      </c>
      <c r="B5" s="887"/>
      <c r="C5" s="887"/>
      <c r="D5" s="888"/>
    </row>
    <row r="6" spans="1:6" s="374" customFormat="1" ht="31.5" x14ac:dyDescent="0.25">
      <c r="A6" s="369" t="s">
        <v>710</v>
      </c>
      <c r="B6" s="370" t="s">
        <v>682</v>
      </c>
      <c r="C6" s="371" t="e">
        <f>'Note 24'!C6</f>
        <v>#REF!</v>
      </c>
      <c r="D6" s="372" t="str">
        <f>'Note 24'!D6</f>
        <v>Year Ended 31 December 2020</v>
      </c>
      <c r="E6" s="373"/>
      <c r="F6" s="373"/>
    </row>
    <row r="7" spans="1:6" x14ac:dyDescent="0.2">
      <c r="A7" s="173">
        <v>1</v>
      </c>
      <c r="B7" s="175" t="s">
        <v>1051</v>
      </c>
      <c r="C7" s="183">
        <v>22575919</v>
      </c>
      <c r="D7" s="235">
        <v>22575919</v>
      </c>
      <c r="F7" s="171"/>
    </row>
    <row r="8" spans="1:6" ht="15" thickBot="1" x14ac:dyDescent="0.25">
      <c r="A8" s="173">
        <v>2</v>
      </c>
      <c r="B8" s="175" t="s">
        <v>1052</v>
      </c>
      <c r="C8" s="183">
        <v>125145421.86</v>
      </c>
      <c r="D8" s="235"/>
      <c r="F8" s="171"/>
    </row>
    <row r="9" spans="1:6" ht="15.75" customHeight="1" thickBot="1" x14ac:dyDescent="0.25">
      <c r="A9" s="873"/>
      <c r="B9" s="874"/>
      <c r="C9" s="874"/>
      <c r="D9" s="928"/>
      <c r="E9" s="176">
        <f>C10-D10</f>
        <v>125145421.86000001</v>
      </c>
      <c r="F9" s="171"/>
    </row>
    <row r="10" spans="1:6" ht="16.5" thickBot="1" x14ac:dyDescent="0.35">
      <c r="A10" s="933" t="s">
        <v>422</v>
      </c>
      <c r="B10" s="934"/>
      <c r="C10" s="243">
        <f>SUM(C7:C8)</f>
        <v>147721340.86000001</v>
      </c>
      <c r="D10" s="187">
        <f>SUM(D7:D8)</f>
        <v>22575919</v>
      </c>
      <c r="E10" s="156">
        <f>SOFPo!E24</f>
        <v>5028478688</v>
      </c>
      <c r="F10" s="171"/>
    </row>
    <row r="11" spans="1:6" ht="15.75" thickTop="1" thickBot="1" x14ac:dyDescent="0.25">
      <c r="A11" s="873"/>
      <c r="B11" s="874"/>
      <c r="C11" s="875"/>
      <c r="D11" s="876"/>
      <c r="E11" s="177">
        <f>E10-C10</f>
        <v>4880757347.1400003</v>
      </c>
      <c r="F11" s="171"/>
    </row>
    <row r="12" spans="1:6" ht="49.5" customHeight="1" thickBot="1" x14ac:dyDescent="0.35">
      <c r="A12" s="935" t="s">
        <v>773</v>
      </c>
      <c r="B12" s="936"/>
      <c r="C12" s="936"/>
      <c r="D12" s="937"/>
      <c r="E12" s="178"/>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6"/>
  <sheetViews>
    <sheetView zoomScaleNormal="100" zoomScaleSheetLayoutView="154" workbookViewId="0">
      <selection activeCell="B18" sqref="B18:C18"/>
    </sheetView>
  </sheetViews>
  <sheetFormatPr defaultColWidth="9.140625" defaultRowHeight="14.25" x14ac:dyDescent="0.2"/>
  <cols>
    <col min="1" max="1" width="5" style="152" customWidth="1"/>
    <col min="2" max="2" width="35.140625" style="152" customWidth="1"/>
    <col min="3" max="3" width="32.42578125" style="152" customWidth="1"/>
    <col min="4" max="4" width="32" style="152" customWidth="1"/>
    <col min="5" max="5" width="2.7109375" style="152" customWidth="1"/>
    <col min="6" max="16384" width="9.140625" style="152"/>
  </cols>
  <sheetData>
    <row r="1" spans="1:5" ht="16.5" thickBot="1" x14ac:dyDescent="0.35">
      <c r="A1" s="880" t="e">
        <f>'12'!A1:D1</f>
        <v>#REF!</v>
      </c>
      <c r="B1" s="881"/>
      <c r="C1" s="881"/>
      <c r="D1" s="882"/>
    </row>
    <row r="2" spans="1:5" ht="16.5" thickBot="1" x14ac:dyDescent="0.35">
      <c r="A2" s="880" t="e">
        <f>'12'!A2:D2</f>
        <v>#REF!</v>
      </c>
      <c r="B2" s="881"/>
      <c r="C2" s="881"/>
      <c r="D2" s="882"/>
    </row>
    <row r="3" spans="1:5" ht="16.5" thickBot="1" x14ac:dyDescent="0.35">
      <c r="A3" s="880" t="s">
        <v>720</v>
      </c>
      <c r="B3" s="881"/>
      <c r="C3" s="881"/>
      <c r="D3" s="882"/>
    </row>
    <row r="4" spans="1:5" ht="16.5" thickBot="1" x14ac:dyDescent="0.35">
      <c r="A4" s="880"/>
      <c r="B4" s="881"/>
      <c r="C4" s="881"/>
      <c r="D4" s="882"/>
    </row>
    <row r="5" spans="1:5" ht="16.5" thickBot="1" x14ac:dyDescent="0.35">
      <c r="A5" s="886" t="s">
        <v>794</v>
      </c>
      <c r="B5" s="887"/>
      <c r="C5" s="887"/>
      <c r="D5" s="888"/>
      <c r="E5" s="171"/>
    </row>
    <row r="6" spans="1:5" ht="16.5" thickBot="1" x14ac:dyDescent="0.35">
      <c r="A6" s="254" t="s">
        <v>710</v>
      </c>
      <c r="B6" s="254" t="s">
        <v>682</v>
      </c>
      <c r="C6" s="255" t="e">
        <f>'12'!C6</f>
        <v>#REF!</v>
      </c>
      <c r="D6" s="256" t="str">
        <f>'12'!D6</f>
        <v>Year Ended 31 December 2020</v>
      </c>
      <c r="E6" s="171"/>
    </row>
    <row r="7" spans="1:5" x14ac:dyDescent="0.2">
      <c r="A7" s="172">
        <v>1</v>
      </c>
      <c r="B7" s="181" t="s">
        <v>757</v>
      </c>
      <c r="C7" s="257">
        <v>0</v>
      </c>
      <c r="D7" s="234"/>
      <c r="E7" s="171"/>
    </row>
    <row r="8" spans="1:5" x14ac:dyDescent="0.2">
      <c r="A8" s="173">
        <v>2</v>
      </c>
      <c r="B8" s="175" t="s">
        <v>758</v>
      </c>
      <c r="C8" s="183">
        <v>0</v>
      </c>
      <c r="D8" s="235"/>
      <c r="E8" s="171"/>
    </row>
    <row r="9" spans="1:5" x14ac:dyDescent="0.2">
      <c r="A9" s="173">
        <v>3</v>
      </c>
      <c r="B9" s="175" t="s">
        <v>759</v>
      </c>
      <c r="C9" s="183">
        <v>0</v>
      </c>
      <c r="D9" s="235"/>
      <c r="E9" s="171"/>
    </row>
    <row r="10" spans="1:5" x14ac:dyDescent="0.2">
      <c r="A10" s="173">
        <v>4</v>
      </c>
      <c r="B10" s="175" t="s">
        <v>760</v>
      </c>
      <c r="C10" s="183">
        <v>0</v>
      </c>
      <c r="D10" s="235"/>
      <c r="E10" s="171"/>
    </row>
    <row r="11" spans="1:5" x14ac:dyDescent="0.2">
      <c r="A11" s="173">
        <v>5</v>
      </c>
      <c r="B11" s="175" t="s">
        <v>766</v>
      </c>
      <c r="C11" s="183">
        <v>0</v>
      </c>
      <c r="D11" s="235"/>
      <c r="E11" s="171"/>
    </row>
    <row r="12" spans="1:5" ht="15" thickBot="1" x14ac:dyDescent="0.25">
      <c r="A12" s="174">
        <v>6</v>
      </c>
      <c r="B12" s="258" t="s">
        <v>765</v>
      </c>
      <c r="C12" s="259">
        <v>0</v>
      </c>
      <c r="D12" s="260"/>
      <c r="E12" s="171"/>
    </row>
    <row r="13" spans="1:5" ht="18.75" customHeight="1" thickBot="1" x14ac:dyDescent="0.25">
      <c r="A13" s="873"/>
      <c r="B13" s="874"/>
      <c r="C13" s="874"/>
      <c r="D13" s="928"/>
      <c r="E13" s="171"/>
    </row>
    <row r="14" spans="1:5" ht="16.5" thickBot="1" x14ac:dyDescent="0.35">
      <c r="A14" s="938" t="s">
        <v>767</v>
      </c>
      <c r="B14" s="939"/>
      <c r="C14" s="261">
        <f>SUM(C7:C12)</f>
        <v>0</v>
      </c>
      <c r="D14" s="261">
        <f>SUM(D7:D12)</f>
        <v>0</v>
      </c>
      <c r="E14" s="171"/>
    </row>
    <row r="15" spans="1:5" ht="18.75" customHeight="1" thickTop="1" thickBot="1" x14ac:dyDescent="0.25">
      <c r="A15" s="873"/>
      <c r="B15" s="874"/>
      <c r="C15" s="875"/>
      <c r="D15" s="876"/>
      <c r="E15" s="171"/>
    </row>
    <row r="16" spans="1:5" x14ac:dyDescent="0.2">
      <c r="A16" s="171"/>
      <c r="B16" s="171"/>
      <c r="C16" s="171"/>
      <c r="D16" s="171"/>
      <c r="E16" s="171"/>
    </row>
  </sheetData>
  <mergeCells count="8">
    <mergeCell ref="A13:D13"/>
    <mergeCell ref="A14:B14"/>
    <mergeCell ref="A15:D15"/>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2"/>
  <sheetViews>
    <sheetView zoomScaleNormal="100" zoomScaleSheetLayoutView="106" workbookViewId="0">
      <selection activeCell="B18" sqref="B18:C18"/>
    </sheetView>
  </sheetViews>
  <sheetFormatPr defaultColWidth="9.140625" defaultRowHeight="14.25" x14ac:dyDescent="0.2"/>
  <cols>
    <col min="1" max="1" width="6" style="148" customWidth="1"/>
    <col min="2" max="2" width="62.28515625" style="148" customWidth="1"/>
    <col min="3" max="3" width="31.140625" style="148" customWidth="1"/>
    <col min="4" max="4" width="31.570312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880" t="e">
        <f>'Note 27'!A1:D1</f>
        <v>#REF!</v>
      </c>
      <c r="B1" s="881"/>
      <c r="C1" s="881"/>
      <c r="D1" s="882"/>
      <c r="E1" s="167"/>
    </row>
    <row r="2" spans="1:6" ht="16.5" thickBot="1" x14ac:dyDescent="0.35">
      <c r="A2" s="880" t="e">
        <f>'Note 27'!A2:D2</f>
        <v>#REF!</v>
      </c>
      <c r="B2" s="881"/>
      <c r="C2" s="881"/>
      <c r="D2" s="882"/>
      <c r="E2" s="167"/>
    </row>
    <row r="3" spans="1:6" ht="16.5" thickBot="1" x14ac:dyDescent="0.35">
      <c r="A3" s="880" t="s">
        <v>720</v>
      </c>
      <c r="B3" s="881"/>
      <c r="C3" s="881"/>
      <c r="D3" s="882"/>
      <c r="E3" s="167"/>
    </row>
    <row r="4" spans="1:6" ht="16.5" thickBot="1" x14ac:dyDescent="0.35">
      <c r="A4" s="880"/>
      <c r="B4" s="881"/>
      <c r="C4" s="881"/>
      <c r="D4" s="882"/>
      <c r="E4" s="167"/>
    </row>
    <row r="5" spans="1:6" ht="16.5" thickBot="1" x14ac:dyDescent="0.35">
      <c r="A5" s="886" t="s">
        <v>796</v>
      </c>
      <c r="B5" s="887"/>
      <c r="C5" s="887"/>
      <c r="D5" s="888"/>
      <c r="E5" s="167"/>
    </row>
    <row r="6" spans="1:6" ht="16.5" thickBot="1" x14ac:dyDescent="0.35">
      <c r="A6" s="244" t="s">
        <v>710</v>
      </c>
      <c r="B6" s="245" t="s">
        <v>682</v>
      </c>
      <c r="C6" s="246" t="e">
        <f>'Note 27'!C6</f>
        <v>#REF!</v>
      </c>
      <c r="D6" s="233" t="str">
        <f>'Note 27'!D6</f>
        <v>Year Ended 31 December 2020</v>
      </c>
      <c r="E6" s="168"/>
    </row>
    <row r="7" spans="1:6" x14ac:dyDescent="0.2">
      <c r="A7" s="247">
        <v>1</v>
      </c>
      <c r="B7" s="248" t="s">
        <v>1003</v>
      </c>
      <c r="C7" s="249">
        <f>'14'!D11</f>
        <v>159482314.63</v>
      </c>
      <c r="D7" s="250">
        <f>'14'!F11</f>
        <v>40536965.370000005</v>
      </c>
      <c r="E7" s="167"/>
    </row>
    <row r="8" spans="1:6" ht="15" thickBot="1" x14ac:dyDescent="0.25">
      <c r="A8" s="150">
        <v>2</v>
      </c>
      <c r="B8" s="251" t="s">
        <v>799</v>
      </c>
      <c r="C8" s="252"/>
      <c r="D8" s="253">
        <v>0</v>
      </c>
      <c r="E8" s="167"/>
      <c r="F8" s="169"/>
    </row>
    <row r="9" spans="1:6" ht="15" thickBot="1" x14ac:dyDescent="0.25">
      <c r="A9" s="784"/>
      <c r="B9" s="785"/>
      <c r="C9" s="785"/>
      <c r="D9" s="786"/>
      <c r="E9" s="167"/>
    </row>
    <row r="10" spans="1:6" ht="16.5" thickBot="1" x14ac:dyDescent="0.35">
      <c r="A10" s="943" t="s">
        <v>417</v>
      </c>
      <c r="B10" s="944"/>
      <c r="C10" s="215">
        <f>SUM(C7:C8)</f>
        <v>159482314.63</v>
      </c>
      <c r="D10" s="151">
        <f>SUM(D7:D8)</f>
        <v>40536965.370000005</v>
      </c>
      <c r="E10" s="170">
        <f>C10-D10</f>
        <v>118945349.25999999</v>
      </c>
    </row>
    <row r="11" spans="1:6" ht="15.75" thickTop="1" thickBot="1" x14ac:dyDescent="0.25">
      <c r="A11" s="784"/>
      <c r="B11" s="785"/>
      <c r="C11" s="789"/>
      <c r="D11" s="790"/>
      <c r="E11" s="167"/>
    </row>
    <row r="12" spans="1:6" ht="26.25" customHeight="1" thickBot="1" x14ac:dyDescent="0.25">
      <c r="A12" s="940" t="s">
        <v>774</v>
      </c>
      <c r="B12" s="941"/>
      <c r="C12" s="941"/>
      <c r="D12" s="942"/>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9"/>
  <sheetViews>
    <sheetView zoomScaleNormal="100" zoomScaleSheetLayoutView="106" workbookViewId="0">
      <selection activeCell="B18" sqref="B18:C18"/>
    </sheetView>
  </sheetViews>
  <sheetFormatPr defaultColWidth="9.140625" defaultRowHeight="14.25" x14ac:dyDescent="0.2"/>
  <cols>
    <col min="1" max="1" width="4.28515625" style="152" customWidth="1"/>
    <col min="2" max="2" width="53.5703125" style="152" customWidth="1"/>
    <col min="3" max="3" width="31.28515625" style="152" customWidth="1"/>
    <col min="4" max="4" width="31.42578125" style="152" customWidth="1"/>
    <col min="5" max="5" width="19.7109375" style="152" customWidth="1"/>
    <col min="6" max="6" width="25.5703125" style="152" customWidth="1"/>
    <col min="7" max="16384" width="9.140625" style="152"/>
  </cols>
  <sheetData>
    <row r="1" spans="1:6" ht="16.5" thickBot="1" x14ac:dyDescent="0.35">
      <c r="A1" s="880" t="e">
        <f>'Note 26'!A1:D1</f>
        <v>#REF!</v>
      </c>
      <c r="B1" s="881"/>
      <c r="C1" s="881"/>
      <c r="D1" s="882"/>
    </row>
    <row r="2" spans="1:6" ht="16.5" thickBot="1" x14ac:dyDescent="0.35">
      <c r="A2" s="880" t="e">
        <f>'Note 26'!A2:D2</f>
        <v>#REF!</v>
      </c>
      <c r="B2" s="881"/>
      <c r="C2" s="881"/>
      <c r="D2" s="882"/>
    </row>
    <row r="3" spans="1:6" ht="16.5" thickBot="1" x14ac:dyDescent="0.35">
      <c r="A3" s="880" t="s">
        <v>720</v>
      </c>
      <c r="B3" s="881"/>
      <c r="C3" s="881"/>
      <c r="D3" s="882"/>
    </row>
    <row r="4" spans="1:6" ht="16.5" thickBot="1" x14ac:dyDescent="0.35">
      <c r="A4" s="880"/>
      <c r="B4" s="881"/>
      <c r="C4" s="881"/>
      <c r="D4" s="882"/>
    </row>
    <row r="5" spans="1:6" ht="16.5" thickBot="1" x14ac:dyDescent="0.35">
      <c r="A5" s="886" t="s">
        <v>795</v>
      </c>
      <c r="B5" s="887"/>
      <c r="C5" s="887"/>
      <c r="D5" s="888"/>
    </row>
    <row r="6" spans="1:6" ht="16.5" thickBot="1" x14ac:dyDescent="0.35">
      <c r="A6" s="185" t="s">
        <v>710</v>
      </c>
      <c r="B6" s="236" t="s">
        <v>682</v>
      </c>
      <c r="C6" s="237" t="e">
        <f>'Note 26'!C6</f>
        <v>#REF!</v>
      </c>
      <c r="D6" s="238" t="str">
        <f>'Note 26'!D6</f>
        <v>Year Ended 31 December 2020</v>
      </c>
    </row>
    <row r="7" spans="1:6" x14ac:dyDescent="0.2">
      <c r="A7" s="153">
        <v>1</v>
      </c>
      <c r="B7" s="154" t="s">
        <v>744</v>
      </c>
      <c r="C7" s="239"/>
      <c r="D7" s="155"/>
      <c r="E7" s="152" t="s">
        <v>800</v>
      </c>
      <c r="F7" s="156">
        <v>28934435963.240002</v>
      </c>
    </row>
    <row r="8" spans="1:6" x14ac:dyDescent="0.2">
      <c r="A8" s="157">
        <v>2</v>
      </c>
      <c r="B8" s="158" t="s">
        <v>745</v>
      </c>
      <c r="C8" s="159"/>
      <c r="D8" s="159"/>
      <c r="E8" s="152" t="s">
        <v>801</v>
      </c>
      <c r="F8" s="156">
        <v>16340838225.51</v>
      </c>
    </row>
    <row r="9" spans="1:6" x14ac:dyDescent="0.2">
      <c r="A9" s="157">
        <v>3</v>
      </c>
      <c r="B9" s="240" t="s">
        <v>746</v>
      </c>
      <c r="C9" s="160"/>
      <c r="D9" s="159"/>
      <c r="E9" s="152" t="s">
        <v>802</v>
      </c>
      <c r="F9" s="156">
        <v>12216707890</v>
      </c>
    </row>
    <row r="10" spans="1:6" x14ac:dyDescent="0.2">
      <c r="A10" s="157">
        <v>4</v>
      </c>
      <c r="B10" s="161" t="s">
        <v>747</v>
      </c>
      <c r="C10" s="241"/>
      <c r="D10" s="162"/>
    </row>
    <row r="11" spans="1:6" x14ac:dyDescent="0.2">
      <c r="A11" s="157">
        <v>5</v>
      </c>
      <c r="B11" s="161" t="s">
        <v>748</v>
      </c>
      <c r="C11" s="241"/>
      <c r="D11" s="159">
        <v>0</v>
      </c>
    </row>
    <row r="12" spans="1:6" ht="15" thickBot="1" x14ac:dyDescent="0.25">
      <c r="A12" s="163">
        <v>6</v>
      </c>
      <c r="B12" s="164" t="s">
        <v>420</v>
      </c>
      <c r="C12" s="165"/>
      <c r="D12" s="242">
        <v>0</v>
      </c>
    </row>
    <row r="13" spans="1:6" ht="15.75" customHeight="1" thickBot="1" x14ac:dyDescent="0.25">
      <c r="A13" s="908"/>
      <c r="B13" s="909"/>
      <c r="C13" s="909"/>
      <c r="D13" s="932"/>
    </row>
    <row r="14" spans="1:6" ht="16.5" thickBot="1" x14ac:dyDescent="0.35">
      <c r="A14" s="886" t="s">
        <v>419</v>
      </c>
      <c r="B14" s="888"/>
      <c r="C14" s="243">
        <f>SUM(C7:C12)</f>
        <v>0</v>
      </c>
      <c r="D14" s="187">
        <f>SUM(D7:D12)</f>
        <v>0</v>
      </c>
    </row>
    <row r="15" spans="1:6" ht="15.75" customHeight="1" thickBot="1" x14ac:dyDescent="0.35">
      <c r="A15" s="880"/>
      <c r="B15" s="881"/>
      <c r="C15" s="945"/>
      <c r="D15" s="946"/>
    </row>
    <row r="16" spans="1:6" ht="15.75" customHeight="1" thickBot="1" x14ac:dyDescent="0.25">
      <c r="A16" s="908"/>
      <c r="B16" s="909"/>
      <c r="C16" s="909"/>
      <c r="D16" s="910"/>
    </row>
    <row r="17" spans="1:4" ht="65.25" customHeight="1" thickBot="1" x14ac:dyDescent="0.25">
      <c r="A17" s="947" t="s">
        <v>1002</v>
      </c>
      <c r="B17" s="948"/>
      <c r="C17" s="948"/>
      <c r="D17" s="949"/>
    </row>
    <row r="19" spans="1:4" x14ac:dyDescent="0.2">
      <c r="C19" s="166"/>
    </row>
  </sheetData>
  <mergeCells count="10">
    <mergeCell ref="A13:D13"/>
    <mergeCell ref="A15:D15"/>
    <mergeCell ref="A16:D16"/>
    <mergeCell ref="A17:D17"/>
    <mergeCell ref="A14:B14"/>
    <mergeCell ref="A3:D3"/>
    <mergeCell ref="A4:D4"/>
    <mergeCell ref="A5:D5"/>
    <mergeCell ref="A1:D1"/>
    <mergeCell ref="A2:D2"/>
  </mergeCells>
  <pageMargins left="0.45" right="0.45" top="0.75" bottom="0.75" header="0.3" footer="0.3"/>
  <pageSetup scale="7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1684-81E5-4C05-A31A-337F4838351C}">
  <dimension ref="A1:E20"/>
  <sheetViews>
    <sheetView workbookViewId="0">
      <selection sqref="A1:E1"/>
    </sheetView>
  </sheetViews>
  <sheetFormatPr defaultColWidth="32.140625" defaultRowHeight="15" x14ac:dyDescent="0.25"/>
  <cols>
    <col min="1" max="1" width="1.5703125" style="391" customWidth="1"/>
    <col min="2" max="2" width="36.7109375" style="391" customWidth="1"/>
    <col min="3" max="3" width="20.140625" style="392" bestFit="1" customWidth="1"/>
    <col min="4" max="4" width="15.85546875" style="391" bestFit="1" customWidth="1"/>
    <col min="5" max="5" width="14" style="391" bestFit="1" customWidth="1"/>
    <col min="6" max="16384" width="32.140625" style="391"/>
  </cols>
  <sheetData>
    <row r="1" spans="1:5" s="231" customFormat="1" ht="15.75" x14ac:dyDescent="0.25">
      <c r="A1" s="954" t="e">
        <f>'14'!A1:F1</f>
        <v>#REF!</v>
      </c>
      <c r="B1" s="954"/>
      <c r="C1" s="954"/>
      <c r="D1" s="954"/>
      <c r="E1" s="954"/>
    </row>
    <row r="2" spans="1:5" s="231" customFormat="1" ht="15.75" x14ac:dyDescent="0.25">
      <c r="A2" s="954" t="e">
        <f>'14'!A2:F2</f>
        <v>#REF!</v>
      </c>
      <c r="B2" s="954"/>
      <c r="C2" s="954"/>
      <c r="D2" s="954"/>
      <c r="E2" s="954"/>
    </row>
    <row r="3" spans="1:5" s="231" customFormat="1" ht="15.75" x14ac:dyDescent="0.25">
      <c r="A3" s="954" t="s">
        <v>720</v>
      </c>
      <c r="B3" s="954"/>
      <c r="C3" s="954"/>
      <c r="D3" s="954"/>
      <c r="E3" s="954"/>
    </row>
    <row r="4" spans="1:5" s="231" customFormat="1" ht="15.75" x14ac:dyDescent="0.25">
      <c r="A4" s="954"/>
      <c r="B4" s="954"/>
      <c r="C4" s="954"/>
      <c r="D4" s="954"/>
      <c r="E4" s="954"/>
    </row>
    <row r="5" spans="1:5" ht="15.75" x14ac:dyDescent="0.25">
      <c r="A5" s="955" t="s">
        <v>1076</v>
      </c>
      <c r="B5" s="955"/>
      <c r="C5" s="955"/>
      <c r="D5" s="955"/>
      <c r="E5" s="955"/>
    </row>
    <row r="6" spans="1:5" ht="15.75" x14ac:dyDescent="0.25">
      <c r="A6" s="950"/>
      <c r="B6" s="952" t="s">
        <v>682</v>
      </c>
      <c r="C6" s="953"/>
      <c r="D6" s="953"/>
      <c r="E6" s="953"/>
    </row>
    <row r="7" spans="1:5" ht="15.75" x14ac:dyDescent="0.25">
      <c r="A7" s="951"/>
      <c r="B7" s="952"/>
      <c r="C7" s="384" t="s">
        <v>770</v>
      </c>
      <c r="D7" s="384" t="s">
        <v>771</v>
      </c>
      <c r="E7" s="384" t="s">
        <v>772</v>
      </c>
    </row>
    <row r="8" spans="1:5" x14ac:dyDescent="0.25">
      <c r="A8" s="385"/>
      <c r="B8" s="386" t="s">
        <v>1077</v>
      </c>
      <c r="C8" s="383">
        <v>8679445.7400000002</v>
      </c>
      <c r="D8" s="388">
        <v>12000000</v>
      </c>
      <c r="E8" s="388">
        <v>12000000</v>
      </c>
    </row>
    <row r="9" spans="1:5" x14ac:dyDescent="0.25">
      <c r="A9" s="385"/>
      <c r="B9" s="386" t="s">
        <v>1078</v>
      </c>
      <c r="C9" s="383">
        <v>45516030.25</v>
      </c>
      <c r="D9" s="388"/>
      <c r="E9" s="388"/>
    </row>
    <row r="10" spans="1:5" x14ac:dyDescent="0.25">
      <c r="A10" s="385"/>
      <c r="B10" s="386" t="s">
        <v>1079</v>
      </c>
      <c r="C10" s="383">
        <v>212680818.96000001</v>
      </c>
      <c r="D10" s="388"/>
      <c r="E10" s="388"/>
    </row>
    <row r="11" spans="1:5" x14ac:dyDescent="0.25">
      <c r="A11" s="385"/>
      <c r="B11" s="386" t="s">
        <v>1080</v>
      </c>
      <c r="C11" s="383">
        <v>26396219.760000002</v>
      </c>
      <c r="D11" s="388"/>
      <c r="E11" s="388"/>
    </row>
    <row r="12" spans="1:5" x14ac:dyDescent="0.25">
      <c r="A12" s="385"/>
      <c r="B12" s="386" t="s">
        <v>1081</v>
      </c>
      <c r="C12" s="383">
        <v>125241408.56999999</v>
      </c>
      <c r="D12" s="388"/>
      <c r="E12" s="388"/>
    </row>
    <row r="13" spans="1:5" x14ac:dyDescent="0.25">
      <c r="A13" s="385"/>
      <c r="B13" s="393" t="s">
        <v>1082</v>
      </c>
      <c r="C13" s="383">
        <v>3162728.68</v>
      </c>
      <c r="D13" s="387">
        <v>10000000</v>
      </c>
      <c r="E13" s="388">
        <v>1016406</v>
      </c>
    </row>
    <row r="14" spans="1:5" x14ac:dyDescent="0.25">
      <c r="A14" s="385"/>
      <c r="B14" s="386" t="s">
        <v>1083</v>
      </c>
      <c r="C14" s="383">
        <v>157443068.49000001</v>
      </c>
      <c r="D14" s="387"/>
      <c r="E14" s="388"/>
    </row>
    <row r="15" spans="1:5" x14ac:dyDescent="0.25">
      <c r="A15" s="385"/>
      <c r="B15" s="386" t="s">
        <v>1084</v>
      </c>
      <c r="C15" s="383">
        <v>129578198.58</v>
      </c>
      <c r="D15" s="387">
        <v>8650000</v>
      </c>
      <c r="E15" s="388">
        <v>7540476</v>
      </c>
    </row>
    <row r="16" spans="1:5" x14ac:dyDescent="0.25">
      <c r="A16" s="385"/>
      <c r="B16" s="386" t="s">
        <v>1085</v>
      </c>
      <c r="C16" s="383">
        <v>49266502.799999997</v>
      </c>
      <c r="D16" s="387">
        <v>500000</v>
      </c>
      <c r="E16" s="388">
        <v>150000</v>
      </c>
    </row>
    <row r="17" spans="1:5" x14ac:dyDescent="0.25">
      <c r="A17" s="385"/>
      <c r="B17" s="393" t="s">
        <v>1086</v>
      </c>
      <c r="C17" s="383">
        <v>1474523.81</v>
      </c>
      <c r="D17" s="387">
        <v>57419240</v>
      </c>
      <c r="E17" s="388">
        <v>-2011858</v>
      </c>
    </row>
    <row r="18" spans="1:5" x14ac:dyDescent="0.25">
      <c r="A18" s="385"/>
      <c r="B18" s="386" t="s">
        <v>1087</v>
      </c>
      <c r="C18" s="383">
        <v>7444839.1799999997</v>
      </c>
      <c r="D18" s="387">
        <v>48400000</v>
      </c>
      <c r="E18" s="388">
        <v>-61385830</v>
      </c>
    </row>
    <row r="19" spans="1:5" x14ac:dyDescent="0.25">
      <c r="A19" s="385"/>
      <c r="B19" s="386" t="s">
        <v>1088</v>
      </c>
      <c r="C19" s="383">
        <v>25993022.18</v>
      </c>
      <c r="D19" s="388">
        <v>3000000</v>
      </c>
      <c r="E19" s="388">
        <v>3000000</v>
      </c>
    </row>
    <row r="20" spans="1:5" ht="15.75" x14ac:dyDescent="0.25">
      <c r="A20" s="389"/>
      <c r="B20" s="390" t="s">
        <v>1075</v>
      </c>
      <c r="C20" s="384">
        <v>792876805</v>
      </c>
      <c r="D20" s="384">
        <v>392765890</v>
      </c>
      <c r="E20" s="384">
        <v>47614165</v>
      </c>
    </row>
  </sheetData>
  <mergeCells count="8">
    <mergeCell ref="A6:A7"/>
    <mergeCell ref="B6:B7"/>
    <mergeCell ref="C6:E6"/>
    <mergeCell ref="A1:E1"/>
    <mergeCell ref="A2:E2"/>
    <mergeCell ref="A3:E3"/>
    <mergeCell ref="A4:E4"/>
    <mergeCell ref="A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4"/>
  <sheetViews>
    <sheetView showGridLines="0" topLeftCell="A32" zoomScaleNormal="100" zoomScaleSheetLayoutView="106" workbookViewId="0">
      <selection sqref="A1:D53"/>
    </sheetView>
  </sheetViews>
  <sheetFormatPr defaultColWidth="9.140625" defaultRowHeight="12.75" x14ac:dyDescent="0.25"/>
  <cols>
    <col min="1" max="1" width="50.7109375" style="468" customWidth="1"/>
    <col min="2" max="2" width="7.140625" style="458" customWidth="1"/>
    <col min="3" max="3" width="18" style="546" bestFit="1" customWidth="1"/>
    <col min="4" max="4" width="22.140625" style="546" bestFit="1" customWidth="1"/>
    <col min="5" max="5" width="20.5703125" style="468" customWidth="1"/>
    <col min="6" max="6" width="21.5703125" style="468" customWidth="1"/>
    <col min="7" max="16384" width="9.140625" style="468"/>
  </cols>
  <sheetData>
    <row r="1" spans="1:6" ht="13.5" x14ac:dyDescent="0.25">
      <c r="A1" s="681" t="str">
        <f>SOFPe!A1:F1</f>
        <v>Okehi Local Government of Kogi State</v>
      </c>
      <c r="B1" s="681"/>
      <c r="C1" s="681"/>
      <c r="D1" s="681"/>
    </row>
    <row r="2" spans="1:6" ht="13.5" x14ac:dyDescent="0.25">
      <c r="A2" s="681" t="str">
        <f>SONAE!A2:F2</f>
        <v>Financial Statements for the Year Ended 31 December 2021</v>
      </c>
      <c r="B2" s="681"/>
      <c r="C2" s="681"/>
      <c r="D2" s="681"/>
    </row>
    <row r="3" spans="1:6" ht="13.5" x14ac:dyDescent="0.25">
      <c r="A3" s="681" t="s">
        <v>716</v>
      </c>
      <c r="B3" s="681"/>
      <c r="C3" s="681"/>
      <c r="D3" s="681"/>
    </row>
    <row r="4" spans="1:6" ht="15" customHeight="1" x14ac:dyDescent="0.25">
      <c r="A4" s="682"/>
      <c r="B4" s="682"/>
      <c r="C4" s="682"/>
      <c r="D4" s="682"/>
    </row>
    <row r="5" spans="1:6" s="458" customFormat="1" ht="27" x14ac:dyDescent="0.25">
      <c r="A5" s="465" t="s">
        <v>682</v>
      </c>
      <c r="B5" s="465" t="s">
        <v>635</v>
      </c>
      <c r="C5" s="544" t="str">
        <f>SOFPo!C5:D5</f>
        <v>Year Ended 31st December 2021</v>
      </c>
      <c r="D5" s="544" t="s">
        <v>1096</v>
      </c>
    </row>
    <row r="6" spans="1:6" ht="15" customHeight="1" x14ac:dyDescent="0.25">
      <c r="A6" s="501" t="s">
        <v>650</v>
      </c>
      <c r="B6" s="465"/>
      <c r="C6" s="557"/>
      <c r="D6" s="557"/>
    </row>
    <row r="7" spans="1:6" ht="15" customHeight="1" x14ac:dyDescent="0.25">
      <c r="A7" s="501" t="s">
        <v>651</v>
      </c>
      <c r="B7" s="465"/>
      <c r="C7" s="545"/>
      <c r="D7" s="545"/>
    </row>
    <row r="8" spans="1:6" ht="15" customHeight="1" x14ac:dyDescent="0.25">
      <c r="A8" s="468" t="s">
        <v>0</v>
      </c>
      <c r="B8" s="458">
        <v>1</v>
      </c>
      <c r="C8" s="460">
        <v>1478412357.9100001</v>
      </c>
      <c r="D8" s="460">
        <v>1539954156</v>
      </c>
      <c r="E8" s="540"/>
      <c r="F8" s="550"/>
    </row>
    <row r="9" spans="1:6" ht="15" customHeight="1" x14ac:dyDescent="0.25">
      <c r="A9" s="468" t="s">
        <v>2</v>
      </c>
      <c r="B9" s="458">
        <v>2</v>
      </c>
      <c r="C9" s="460">
        <v>728918352.82000005</v>
      </c>
      <c r="D9" s="460">
        <v>522701741</v>
      </c>
      <c r="E9" s="540"/>
    </row>
    <row r="10" spans="1:6" ht="15" customHeight="1" x14ac:dyDescent="0.25">
      <c r="A10" s="468" t="s">
        <v>3</v>
      </c>
      <c r="B10" s="458">
        <v>3</v>
      </c>
      <c r="C10" s="460">
        <v>28353504.530000001</v>
      </c>
      <c r="D10" s="460">
        <v>7920750</v>
      </c>
      <c r="E10" s="540"/>
    </row>
    <row r="11" spans="1:6" ht="15" customHeight="1" x14ac:dyDescent="0.25">
      <c r="A11" s="468" t="s">
        <v>4</v>
      </c>
      <c r="C11" s="558">
        <v>0</v>
      </c>
      <c r="D11" s="558">
        <v>0</v>
      </c>
      <c r="E11" s="540"/>
    </row>
    <row r="12" spans="1:6" ht="15" customHeight="1" x14ac:dyDescent="0.25">
      <c r="A12" s="468" t="s">
        <v>212</v>
      </c>
      <c r="C12" s="546">
        <f>Note13!C26</f>
        <v>0</v>
      </c>
      <c r="D12" s="546">
        <v>0</v>
      </c>
      <c r="E12" s="540"/>
    </row>
    <row r="13" spans="1:6" ht="15" customHeight="1" x14ac:dyDescent="0.25">
      <c r="A13" s="468" t="s">
        <v>211</v>
      </c>
      <c r="C13" s="546">
        <v>0</v>
      </c>
      <c r="D13" s="546">
        <v>0</v>
      </c>
      <c r="E13" s="540"/>
    </row>
    <row r="14" spans="1:6" ht="15" customHeight="1" x14ac:dyDescent="0.25">
      <c r="A14" s="501" t="s">
        <v>652</v>
      </c>
      <c r="B14" s="465"/>
      <c r="C14" s="545">
        <f>SUM(C8:C13)+1</f>
        <v>2235684216.2600002</v>
      </c>
      <c r="D14" s="545">
        <f>SUM(D8:D13)</f>
        <v>2070576647</v>
      </c>
      <c r="E14" s="540"/>
    </row>
    <row r="15" spans="1:6" ht="9" customHeight="1" x14ac:dyDescent="0.25">
      <c r="E15" s="540"/>
    </row>
    <row r="16" spans="1:6" ht="15" customHeight="1" x14ac:dyDescent="0.25">
      <c r="A16" s="501" t="s">
        <v>676</v>
      </c>
      <c r="B16" s="465"/>
      <c r="D16" s="545"/>
      <c r="E16" s="540"/>
    </row>
    <row r="17" spans="1:6" ht="15" customHeight="1" x14ac:dyDescent="0.25">
      <c r="A17" s="468" t="s">
        <v>213</v>
      </c>
      <c r="B17" s="458">
        <v>4</v>
      </c>
      <c r="C17" s="559">
        <v>-246533594.61000001</v>
      </c>
      <c r="D17" s="559">
        <v>-316957555</v>
      </c>
      <c r="E17" s="540"/>
    </row>
    <row r="18" spans="1:6" ht="15" customHeight="1" x14ac:dyDescent="0.25">
      <c r="A18" s="468" t="s">
        <v>215</v>
      </c>
      <c r="B18" s="458">
        <v>5</v>
      </c>
      <c r="C18" s="559">
        <v>-212200555</v>
      </c>
      <c r="D18" s="559">
        <v>-242693944</v>
      </c>
      <c r="E18" s="540"/>
    </row>
    <row r="19" spans="1:6" ht="15" customHeight="1" x14ac:dyDescent="0.25">
      <c r="A19" s="468" t="s">
        <v>708</v>
      </c>
      <c r="B19" s="458">
        <v>6</v>
      </c>
      <c r="C19" s="559">
        <v>-1089718191</v>
      </c>
      <c r="D19" s="559">
        <v>-978888255</v>
      </c>
      <c r="E19" s="540"/>
    </row>
    <row r="20" spans="1:6" ht="15" customHeight="1" x14ac:dyDescent="0.25">
      <c r="A20" s="468" t="s">
        <v>407</v>
      </c>
      <c r="C20" s="559">
        <v>0</v>
      </c>
      <c r="D20" s="559" t="s">
        <v>1061</v>
      </c>
      <c r="E20" s="540"/>
    </row>
    <row r="21" spans="1:6" ht="15" customHeight="1" x14ac:dyDescent="0.25">
      <c r="A21" s="468" t="s">
        <v>408</v>
      </c>
      <c r="B21" s="458">
        <v>8</v>
      </c>
      <c r="C21" s="559">
        <v>-95874.71</v>
      </c>
      <c r="D21" s="559">
        <v>-15875375</v>
      </c>
      <c r="E21" s="540"/>
      <c r="F21" s="550"/>
    </row>
    <row r="22" spans="1:6" ht="15" customHeight="1" x14ac:dyDescent="0.25">
      <c r="A22" s="501" t="s">
        <v>653</v>
      </c>
      <c r="B22" s="465"/>
      <c r="C22" s="545">
        <f>SUM(C17:C21)-1</f>
        <v>-1548548216.3200002</v>
      </c>
      <c r="D22" s="560">
        <f>SUM(D17:D21)</f>
        <v>-1554415129</v>
      </c>
      <c r="E22" s="540"/>
    </row>
    <row r="23" spans="1:6" ht="15" customHeight="1" x14ac:dyDescent="0.25">
      <c r="A23" s="501" t="s">
        <v>654</v>
      </c>
      <c r="B23" s="465"/>
      <c r="C23" s="545">
        <f>C14+C22</f>
        <v>687135999.94000006</v>
      </c>
      <c r="D23" s="545">
        <f>D14+D22</f>
        <v>516161518</v>
      </c>
      <c r="E23" s="540"/>
    </row>
    <row r="24" spans="1:6" ht="8.25" customHeight="1" x14ac:dyDescent="0.25">
      <c r="E24" s="540"/>
    </row>
    <row r="25" spans="1:6" ht="15" customHeight="1" x14ac:dyDescent="0.25">
      <c r="A25" s="501" t="s">
        <v>677</v>
      </c>
      <c r="B25" s="465"/>
      <c r="D25" s="545"/>
      <c r="E25" s="540"/>
    </row>
    <row r="26" spans="1:6" ht="15" customHeight="1" x14ac:dyDescent="0.25">
      <c r="A26" s="501" t="s">
        <v>678</v>
      </c>
      <c r="B26" s="465"/>
      <c r="D26" s="545"/>
      <c r="E26" s="540"/>
    </row>
    <row r="27" spans="1:6" ht="15" customHeight="1" x14ac:dyDescent="0.25">
      <c r="A27" s="468" t="s">
        <v>409</v>
      </c>
      <c r="B27" s="458">
        <v>14</v>
      </c>
      <c r="C27" s="559">
        <v>-688803689</v>
      </c>
      <c r="D27" s="460">
        <v>-607548424</v>
      </c>
      <c r="E27" s="540"/>
    </row>
    <row r="28" spans="1:6" ht="15" customHeight="1" x14ac:dyDescent="0.25">
      <c r="A28" s="468" t="s">
        <v>655</v>
      </c>
      <c r="C28" s="546">
        <v>0</v>
      </c>
      <c r="D28" s="546">
        <v>0</v>
      </c>
      <c r="E28" s="540"/>
    </row>
    <row r="29" spans="1:6" ht="15" customHeight="1" x14ac:dyDescent="0.25">
      <c r="A29" s="468" t="s">
        <v>410</v>
      </c>
      <c r="C29" s="546">
        <v>0</v>
      </c>
      <c r="D29" s="546">
        <v>0</v>
      </c>
      <c r="E29" s="540"/>
    </row>
    <row r="30" spans="1:6" ht="15" customHeight="1" x14ac:dyDescent="0.25">
      <c r="A30" s="468" t="s">
        <v>656</v>
      </c>
      <c r="C30" s="546">
        <v>0</v>
      </c>
      <c r="D30" s="546">
        <v>0</v>
      </c>
      <c r="E30" s="540"/>
    </row>
    <row r="31" spans="1:6" ht="15" customHeight="1" x14ac:dyDescent="0.25">
      <c r="A31" s="468" t="s">
        <v>1115</v>
      </c>
      <c r="C31" s="546">
        <v>0</v>
      </c>
      <c r="D31" s="546">
        <v>0</v>
      </c>
      <c r="E31" s="540"/>
    </row>
    <row r="32" spans="1:6" ht="15" customHeight="1" x14ac:dyDescent="0.25">
      <c r="A32" s="501" t="s">
        <v>657</v>
      </c>
      <c r="B32" s="465"/>
      <c r="C32" s="545">
        <f>SUM(C27:C31)</f>
        <v>-688803689</v>
      </c>
      <c r="D32" s="545">
        <f>SUM(D27:D31)</f>
        <v>-607548424</v>
      </c>
      <c r="E32" s="540"/>
    </row>
    <row r="33" spans="1:6" ht="9" customHeight="1" x14ac:dyDescent="0.25">
      <c r="E33" s="540"/>
    </row>
    <row r="34" spans="1:6" ht="15" customHeight="1" x14ac:dyDescent="0.25">
      <c r="A34" s="501" t="s">
        <v>658</v>
      </c>
      <c r="B34" s="465"/>
      <c r="D34" s="545"/>
      <c r="E34" s="540"/>
      <c r="F34" s="540"/>
    </row>
    <row r="35" spans="1:6" ht="15" customHeight="1" x14ac:dyDescent="0.25">
      <c r="A35" s="468" t="s">
        <v>761</v>
      </c>
      <c r="C35" s="546">
        <v>0</v>
      </c>
      <c r="D35" s="546">
        <v>0</v>
      </c>
      <c r="E35" s="540"/>
      <c r="F35" s="561"/>
    </row>
    <row r="36" spans="1:6" ht="15" customHeight="1" x14ac:dyDescent="0.25">
      <c r="A36" s="468" t="s">
        <v>762</v>
      </c>
      <c r="C36" s="546">
        <v>0</v>
      </c>
      <c r="D36" s="546">
        <v>0</v>
      </c>
      <c r="F36" s="561"/>
    </row>
    <row r="37" spans="1:6" ht="15" customHeight="1" x14ac:dyDescent="0.25">
      <c r="A37" s="468" t="s">
        <v>659</v>
      </c>
      <c r="B37" s="562"/>
      <c r="C37" s="546">
        <f>'Note 28'!C11-'Note 28'!D11</f>
        <v>0</v>
      </c>
      <c r="D37" s="546">
        <v>0</v>
      </c>
    </row>
    <row r="38" spans="1:6" ht="15" customHeight="1" x14ac:dyDescent="0.25">
      <c r="A38" s="468" t="s">
        <v>660</v>
      </c>
      <c r="C38" s="546">
        <v>0</v>
      </c>
      <c r="D38" s="546">
        <v>0</v>
      </c>
    </row>
    <row r="39" spans="1:6" ht="15" customHeight="1" x14ac:dyDescent="0.25">
      <c r="A39" s="501" t="s">
        <v>661</v>
      </c>
      <c r="B39" s="465"/>
      <c r="C39" s="545">
        <f>SUM(C35:C38)</f>
        <v>0</v>
      </c>
      <c r="D39" s="545">
        <f>SUM(D35:D38)</f>
        <v>0</v>
      </c>
    </row>
    <row r="40" spans="1:6" ht="9" customHeight="1" x14ac:dyDescent="0.25">
      <c r="A40" s="682"/>
      <c r="B40" s="682"/>
      <c r="C40" s="682"/>
      <c r="D40" s="682"/>
    </row>
    <row r="41" spans="1:6" ht="15" customHeight="1" x14ac:dyDescent="0.25">
      <c r="A41" s="501" t="s">
        <v>662</v>
      </c>
      <c r="B41" s="465"/>
      <c r="C41" s="545">
        <f>C39+C32+C23</f>
        <v>-1667689.0599999428</v>
      </c>
      <c r="D41" s="545">
        <f>D39+D32+D23</f>
        <v>-91386906</v>
      </c>
      <c r="E41" s="561"/>
    </row>
    <row r="42" spans="1:6" ht="9.75" customHeight="1" x14ac:dyDescent="0.25">
      <c r="A42" s="682"/>
      <c r="B42" s="682"/>
      <c r="C42" s="682"/>
      <c r="D42" s="682"/>
    </row>
    <row r="43" spans="1:6" ht="15" customHeight="1" x14ac:dyDescent="0.25">
      <c r="A43" s="501" t="s">
        <v>663</v>
      </c>
      <c r="B43" s="465"/>
      <c r="C43" s="545">
        <f>D44</f>
        <v>3975676</v>
      </c>
      <c r="D43" s="484">
        <v>39821481</v>
      </c>
      <c r="E43" s="459"/>
    </row>
    <row r="44" spans="1:6" ht="16.5" customHeight="1" x14ac:dyDescent="0.25">
      <c r="A44" s="501" t="s">
        <v>664</v>
      </c>
      <c r="B44" s="465"/>
      <c r="C44" s="545">
        <f>C43+C41</f>
        <v>2307986.9400000572</v>
      </c>
      <c r="D44" s="484">
        <v>3975676</v>
      </c>
      <c r="E44" s="540"/>
      <c r="F44" s="540"/>
    </row>
    <row r="45" spans="1:6" ht="3.75" hidden="1" customHeight="1" thickBot="1" x14ac:dyDescent="0.3">
      <c r="A45" s="586"/>
      <c r="B45" s="589"/>
      <c r="C45" s="578">
        <f>SOFPo!E8</f>
        <v>3975676</v>
      </c>
      <c r="D45" s="578" t="e">
        <f>SOFPo!#REF!</f>
        <v>#REF!</v>
      </c>
      <c r="E45" s="540"/>
    </row>
    <row r="46" spans="1:6" ht="15" customHeight="1" x14ac:dyDescent="0.25">
      <c r="A46" s="697"/>
      <c r="B46" s="699"/>
      <c r="C46" s="699"/>
      <c r="D46" s="700"/>
      <c r="E46" s="588"/>
      <c r="F46" s="561"/>
    </row>
    <row r="47" spans="1:6" ht="15" customHeight="1" x14ac:dyDescent="0.25">
      <c r="A47" s="698"/>
      <c r="B47" s="467"/>
      <c r="C47" s="582"/>
      <c r="D47" s="592"/>
      <c r="E47" s="588"/>
    </row>
    <row r="48" spans="1:6" x14ac:dyDescent="0.25">
      <c r="A48" s="698"/>
      <c r="B48" s="467"/>
      <c r="C48" s="582"/>
      <c r="D48" s="592"/>
      <c r="E48" s="483"/>
    </row>
    <row r="49" spans="1:5" x14ac:dyDescent="0.25">
      <c r="A49" s="698"/>
      <c r="B49" s="467"/>
      <c r="C49" s="582"/>
      <c r="D49" s="592"/>
      <c r="E49" s="483"/>
    </row>
    <row r="50" spans="1:5" ht="13.5" x14ac:dyDescent="0.25">
      <c r="A50" s="593" t="str">
        <f>SONAE!A20</f>
        <v>ANOKEHI MARIAM O.</v>
      </c>
      <c r="B50" s="591"/>
      <c r="C50" s="582"/>
      <c r="D50" s="592"/>
      <c r="E50" s="483"/>
    </row>
    <row r="51" spans="1:5" x14ac:dyDescent="0.25">
      <c r="A51" s="594" t="str">
        <f>SONAE!A21</f>
        <v>Local Government Treasurer (LGT)</v>
      </c>
      <c r="B51" s="591"/>
      <c r="C51" s="582"/>
      <c r="D51" s="592"/>
      <c r="E51" s="483"/>
    </row>
    <row r="52" spans="1:5" x14ac:dyDescent="0.25">
      <c r="A52" s="594" t="str">
        <f>SONAE!A22</f>
        <v>Okehi Local Government</v>
      </c>
      <c r="B52" s="467"/>
      <c r="C52" s="582"/>
      <c r="D52" s="592"/>
      <c r="E52" s="483"/>
    </row>
    <row r="53" spans="1:5" x14ac:dyDescent="0.25">
      <c r="A53" s="595" t="s">
        <v>778</v>
      </c>
      <c r="B53" s="596"/>
      <c r="C53" s="597"/>
      <c r="D53" s="598"/>
      <c r="E53" s="483"/>
    </row>
    <row r="54" spans="1:5" x14ac:dyDescent="0.25">
      <c r="A54" s="570"/>
      <c r="B54" s="590"/>
      <c r="C54" s="580"/>
      <c r="D54" s="580"/>
    </row>
  </sheetData>
  <mergeCells count="8">
    <mergeCell ref="A4:D4"/>
    <mergeCell ref="A1:D1"/>
    <mergeCell ref="A2:D2"/>
    <mergeCell ref="A3:D3"/>
    <mergeCell ref="A46:A49"/>
    <mergeCell ref="B46:D46"/>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F4C5-CC4A-4216-A704-B0D4AF8CC29C}">
  <dimension ref="A1:I48"/>
  <sheetViews>
    <sheetView topLeftCell="A27" zoomScaleNormal="100" workbookViewId="0">
      <selection sqref="A1:H47"/>
    </sheetView>
  </sheetViews>
  <sheetFormatPr defaultRowHeight="12" x14ac:dyDescent="0.25"/>
  <cols>
    <col min="1" max="1" width="2.42578125" style="513" customWidth="1"/>
    <col min="2" max="2" width="27.85546875" style="624" bestFit="1" customWidth="1"/>
    <col min="3" max="3" width="5.140625" style="517" bestFit="1" customWidth="1"/>
    <col min="4" max="4" width="13.5703125" style="638" bestFit="1" customWidth="1"/>
    <col min="5" max="5" width="12.42578125" style="638" bestFit="1" customWidth="1"/>
    <col min="6" max="6" width="13.5703125" style="521" bestFit="1" customWidth="1"/>
    <col min="7" max="7" width="12.85546875" style="638" bestFit="1" customWidth="1"/>
    <col min="8" max="8" width="12" style="638" bestFit="1" customWidth="1"/>
    <col min="9" max="16384" width="9.140625" style="513"/>
  </cols>
  <sheetData>
    <row r="1" spans="1:9" s="518" customFormat="1" x14ac:dyDescent="0.25">
      <c r="A1" s="701" t="str">
        <f>ROCF!A1:C1</f>
        <v>Okehi Local Government of Kogi State</v>
      </c>
      <c r="B1" s="702"/>
      <c r="C1" s="702"/>
      <c r="D1" s="702"/>
      <c r="E1" s="702"/>
      <c r="F1" s="702"/>
      <c r="G1" s="702"/>
      <c r="H1" s="703"/>
      <c r="I1" s="514"/>
    </row>
    <row r="2" spans="1:9" s="518" customFormat="1" x14ac:dyDescent="0.25">
      <c r="A2" s="701" t="str">
        <f>ROCF!A2:C2</f>
        <v>Financial Statements for the Year Ended 31 December 2021</v>
      </c>
      <c r="B2" s="702"/>
      <c r="C2" s="702"/>
      <c r="D2" s="702"/>
      <c r="E2" s="702"/>
      <c r="F2" s="702"/>
      <c r="G2" s="702"/>
      <c r="H2" s="703"/>
      <c r="I2" s="514"/>
    </row>
    <row r="3" spans="1:9" s="518" customFormat="1" x14ac:dyDescent="0.25">
      <c r="A3" s="701" t="s">
        <v>809</v>
      </c>
      <c r="B3" s="702"/>
      <c r="C3" s="702"/>
      <c r="D3" s="702"/>
      <c r="E3" s="702"/>
      <c r="F3" s="702"/>
      <c r="G3" s="702"/>
      <c r="H3" s="703"/>
      <c r="I3" s="514"/>
    </row>
    <row r="4" spans="1:9" ht="10.5" x14ac:dyDescent="0.25">
      <c r="A4" s="620"/>
      <c r="B4" s="620"/>
      <c r="C4" s="620"/>
      <c r="D4" s="620"/>
      <c r="E4" s="620"/>
      <c r="F4" s="620"/>
      <c r="G4" s="620"/>
      <c r="H4" s="620"/>
    </row>
    <row r="5" spans="1:9" s="624" customFormat="1" ht="48" x14ac:dyDescent="0.25">
      <c r="A5" s="707"/>
      <c r="B5" s="707"/>
      <c r="C5" s="621" t="s">
        <v>635</v>
      </c>
      <c r="D5" s="708" t="s">
        <v>771</v>
      </c>
      <c r="E5" s="708"/>
      <c r="F5" s="708"/>
      <c r="G5" s="622" t="s">
        <v>1223</v>
      </c>
      <c r="H5" s="622" t="s">
        <v>1237</v>
      </c>
      <c r="I5" s="623"/>
    </row>
    <row r="6" spans="1:9" x14ac:dyDescent="0.25">
      <c r="A6" s="704" t="s">
        <v>980</v>
      </c>
      <c r="B6" s="704"/>
      <c r="C6" s="625"/>
      <c r="D6" s="626" t="s">
        <v>810</v>
      </c>
      <c r="E6" s="626" t="s">
        <v>1224</v>
      </c>
      <c r="F6" s="516" t="s">
        <v>811</v>
      </c>
      <c r="G6" s="627"/>
      <c r="H6" s="627"/>
    </row>
    <row r="7" spans="1:9" ht="21" x14ac:dyDescent="0.25">
      <c r="A7" s="709"/>
      <c r="B7" s="628" t="s">
        <v>1236</v>
      </c>
      <c r="C7" s="625">
        <v>1</v>
      </c>
      <c r="D7" s="627">
        <v>1785989060</v>
      </c>
      <c r="E7" s="627">
        <v>519776630</v>
      </c>
      <c r="F7" s="515">
        <v>2305765690</v>
      </c>
      <c r="G7" s="627">
        <v>1316774188.71</v>
      </c>
      <c r="H7" s="627">
        <f>D7-G7</f>
        <v>469214871.28999996</v>
      </c>
    </row>
    <row r="8" spans="1:9" ht="10.5" x14ac:dyDescent="0.25">
      <c r="A8" s="709"/>
      <c r="B8" s="518" t="s">
        <v>813</v>
      </c>
      <c r="C8" s="625">
        <v>1</v>
      </c>
      <c r="D8" s="520">
        <v>0</v>
      </c>
      <c r="E8" s="520">
        <v>0</v>
      </c>
      <c r="F8" s="520">
        <v>0</v>
      </c>
      <c r="G8" s="520">
        <v>0</v>
      </c>
      <c r="H8" s="520">
        <v>0</v>
      </c>
    </row>
    <row r="9" spans="1:9" ht="10.5" x14ac:dyDescent="0.25">
      <c r="A9" s="709"/>
      <c r="B9" s="518" t="s">
        <v>1225</v>
      </c>
      <c r="C9" s="625">
        <v>1</v>
      </c>
      <c r="D9" s="520">
        <v>0</v>
      </c>
      <c r="E9" s="520">
        <v>0</v>
      </c>
      <c r="F9" s="520">
        <v>0</v>
      </c>
      <c r="G9" s="520">
        <v>0</v>
      </c>
      <c r="H9" s="520">
        <v>0</v>
      </c>
    </row>
    <row r="10" spans="1:9" ht="10.5" x14ac:dyDescent="0.25">
      <c r="A10" s="709"/>
      <c r="B10" s="518" t="s">
        <v>1226</v>
      </c>
      <c r="C10" s="625">
        <v>1</v>
      </c>
      <c r="D10" s="520">
        <v>0</v>
      </c>
      <c r="E10" s="520">
        <v>0</v>
      </c>
      <c r="F10" s="520">
        <v>0</v>
      </c>
      <c r="G10" s="520">
        <v>0</v>
      </c>
      <c r="H10" s="520">
        <v>0</v>
      </c>
    </row>
    <row r="11" spans="1:9" ht="10.5" x14ac:dyDescent="0.25">
      <c r="A11" s="709"/>
      <c r="B11" s="518" t="s">
        <v>1057</v>
      </c>
      <c r="C11" s="625">
        <v>1</v>
      </c>
      <c r="D11" s="520">
        <v>0</v>
      </c>
      <c r="E11" s="520">
        <v>0</v>
      </c>
      <c r="F11" s="520">
        <v>0</v>
      </c>
      <c r="G11" s="627">
        <v>1965604.04</v>
      </c>
      <c r="H11" s="627">
        <f>D11-G11</f>
        <v>-1965604.04</v>
      </c>
    </row>
    <row r="12" spans="1:9" ht="10.5" x14ac:dyDescent="0.25">
      <c r="A12" s="709"/>
      <c r="B12" s="518" t="s">
        <v>768</v>
      </c>
      <c r="C12" s="625">
        <v>1</v>
      </c>
      <c r="D12" s="520">
        <v>0</v>
      </c>
      <c r="E12" s="520">
        <v>0</v>
      </c>
      <c r="F12" s="520">
        <v>0</v>
      </c>
      <c r="G12" s="627">
        <v>7648964.4199999999</v>
      </c>
      <c r="H12" s="627">
        <f t="shared" ref="H12:H19" si="0">D12-G12</f>
        <v>-7648964.4199999999</v>
      </c>
    </row>
    <row r="13" spans="1:9" ht="10.5" x14ac:dyDescent="0.25">
      <c r="A13" s="709"/>
      <c r="B13" s="518" t="s">
        <v>1227</v>
      </c>
      <c r="C13" s="625">
        <v>1</v>
      </c>
      <c r="D13" s="520">
        <v>0</v>
      </c>
      <c r="E13" s="520">
        <v>0</v>
      </c>
      <c r="F13" s="520">
        <v>0</v>
      </c>
      <c r="G13" s="520">
        <v>0</v>
      </c>
      <c r="H13" s="520">
        <v>0</v>
      </c>
    </row>
    <row r="14" spans="1:9" ht="10.5" x14ac:dyDescent="0.25">
      <c r="A14" s="709"/>
      <c r="B14" s="518" t="s">
        <v>1228</v>
      </c>
      <c r="C14" s="625">
        <v>1</v>
      </c>
      <c r="D14" s="520">
        <v>0</v>
      </c>
      <c r="E14" s="520">
        <v>0</v>
      </c>
      <c r="F14" s="520">
        <v>0</v>
      </c>
      <c r="G14" s="627">
        <v>71445388.329999998</v>
      </c>
      <c r="H14" s="627">
        <f t="shared" si="0"/>
        <v>-71445388.329999998</v>
      </c>
    </row>
    <row r="15" spans="1:9" ht="10.5" x14ac:dyDescent="0.25">
      <c r="A15" s="709"/>
      <c r="B15" s="518" t="s">
        <v>1229</v>
      </c>
      <c r="C15" s="625">
        <v>1</v>
      </c>
      <c r="D15" s="520">
        <v>0</v>
      </c>
      <c r="E15" s="520">
        <v>0</v>
      </c>
      <c r="F15" s="520">
        <v>0</v>
      </c>
      <c r="G15" s="627">
        <v>76679348.439999998</v>
      </c>
      <c r="H15" s="627">
        <f t="shared" si="0"/>
        <v>-76679348.439999998</v>
      </c>
    </row>
    <row r="16" spans="1:9" ht="10.5" x14ac:dyDescent="0.25">
      <c r="A16" s="709"/>
      <c r="B16" s="518" t="s">
        <v>1230</v>
      </c>
      <c r="C16" s="625">
        <v>1</v>
      </c>
      <c r="D16" s="520">
        <v>0</v>
      </c>
      <c r="E16" s="520">
        <v>0</v>
      </c>
      <c r="F16" s="520">
        <v>0</v>
      </c>
      <c r="G16" s="627">
        <v>3898863.97</v>
      </c>
      <c r="H16" s="627">
        <f t="shared" si="0"/>
        <v>-3898863.97</v>
      </c>
    </row>
    <row r="17" spans="1:8" ht="10.5" x14ac:dyDescent="0.25">
      <c r="A17" s="709"/>
      <c r="B17" s="518" t="s">
        <v>1231</v>
      </c>
      <c r="C17" s="625">
        <v>1</v>
      </c>
      <c r="D17" s="520">
        <v>0</v>
      </c>
      <c r="E17" s="520">
        <v>0</v>
      </c>
      <c r="F17" s="520">
        <v>0</v>
      </c>
      <c r="G17" s="520">
        <v>0</v>
      </c>
      <c r="H17" s="520">
        <v>0</v>
      </c>
    </row>
    <row r="18" spans="1:8" ht="10.5" x14ac:dyDescent="0.25">
      <c r="A18" s="709"/>
      <c r="B18" s="518" t="s">
        <v>2</v>
      </c>
      <c r="C18" s="625">
        <v>2</v>
      </c>
      <c r="D18" s="627">
        <v>611275410</v>
      </c>
      <c r="E18" s="520">
        <v>0</v>
      </c>
      <c r="F18" s="515">
        <v>611275410</v>
      </c>
      <c r="G18" s="627">
        <v>728918352.82000005</v>
      </c>
      <c r="H18" s="627">
        <f t="shared" si="0"/>
        <v>-117642942.82000005</v>
      </c>
    </row>
    <row r="19" spans="1:8" ht="10.5" x14ac:dyDescent="0.25">
      <c r="A19" s="709"/>
      <c r="B19" s="518" t="s">
        <v>3</v>
      </c>
      <c r="C19" s="625">
        <v>3</v>
      </c>
      <c r="D19" s="627">
        <v>19776430</v>
      </c>
      <c r="E19" s="520">
        <v>0</v>
      </c>
      <c r="F19" s="515">
        <v>19776430</v>
      </c>
      <c r="G19" s="627">
        <v>28353504.530000001</v>
      </c>
      <c r="H19" s="627">
        <f t="shared" si="0"/>
        <v>-8577074.5300000012</v>
      </c>
    </row>
    <row r="20" spans="1:8" ht="10.5" x14ac:dyDescent="0.25">
      <c r="A20" s="709"/>
      <c r="B20" s="518" t="s">
        <v>4</v>
      </c>
      <c r="C20" s="625"/>
      <c r="D20" s="520">
        <v>0</v>
      </c>
      <c r="E20" s="520">
        <v>0</v>
      </c>
      <c r="F20" s="520">
        <v>0</v>
      </c>
      <c r="G20" s="520">
        <v>0</v>
      </c>
      <c r="H20" s="520">
        <v>0</v>
      </c>
    </row>
    <row r="21" spans="1:8" x14ac:dyDescent="0.25">
      <c r="A21" s="704" t="s">
        <v>1232</v>
      </c>
      <c r="B21" s="704"/>
      <c r="C21" s="625"/>
      <c r="D21" s="629">
        <f>SUM(D7:D20)</f>
        <v>2417040900</v>
      </c>
      <c r="E21" s="629">
        <f t="shared" ref="E21:H21" si="1">SUM(E7:E20)</f>
        <v>519776630</v>
      </c>
      <c r="F21" s="629">
        <f t="shared" si="1"/>
        <v>2936817530</v>
      </c>
      <c r="G21" s="629">
        <f t="shared" si="1"/>
        <v>2235684215.2600002</v>
      </c>
      <c r="H21" s="629">
        <f t="shared" si="1"/>
        <v>181356684.73999986</v>
      </c>
    </row>
    <row r="22" spans="1:8" x14ac:dyDescent="0.25">
      <c r="A22" s="518"/>
      <c r="B22" s="514"/>
      <c r="C22" s="625"/>
      <c r="D22" s="627"/>
      <c r="E22" s="627"/>
      <c r="F22" s="515"/>
      <c r="G22" s="627"/>
      <c r="H22" s="627"/>
    </row>
    <row r="23" spans="1:8" x14ac:dyDescent="0.25">
      <c r="A23" s="518"/>
      <c r="B23" s="514" t="s">
        <v>812</v>
      </c>
      <c r="C23" s="625"/>
      <c r="D23" s="627"/>
      <c r="E23" s="627"/>
      <c r="F23" s="515"/>
      <c r="G23" s="627"/>
      <c r="H23" s="627"/>
    </row>
    <row r="24" spans="1:8" x14ac:dyDescent="0.25">
      <c r="A24" s="518"/>
      <c r="B24" s="514"/>
      <c r="C24" s="625"/>
      <c r="D24" s="520">
        <v>0</v>
      </c>
      <c r="E24" s="520">
        <v>0</v>
      </c>
      <c r="F24" s="520">
        <v>0</v>
      </c>
      <c r="G24" s="520">
        <v>0</v>
      </c>
      <c r="H24" s="520">
        <v>0</v>
      </c>
    </row>
    <row r="25" spans="1:8" x14ac:dyDescent="0.25">
      <c r="A25" s="705" t="s">
        <v>814</v>
      </c>
      <c r="B25" s="706"/>
      <c r="C25" s="625"/>
      <c r="D25" s="630">
        <v>0</v>
      </c>
      <c r="E25" s="630">
        <v>0</v>
      </c>
      <c r="F25" s="630">
        <v>0</v>
      </c>
      <c r="G25" s="630">
        <v>0</v>
      </c>
      <c r="H25" s="630">
        <v>0</v>
      </c>
    </row>
    <row r="26" spans="1:8" x14ac:dyDescent="0.25">
      <c r="A26" s="518"/>
      <c r="B26" s="514" t="s">
        <v>705</v>
      </c>
      <c r="C26" s="625"/>
      <c r="D26" s="629">
        <f>D21</f>
        <v>2417040900</v>
      </c>
      <c r="E26" s="629">
        <f t="shared" ref="E26:H26" si="2">E21</f>
        <v>519776630</v>
      </c>
      <c r="F26" s="629">
        <f t="shared" si="2"/>
        <v>2936817530</v>
      </c>
      <c r="G26" s="629">
        <f t="shared" si="2"/>
        <v>2235684215.2600002</v>
      </c>
      <c r="H26" s="629">
        <f t="shared" si="2"/>
        <v>181356684.73999986</v>
      </c>
    </row>
    <row r="27" spans="1:8" x14ac:dyDescent="0.25">
      <c r="A27" s="518"/>
      <c r="B27" s="514"/>
      <c r="C27" s="625"/>
      <c r="D27" s="629"/>
      <c r="E27" s="629"/>
      <c r="F27" s="629"/>
      <c r="G27" s="629"/>
      <c r="H27" s="629"/>
    </row>
    <row r="28" spans="1:8" x14ac:dyDescent="0.25">
      <c r="A28" s="518"/>
      <c r="B28" s="514" t="s">
        <v>977</v>
      </c>
      <c r="C28" s="625"/>
      <c r="D28" s="627"/>
      <c r="E28" s="627"/>
      <c r="F28" s="515"/>
      <c r="G28" s="627"/>
      <c r="H28" s="627"/>
    </row>
    <row r="29" spans="1:8" ht="10.5" x14ac:dyDescent="0.25">
      <c r="A29" s="518"/>
      <c r="B29" s="518" t="s">
        <v>213</v>
      </c>
      <c r="C29" s="625">
        <v>4</v>
      </c>
      <c r="D29" s="627">
        <v>970273710</v>
      </c>
      <c r="E29" s="520">
        <v>0</v>
      </c>
      <c r="F29" s="515">
        <v>970273710</v>
      </c>
      <c r="G29" s="627">
        <v>246533594.61000001</v>
      </c>
      <c r="H29" s="627">
        <f>D29-G29</f>
        <v>723740115.38999999</v>
      </c>
    </row>
    <row r="30" spans="1:8" ht="10.5" x14ac:dyDescent="0.25">
      <c r="A30" s="518"/>
      <c r="B30" s="518" t="s">
        <v>215</v>
      </c>
      <c r="C30" s="625">
        <v>5</v>
      </c>
      <c r="D30" s="627">
        <v>230956400</v>
      </c>
      <c r="E30" s="520">
        <v>0</v>
      </c>
      <c r="F30" s="515">
        <v>230956400</v>
      </c>
      <c r="G30" s="627">
        <v>212200555.03</v>
      </c>
      <c r="H30" s="627">
        <f>D30-G30</f>
        <v>18755844.969999999</v>
      </c>
    </row>
    <row r="31" spans="1:8" ht="10.5" x14ac:dyDescent="0.25">
      <c r="A31" s="518"/>
      <c r="B31" s="518" t="s">
        <v>441</v>
      </c>
      <c r="C31" s="625">
        <v>6</v>
      </c>
      <c r="D31" s="627">
        <v>803685980</v>
      </c>
      <c r="E31" s="520">
        <v>0</v>
      </c>
      <c r="F31" s="515">
        <v>803685980</v>
      </c>
      <c r="G31" s="627">
        <v>1089718191</v>
      </c>
      <c r="H31" s="627">
        <v>286032211</v>
      </c>
    </row>
    <row r="32" spans="1:8" x14ac:dyDescent="0.25">
      <c r="A32" s="518"/>
      <c r="B32" s="518" t="s">
        <v>440</v>
      </c>
      <c r="C32" s="621"/>
      <c r="D32" s="520">
        <v>0</v>
      </c>
      <c r="E32" s="520">
        <v>0</v>
      </c>
      <c r="F32" s="520">
        <v>0</v>
      </c>
      <c r="G32" s="520">
        <v>0</v>
      </c>
      <c r="H32" s="520">
        <v>0</v>
      </c>
    </row>
    <row r="33" spans="1:8" x14ac:dyDescent="0.25">
      <c r="A33" s="518"/>
      <c r="B33" s="518" t="s">
        <v>707</v>
      </c>
      <c r="C33" s="621"/>
      <c r="D33" s="520">
        <v>0</v>
      </c>
      <c r="E33" s="520">
        <v>0</v>
      </c>
      <c r="F33" s="520">
        <v>0</v>
      </c>
      <c r="G33" s="520">
        <v>0</v>
      </c>
      <c r="H33" s="520">
        <v>0</v>
      </c>
    </row>
    <row r="34" spans="1:8" x14ac:dyDescent="0.25">
      <c r="A34" s="705" t="s">
        <v>1218</v>
      </c>
      <c r="B34" s="706"/>
      <c r="C34" s="621"/>
      <c r="D34" s="629">
        <f>SUM(D29:D33)</f>
        <v>2004916090</v>
      </c>
      <c r="E34" s="630">
        <f>SUM(E29:E33)</f>
        <v>0</v>
      </c>
      <c r="F34" s="629">
        <f>SUM(F29:F33)</f>
        <v>2004916090</v>
      </c>
      <c r="G34" s="629">
        <v>1548753341</v>
      </c>
      <c r="H34" s="629">
        <v>456163749</v>
      </c>
    </row>
    <row r="35" spans="1:8" x14ac:dyDescent="0.25">
      <c r="A35" s="518"/>
      <c r="B35" s="514"/>
      <c r="C35" s="621"/>
      <c r="D35" s="629"/>
      <c r="E35" s="629"/>
      <c r="F35" s="519"/>
      <c r="G35" s="629"/>
      <c r="H35" s="629"/>
    </row>
    <row r="36" spans="1:8" x14ac:dyDescent="0.25">
      <c r="A36" s="518"/>
      <c r="B36" s="514" t="s">
        <v>978</v>
      </c>
      <c r="C36" s="621"/>
      <c r="D36" s="629"/>
      <c r="E36" s="629"/>
      <c r="F36" s="519"/>
      <c r="G36" s="629"/>
      <c r="H36" s="629"/>
    </row>
    <row r="37" spans="1:8" ht="10.5" x14ac:dyDescent="0.25">
      <c r="A37" s="518"/>
      <c r="B37" s="518" t="s">
        <v>889</v>
      </c>
      <c r="C37" s="625">
        <v>12</v>
      </c>
      <c r="D37" s="627">
        <v>412124810</v>
      </c>
      <c r="E37" s="627">
        <v>519776630</v>
      </c>
      <c r="F37" s="515">
        <v>931901440</v>
      </c>
      <c r="G37" s="627">
        <v>688803689</v>
      </c>
      <c r="H37" s="627">
        <v>243097751</v>
      </c>
    </row>
    <row r="38" spans="1:8" x14ac:dyDescent="0.25">
      <c r="A38" s="518"/>
      <c r="B38" s="514"/>
      <c r="C38" s="621"/>
      <c r="D38" s="629"/>
      <c r="E38" s="629"/>
      <c r="F38" s="519"/>
      <c r="G38" s="629"/>
      <c r="H38" s="629"/>
    </row>
    <row r="39" spans="1:8" x14ac:dyDescent="0.25">
      <c r="A39" s="518"/>
      <c r="B39" s="514" t="s">
        <v>979</v>
      </c>
      <c r="C39" s="621"/>
      <c r="D39" s="629">
        <f>SUM(D37:D38)</f>
        <v>412124810</v>
      </c>
      <c r="E39" s="629">
        <v>519776630</v>
      </c>
      <c r="F39" s="519">
        <v>931901440</v>
      </c>
      <c r="G39" s="629">
        <f t="shared" ref="G39:H39" si="3">SUM(G37:G38)</f>
        <v>688803689</v>
      </c>
      <c r="H39" s="629">
        <f t="shared" si="3"/>
        <v>243097751</v>
      </c>
    </row>
    <row r="40" spans="1:8" x14ac:dyDescent="0.25">
      <c r="A40" s="518"/>
      <c r="B40" s="514"/>
      <c r="C40" s="621"/>
      <c r="D40" s="629"/>
      <c r="E40" s="629"/>
      <c r="F40" s="519"/>
      <c r="G40" s="629"/>
      <c r="H40" s="629"/>
    </row>
    <row r="41" spans="1:8" x14ac:dyDescent="0.25">
      <c r="A41" s="518"/>
      <c r="B41" s="514" t="s">
        <v>976</v>
      </c>
      <c r="C41" s="621"/>
      <c r="D41" s="629">
        <f>D34+D39</f>
        <v>2417040900</v>
      </c>
      <c r="E41" s="629">
        <f t="shared" ref="E41:F41" si="4">E34+E39</f>
        <v>519776630</v>
      </c>
      <c r="F41" s="629">
        <f t="shared" si="4"/>
        <v>2936817530</v>
      </c>
      <c r="G41" s="629">
        <f>G34+G39</f>
        <v>2237557030</v>
      </c>
      <c r="H41" s="629">
        <v>699260500</v>
      </c>
    </row>
    <row r="42" spans="1:8" x14ac:dyDescent="0.25">
      <c r="A42" s="518"/>
      <c r="B42" s="514"/>
      <c r="C42" s="625"/>
      <c r="D42" s="627"/>
      <c r="E42" s="627"/>
      <c r="F42" s="515"/>
      <c r="G42" s="627"/>
      <c r="H42" s="627"/>
    </row>
    <row r="43" spans="1:8" ht="53.25" customHeight="1" x14ac:dyDescent="0.25">
      <c r="A43" s="631"/>
      <c r="B43" s="632"/>
      <c r="C43" s="633"/>
      <c r="D43" s="634"/>
      <c r="E43" s="634"/>
      <c r="F43" s="635"/>
      <c r="G43" s="634"/>
      <c r="H43" s="636"/>
    </row>
    <row r="44" spans="1:8" x14ac:dyDescent="0.25">
      <c r="A44" s="637"/>
      <c r="B44" s="624" t="s">
        <v>1234</v>
      </c>
      <c r="H44" s="639"/>
    </row>
    <row r="45" spans="1:8" x14ac:dyDescent="0.25">
      <c r="A45" s="637"/>
      <c r="B45" s="624" t="s">
        <v>1053</v>
      </c>
      <c r="H45" s="639"/>
    </row>
    <row r="46" spans="1:8" ht="12.75" customHeight="1" x14ac:dyDescent="0.25">
      <c r="A46" s="637"/>
      <c r="B46" s="624" t="s">
        <v>1221</v>
      </c>
      <c r="H46" s="639"/>
    </row>
    <row r="47" spans="1:8" x14ac:dyDescent="0.25">
      <c r="A47" s="640"/>
      <c r="B47" s="641" t="s">
        <v>1235</v>
      </c>
      <c r="C47" s="642"/>
      <c r="D47" s="643"/>
      <c r="E47" s="644"/>
      <c r="F47" s="645"/>
      <c r="G47" s="643"/>
      <c r="H47" s="646"/>
    </row>
    <row r="48" spans="1:8" x14ac:dyDescent="0.25">
      <c r="B48" s="624" t="s">
        <v>1233</v>
      </c>
    </row>
  </sheetData>
  <mergeCells count="10">
    <mergeCell ref="A1:H1"/>
    <mergeCell ref="A2:H2"/>
    <mergeCell ref="A21:B21"/>
    <mergeCell ref="A25:B25"/>
    <mergeCell ref="A34:B34"/>
    <mergeCell ref="A3:H3"/>
    <mergeCell ref="A5:B5"/>
    <mergeCell ref="D5:F5"/>
    <mergeCell ref="A6:B6"/>
    <mergeCell ref="A7:A20"/>
  </mergeCells>
  <pageMargins left="0.20833333333333334" right="4.1666666666666664E-2" top="0.75" bottom="0.44791666666666669" header="0.3" footer="0.3"/>
  <pageSetup orientation="portrait" r:id="rId1"/>
  <headerFooter>
    <oddHeader>&amp;C&amp;"-,Bold"&amp;14Okehi Local Government of Kogi State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32"/>
  <sheetViews>
    <sheetView showGridLines="0" zoomScaleNormal="100" zoomScaleSheetLayoutView="100" workbookViewId="0">
      <selection activeCell="A31" sqref="A1:C31"/>
    </sheetView>
  </sheetViews>
  <sheetFormatPr defaultColWidth="9.140625" defaultRowHeight="12.75" x14ac:dyDescent="0.25"/>
  <cols>
    <col min="1" max="1" width="59" style="468" customWidth="1"/>
    <col min="2" max="2" width="7" style="458" bestFit="1" customWidth="1"/>
    <col min="3" max="3" width="21.85546875" style="546" customWidth="1"/>
    <col min="4" max="4" width="26.42578125" style="468" customWidth="1"/>
    <col min="5" max="16384" width="9.140625" style="468"/>
  </cols>
  <sheetData>
    <row r="1" spans="1:4" ht="13.5" x14ac:dyDescent="0.25">
      <c r="A1" s="681" t="str">
        <f>SOC!A1:D1</f>
        <v>Okehi Local Government of Kogi State</v>
      </c>
      <c r="B1" s="681"/>
      <c r="C1" s="681"/>
    </row>
    <row r="2" spans="1:4" ht="13.5" x14ac:dyDescent="0.25">
      <c r="A2" s="681" t="str">
        <f>SOC!A2:D2</f>
        <v>Financial Statements for the Year Ended 31 December 2021</v>
      </c>
      <c r="B2" s="681"/>
      <c r="C2" s="681"/>
    </row>
    <row r="3" spans="1:4" ht="13.5" x14ac:dyDescent="0.25">
      <c r="A3" s="681" t="s">
        <v>828</v>
      </c>
      <c r="B3" s="681"/>
      <c r="C3" s="681"/>
    </row>
    <row r="4" spans="1:4" x14ac:dyDescent="0.25">
      <c r="A4" s="682"/>
      <c r="B4" s="682"/>
      <c r="C4" s="682"/>
    </row>
    <row r="5" spans="1:4" ht="27" x14ac:dyDescent="0.25">
      <c r="A5" s="501" t="s">
        <v>682</v>
      </c>
      <c r="B5" s="465" t="s">
        <v>635</v>
      </c>
      <c r="C5" s="544" t="str">
        <f>SOC!C5</f>
        <v>Year Ended 31st December 2021</v>
      </c>
    </row>
    <row r="6" spans="1:4" ht="13.5" x14ac:dyDescent="0.25">
      <c r="A6" s="501" t="s">
        <v>845</v>
      </c>
      <c r="B6" s="465"/>
      <c r="C6" s="545">
        <f>SOFPe!E27</f>
        <v>-302410277.11000019</v>
      </c>
    </row>
    <row r="7" spans="1:4" ht="13.5" x14ac:dyDescent="0.25">
      <c r="A7" s="501" t="s">
        <v>1089</v>
      </c>
      <c r="B7" s="465"/>
    </row>
    <row r="8" spans="1:4" x14ac:dyDescent="0.25">
      <c r="A8" s="468" t="s">
        <v>816</v>
      </c>
      <c r="C8" s="546">
        <f>SOFPe!E19</f>
        <v>261337467.82000002</v>
      </c>
    </row>
    <row r="9" spans="1:4" x14ac:dyDescent="0.25">
      <c r="A9" s="468" t="s">
        <v>822</v>
      </c>
      <c r="C9" s="546">
        <f>-Note22!G20</f>
        <v>0</v>
      </c>
    </row>
    <row r="10" spans="1:4" ht="13.5" x14ac:dyDescent="0.25">
      <c r="A10" s="547" t="s">
        <v>817</v>
      </c>
      <c r="B10" s="548"/>
      <c r="C10" s="549">
        <f>SUM(C6:C9)</f>
        <v>-41072809.29000017</v>
      </c>
      <c r="D10" s="550"/>
    </row>
    <row r="11" spans="1:4" x14ac:dyDescent="0.25">
      <c r="A11" s="714"/>
      <c r="B11" s="714"/>
      <c r="C11" s="714"/>
      <c r="D11" s="550"/>
    </row>
    <row r="12" spans="1:4" ht="13.5" x14ac:dyDescent="0.25">
      <c r="A12" s="501" t="s">
        <v>818</v>
      </c>
      <c r="B12" s="465"/>
    </row>
    <row r="13" spans="1:4" x14ac:dyDescent="0.25">
      <c r="A13" s="468" t="s">
        <v>824</v>
      </c>
      <c r="C13" s="546">
        <v>0</v>
      </c>
    </row>
    <row r="14" spans="1:4" x14ac:dyDescent="0.25">
      <c r="A14" s="468" t="s">
        <v>825</v>
      </c>
      <c r="C14" s="546">
        <v>0</v>
      </c>
    </row>
    <row r="15" spans="1:4" x14ac:dyDescent="0.25">
      <c r="A15" s="468" t="s">
        <v>826</v>
      </c>
      <c r="B15" s="551"/>
      <c r="C15" s="546">
        <f>SOC!C37</f>
        <v>0</v>
      </c>
      <c r="D15" s="539"/>
    </row>
    <row r="16" spans="1:4" ht="13.5" x14ac:dyDescent="0.25">
      <c r="A16" s="547" t="s">
        <v>819</v>
      </c>
      <c r="B16" s="548"/>
      <c r="C16" s="549">
        <f>SUM(C13:C15)</f>
        <v>0</v>
      </c>
    </row>
    <row r="17" spans="1:4" ht="13.5" x14ac:dyDescent="0.25">
      <c r="A17" s="715"/>
      <c r="B17" s="715"/>
      <c r="C17" s="715"/>
    </row>
    <row r="18" spans="1:4" ht="13.5" x14ac:dyDescent="0.25">
      <c r="A18" s="501" t="s">
        <v>820</v>
      </c>
      <c r="B18" s="465"/>
    </row>
    <row r="19" spans="1:4" x14ac:dyDescent="0.25">
      <c r="A19" s="468" t="s">
        <v>823</v>
      </c>
      <c r="B19" s="458">
        <v>12</v>
      </c>
      <c r="C19" s="546">
        <f>SOC!C27</f>
        <v>-688803689</v>
      </c>
    </row>
    <row r="20" spans="1:4" ht="13.5" x14ac:dyDescent="0.25">
      <c r="A20" s="547" t="s">
        <v>821</v>
      </c>
      <c r="B20" s="548"/>
      <c r="C20" s="549">
        <f>C19</f>
        <v>-688803689</v>
      </c>
    </row>
    <row r="21" spans="1:4" ht="13.5" x14ac:dyDescent="0.25">
      <c r="A21" s="715"/>
      <c r="B21" s="715"/>
      <c r="C21" s="715"/>
    </row>
    <row r="22" spans="1:4" ht="13.5" x14ac:dyDescent="0.25">
      <c r="A22" s="501" t="s">
        <v>827</v>
      </c>
      <c r="B22" s="681"/>
      <c r="C22" s="549">
        <f>SOC!C41</f>
        <v>-1667689.0599999428</v>
      </c>
      <c r="D22" s="550"/>
    </row>
    <row r="23" spans="1:4" ht="13.5" x14ac:dyDescent="0.25">
      <c r="A23" s="501" t="s">
        <v>1058</v>
      </c>
      <c r="B23" s="681"/>
      <c r="C23" s="545">
        <f>SOC!D44</f>
        <v>3975676</v>
      </c>
    </row>
    <row r="24" spans="1:4" ht="13.5" x14ac:dyDescent="0.25">
      <c r="A24" s="586" t="s">
        <v>1059</v>
      </c>
      <c r="B24" s="713"/>
      <c r="C24" s="578">
        <v>2307987</v>
      </c>
    </row>
    <row r="25" spans="1:4" x14ac:dyDescent="0.25">
      <c r="A25" s="599"/>
      <c r="B25" s="647"/>
      <c r="C25" s="648"/>
      <c r="D25" s="483"/>
    </row>
    <row r="26" spans="1:4" x14ac:dyDescent="0.25">
      <c r="A26" s="594"/>
      <c r="B26" s="467"/>
      <c r="C26" s="592"/>
      <c r="D26" s="483"/>
    </row>
    <row r="27" spans="1:4" x14ac:dyDescent="0.25">
      <c r="A27" s="594"/>
      <c r="B27" s="467"/>
      <c r="C27" s="592"/>
      <c r="D27" s="483"/>
    </row>
    <row r="28" spans="1:4" ht="13.5" x14ac:dyDescent="0.25">
      <c r="A28" s="675" t="s">
        <v>1207</v>
      </c>
      <c r="B28" s="676"/>
      <c r="C28" s="710"/>
      <c r="D28" s="483"/>
    </row>
    <row r="29" spans="1:4" ht="13.5" x14ac:dyDescent="0.25">
      <c r="A29" s="617" t="s">
        <v>1053</v>
      </c>
      <c r="B29" s="575"/>
      <c r="C29" s="649"/>
      <c r="D29" s="483"/>
    </row>
    <row r="30" spans="1:4" x14ac:dyDescent="0.25">
      <c r="A30" s="677" t="s">
        <v>1208</v>
      </c>
      <c r="B30" s="678"/>
      <c r="C30" s="711"/>
      <c r="D30" s="483"/>
    </row>
    <row r="31" spans="1:4" x14ac:dyDescent="0.25">
      <c r="A31" s="679" t="s">
        <v>778</v>
      </c>
      <c r="B31" s="680"/>
      <c r="C31" s="712"/>
      <c r="D31" s="483"/>
    </row>
    <row r="32" spans="1:4" x14ac:dyDescent="0.25">
      <c r="A32" s="570"/>
      <c r="B32" s="590"/>
      <c r="C32" s="580"/>
    </row>
  </sheetData>
  <mergeCells count="11">
    <mergeCell ref="A30:C30"/>
    <mergeCell ref="A31:C31"/>
    <mergeCell ref="B22:B24"/>
    <mergeCell ref="A11:C11"/>
    <mergeCell ref="A17:C17"/>
    <mergeCell ref="A21:C21"/>
    <mergeCell ref="A1:C1"/>
    <mergeCell ref="A3:C3"/>
    <mergeCell ref="A2:C2"/>
    <mergeCell ref="A4:C4"/>
    <mergeCell ref="A28:C28"/>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31</vt:i4>
      </vt:variant>
    </vt:vector>
  </HeadingPairs>
  <TitlesOfParts>
    <vt:vector size="99" baseType="lpstr">
      <vt:lpstr>Stat of Fin Performance 1</vt:lpstr>
      <vt:lpstr>Sheet6</vt:lpstr>
      <vt:lpstr>Sheet3</vt:lpstr>
      <vt:lpstr>SOFPe</vt:lpstr>
      <vt:lpstr>SOFPo</vt:lpstr>
      <vt:lpstr>SONAE</vt:lpstr>
      <vt:lpstr>SOC</vt:lpstr>
      <vt:lpstr>budget</vt:lpstr>
      <vt:lpstr>ROCF</vt:lpstr>
      <vt:lpstr>1- 5 Gen Inf about Reporting En</vt:lpstr>
      <vt:lpstr>6 - 8 Significant Acting Polici</vt:lpstr>
      <vt:lpstr>1aa</vt:lpstr>
      <vt:lpstr>1b</vt:lpstr>
      <vt:lpstr>2c</vt:lpstr>
      <vt:lpstr>3d</vt:lpstr>
      <vt:lpstr>e</vt:lpstr>
      <vt:lpstr>f</vt:lpstr>
      <vt:lpstr>g</vt:lpstr>
      <vt:lpstr>7b</vt:lpstr>
      <vt:lpstr>8b</vt:lpstr>
      <vt:lpstr>9b</vt:lpstr>
      <vt:lpstr>9b (2)</vt:lpstr>
      <vt:lpstr>10b</vt:lpstr>
      <vt:lpstr>11aa</vt:lpstr>
      <vt:lpstr>11bb</vt:lpstr>
      <vt:lpstr>11c</vt:lpstr>
      <vt:lpstr>12d</vt:lpstr>
      <vt:lpstr>13a</vt:lpstr>
      <vt:lpstr>k</vt:lpstr>
      <vt:lpstr>Sheet4</vt:lpstr>
      <vt:lpstr>Sheet5</vt:lpstr>
      <vt:lpstr>1</vt:lpstr>
      <vt:lpstr>1a</vt:lpstr>
      <vt:lpstr>2</vt:lpstr>
      <vt:lpstr>2a</vt:lpstr>
      <vt:lpstr>3</vt:lpstr>
      <vt:lpstr>Note 12</vt:lpstr>
      <vt:lpstr>Note12a</vt:lpstr>
      <vt:lpstr>Note13</vt:lpstr>
      <vt:lpstr>Note14</vt:lpstr>
      <vt:lpstr>4</vt:lpstr>
      <vt:lpstr>5</vt:lpstr>
      <vt:lpstr>6</vt:lpstr>
      <vt:lpstr>Note17</vt:lpstr>
      <vt:lpstr>7</vt:lpstr>
      <vt:lpstr>8</vt:lpstr>
      <vt:lpstr>9</vt:lpstr>
      <vt:lpstr>10</vt:lpstr>
      <vt:lpstr>11</vt:lpstr>
      <vt:lpstr>12</vt:lpstr>
      <vt:lpstr>12a</vt:lpstr>
      <vt:lpstr>13</vt:lpstr>
      <vt:lpstr>14</vt:lpstr>
      <vt:lpstr>15</vt:lpstr>
      <vt:lpstr>16</vt:lpstr>
      <vt:lpstr>Sheet21</vt:lpstr>
      <vt:lpstr>Note20</vt:lpstr>
      <vt:lpstr>Note20 (b)</vt:lpstr>
      <vt:lpstr>Note 21</vt:lpstr>
      <vt:lpstr>Note22</vt:lpstr>
      <vt:lpstr>Sheet2</vt:lpstr>
      <vt:lpstr>Note 24</vt:lpstr>
      <vt:lpstr>Note 25b</vt:lpstr>
      <vt:lpstr>Note 25c</vt:lpstr>
      <vt:lpstr>Note 26</vt:lpstr>
      <vt:lpstr>Note 28</vt:lpstr>
      <vt:lpstr>Note 27</vt:lpstr>
      <vt:lpstr>Sheet1</vt:lpstr>
      <vt:lpstr>'1'!Print_Area</vt:lpstr>
      <vt:lpstr>'1- 5 Gen Inf about Reporting En'!Print_Area</vt:lpstr>
      <vt:lpstr>'10'!Print_Area</vt:lpstr>
      <vt:lpstr>'12'!Print_Area</vt:lpstr>
      <vt:lpstr>'12a'!Print_Area</vt:lpstr>
      <vt:lpstr>'14'!Print_Area</vt:lpstr>
      <vt:lpstr>'16'!Print_Area</vt:lpstr>
      <vt:lpstr>'1a'!Print_Area</vt:lpstr>
      <vt:lpstr>'2'!Print_Area</vt:lpstr>
      <vt:lpstr>'2a'!Print_Area</vt:lpstr>
      <vt:lpstr>'3'!Print_Area</vt:lpstr>
      <vt:lpstr>'4'!Print_Area</vt:lpstr>
      <vt:lpstr>'6 - 8 Significant Acting Polici'!Print_Area</vt:lpstr>
      <vt:lpstr>'7'!Print_Area</vt:lpstr>
      <vt:lpstr>'8'!Print_Area</vt:lpstr>
      <vt:lpstr>'9'!Print_Area</vt:lpstr>
      <vt:lpstr>'Note 21'!Print_Area</vt:lpstr>
      <vt:lpstr>'Note 24'!Print_Area</vt:lpstr>
      <vt:lpstr>'Note 25b'!Print_Area</vt:lpstr>
      <vt:lpstr>'Note 25c'!Print_Area</vt:lpstr>
      <vt:lpstr>'Note 26'!Print_Area</vt:lpstr>
      <vt:lpstr>'Note 27'!Print_Area</vt:lpstr>
      <vt:lpstr>'Note 28'!Print_Area</vt:lpstr>
      <vt:lpstr>Note17!Print_Area</vt:lpstr>
      <vt:lpstr>Note20!Print_Area</vt:lpstr>
      <vt:lpstr>'Note20 (b)'!Print_Area</vt:lpstr>
      <vt:lpstr>Note22!Print_Area</vt:lpstr>
      <vt:lpstr>ROCF!Print_Area</vt:lpstr>
      <vt:lpstr>SOC!Print_Area</vt:lpstr>
      <vt:lpstr>SOFPo!Print_Area</vt:lpstr>
      <vt:lpstr>SONAE!Print_Area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2021-07-06T14:29:59Z</cp:lastPrinted>
  <dcterms:created xsi:type="dcterms:W3CDTF">2020-04-22T04:51:10Z</dcterms:created>
  <dcterms:modified xsi:type="dcterms:W3CDTF">2022-08-31T13:15:07Z</dcterms:modified>
</cp:coreProperties>
</file>