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F PC\Documents\AUDITOR 333333333\FINANCIAL STATEMENTS\LGAs\2021 FINANCIAL STATEMENT\ALL LGA 2021 FS MANUSCRIPT &amp; PRINT\ALL 21 LGA FS FOR 2021\PRINT\SENT\"/>
    </mc:Choice>
  </mc:AlternateContent>
  <xr:revisionPtr revIDLastSave="0" documentId="13_ncr:1_{93A96244-DDE8-43BB-B0D1-70DE7CBDE1BF}" xr6:coauthVersionLast="47" xr6:coauthVersionMax="47" xr10:uidLastSave="{00000000-0000-0000-0000-000000000000}"/>
  <bookViews>
    <workbookView xWindow="-120" yWindow="-120" windowWidth="20730" windowHeight="11160" tabRatio="860" xr2:uid="{00000000-000D-0000-FFFF-FFFF00000000}"/>
  </bookViews>
  <sheets>
    <sheet name="Sheet3" sheetId="12" r:id="rId1"/>
    <sheet name="RESPONSIBILITY" sheetId="9" r:id="rId2"/>
    <sheet name="per" sheetId="1" r:id="rId3"/>
    <sheet name="pos" sheetId="2" r:id="rId4"/>
    <sheet name="change" sheetId="3" r:id="rId5"/>
    <sheet name="cf" sheetId="6" r:id="rId6"/>
    <sheet name="comp" sheetId="5" r:id="rId7"/>
    <sheet name="recon" sheetId="4" r:id="rId8"/>
    <sheet name="ppe" sheetId="7" r:id="rId9"/>
    <sheet name="NOTE" sheetId="8" r:id="rId10"/>
    <sheet name="Sheet1" sheetId="10" r:id="rId11"/>
    <sheet name="Sheet2" sheetId="11" r:id="rId12"/>
  </sheets>
  <externalReferences>
    <externalReference r:id="rId1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Q12" i="8" l="1"/>
  <c r="CQ13" i="8"/>
  <c r="DN12" i="8" l="1"/>
  <c r="BQ26" i="8"/>
  <c r="C10" i="3"/>
  <c r="D10" i="3"/>
  <c r="B10" i="3"/>
  <c r="D17" i="7"/>
  <c r="AB18" i="8"/>
  <c r="K22" i="7" l="1"/>
  <c r="BS12" i="8"/>
  <c r="BS13" i="8"/>
  <c r="BS20" i="8" l="1"/>
  <c r="BS21" i="8"/>
  <c r="BS22" i="8"/>
  <c r="BS23" i="8"/>
  <c r="BS24" i="8"/>
  <c r="BS25" i="8"/>
  <c r="BS26" i="8"/>
  <c r="BS27" i="8"/>
  <c r="BS28" i="8"/>
  <c r="AI22" i="8" l="1"/>
  <c r="C38" i="6"/>
  <c r="CE14" i="8"/>
  <c r="CH17" i="8"/>
  <c r="C21" i="1"/>
  <c r="C24" i="5"/>
  <c r="F11" i="5"/>
  <c r="F10" i="5"/>
  <c r="F9" i="5"/>
  <c r="F8" i="5"/>
  <c r="F7" i="5"/>
  <c r="F10" i="2" l="1"/>
  <c r="F17" i="2"/>
  <c r="F30" i="2"/>
  <c r="F19" i="2" l="1"/>
  <c r="CW18" i="8"/>
  <c r="BG10" i="8" l="1"/>
  <c r="C15" i="1" s="1"/>
  <c r="AW17" i="8"/>
  <c r="AY17" i="8" s="1"/>
  <c r="AY10" i="8"/>
  <c r="AW11" i="8"/>
  <c r="AY11" i="8" s="1"/>
  <c r="AH9" i="8"/>
  <c r="AR15" i="8"/>
  <c r="V9" i="8"/>
  <c r="A22" i="8" l="1"/>
  <c r="E22" i="8"/>
  <c r="J22" i="8"/>
  <c r="K22" i="8"/>
  <c r="L22" i="8"/>
  <c r="M22" i="8"/>
  <c r="N22" i="8"/>
  <c r="AH22" i="8"/>
  <c r="AJ22" i="8" s="1"/>
  <c r="AK22" i="8"/>
  <c r="A20" i="8"/>
  <c r="E20" i="8"/>
  <c r="O20" i="8"/>
  <c r="AF20" i="8"/>
  <c r="AJ20" i="8"/>
  <c r="CQ17" i="8"/>
  <c r="CR17" i="8"/>
  <c r="A18" i="8"/>
  <c r="E18" i="8"/>
  <c r="O18" i="8"/>
  <c r="AC18" i="8"/>
  <c r="AF18" i="8"/>
  <c r="AJ18" i="8"/>
  <c r="CU18" i="8"/>
  <c r="A16" i="8"/>
  <c r="E16" i="8"/>
  <c r="O16" i="8"/>
  <c r="AF16" i="8"/>
  <c r="AJ16" i="8"/>
  <c r="AR18" i="8"/>
  <c r="C24" i="6" l="1"/>
  <c r="C19" i="4"/>
  <c r="F13" i="5"/>
  <c r="C9" i="6"/>
  <c r="C9" i="1" s="1"/>
  <c r="C17" i="7"/>
  <c r="B17" i="7"/>
  <c r="C14" i="7"/>
  <c r="D14" i="7"/>
  <c r="D21" i="7" s="1"/>
  <c r="E14" i="7"/>
  <c r="F14" i="7"/>
  <c r="F17" i="7" s="1"/>
  <c r="G14" i="7"/>
  <c r="H14" i="7"/>
  <c r="H17" i="7" s="1"/>
  <c r="I14" i="7"/>
  <c r="I17" i="7" s="1"/>
  <c r="J14" i="7"/>
  <c r="J17" i="7" s="1"/>
  <c r="G21" i="7" l="1"/>
  <c r="G17" i="7"/>
  <c r="G23" i="7" s="1"/>
  <c r="G32" i="7" s="1"/>
  <c r="K17" i="7"/>
  <c r="E21" i="7"/>
  <c r="E17" i="7"/>
  <c r="D23" i="7"/>
  <c r="J21" i="7"/>
  <c r="I21" i="7"/>
  <c r="H21" i="7"/>
  <c r="H23" i="7" s="1"/>
  <c r="H32" i="7" s="1"/>
  <c r="F21" i="7"/>
  <c r="F23" i="7" s="1"/>
  <c r="F32" i="7" s="1"/>
  <c r="C21" i="7"/>
  <c r="C23" i="7" s="1"/>
  <c r="C32" i="7" s="1"/>
  <c r="CU27" i="8"/>
  <c r="CU28" i="8"/>
  <c r="CU26" i="8"/>
  <c r="CU19" i="8"/>
  <c r="E23" i="7" l="1"/>
  <c r="E32" i="7" s="1"/>
  <c r="J23" i="7"/>
  <c r="J32" i="7" s="1"/>
  <c r="I23" i="7"/>
  <c r="D32" i="7"/>
  <c r="CS9" i="8"/>
  <c r="CS10" i="8"/>
  <c r="CS11" i="8"/>
  <c r="CS12" i="8"/>
  <c r="CS13" i="8"/>
  <c r="CS14" i="8"/>
  <c r="CS15" i="8"/>
  <c r="CS8" i="8"/>
  <c r="I32" i="7" l="1"/>
  <c r="CS17" i="8"/>
  <c r="CO15" i="8"/>
  <c r="CO9" i="8" l="1"/>
  <c r="CO10" i="8"/>
  <c r="CO11" i="8"/>
  <c r="CO12" i="8"/>
  <c r="CO13" i="8"/>
  <c r="CO14" i="8"/>
  <c r="CO8" i="8"/>
  <c r="K7" i="7" l="1"/>
  <c r="K24" i="7"/>
  <c r="K26" i="7"/>
  <c r="K27" i="7"/>
  <c r="K28" i="7"/>
  <c r="K29" i="7"/>
  <c r="BR38" i="8" l="1"/>
  <c r="K9" i="7" l="1"/>
  <c r="C20" i="4"/>
  <c r="BT37" i="8"/>
  <c r="BQ38" i="8"/>
  <c r="BS36" i="8"/>
  <c r="BS35" i="8"/>
  <c r="BS34" i="8"/>
  <c r="BS33" i="8"/>
  <c r="BS32" i="8"/>
  <c r="BS31" i="8"/>
  <c r="BS29" i="8"/>
  <c r="CX29" i="8"/>
  <c r="DF24" i="8"/>
  <c r="DE24" i="8"/>
  <c r="BB19" i="8"/>
  <c r="AZ19" i="8"/>
  <c r="AY19" i="8"/>
  <c r="AX19" i="8"/>
  <c r="F27" i="8"/>
  <c r="D27" i="8"/>
  <c r="C27" i="8"/>
  <c r="C7" i="6" s="1"/>
  <c r="C7" i="1" s="1"/>
  <c r="CG17" i="8"/>
  <c r="C39" i="6" s="1"/>
  <c r="E25" i="8"/>
  <c r="A25" i="8"/>
  <c r="CX21" i="8"/>
  <c r="E24" i="8"/>
  <c r="A24" i="8"/>
  <c r="E23" i="8"/>
  <c r="A23" i="8"/>
  <c r="DF17" i="8"/>
  <c r="E24" i="2" s="1"/>
  <c r="DE17" i="8"/>
  <c r="BS19" i="8"/>
  <c r="E21" i="8"/>
  <c r="A21" i="8"/>
  <c r="AP21" i="8"/>
  <c r="AR21" i="8" s="1"/>
  <c r="AJ19" i="8"/>
  <c r="AF19" i="8"/>
  <c r="O19" i="8"/>
  <c r="E19" i="8"/>
  <c r="A19" i="8"/>
  <c r="BS18" i="8"/>
  <c r="AU17" i="8"/>
  <c r="AR19" i="8"/>
  <c r="AJ17" i="8"/>
  <c r="AF17" i="8"/>
  <c r="O17" i="8"/>
  <c r="E17" i="8"/>
  <c r="A17" i="8"/>
  <c r="BS17" i="8"/>
  <c r="AR17" i="8"/>
  <c r="AJ15" i="8"/>
  <c r="AF15" i="8"/>
  <c r="O15" i="8"/>
  <c r="E15" i="8"/>
  <c r="A15" i="8"/>
  <c r="BS16" i="8"/>
  <c r="BB14" i="8"/>
  <c r="AZ14" i="8"/>
  <c r="AX14" i="8"/>
  <c r="AR16" i="8"/>
  <c r="AJ14" i="8"/>
  <c r="AF14" i="8"/>
  <c r="O14" i="8"/>
  <c r="E14" i="8"/>
  <c r="A14" i="8"/>
  <c r="CX13" i="8"/>
  <c r="BS15" i="8"/>
  <c r="BL13" i="8"/>
  <c r="BJ13" i="8"/>
  <c r="BI13" i="8"/>
  <c r="BH13" i="8"/>
  <c r="AR14" i="8"/>
  <c r="AJ13" i="8"/>
  <c r="AF13" i="8"/>
  <c r="O13" i="8"/>
  <c r="E13" i="8"/>
  <c r="A13" i="8"/>
  <c r="CE12" i="8"/>
  <c r="CB12" i="8"/>
  <c r="BZ12" i="8"/>
  <c r="BY12" i="8"/>
  <c r="C18" i="6" s="1"/>
  <c r="BS14" i="8"/>
  <c r="AR13" i="8"/>
  <c r="AJ12" i="8"/>
  <c r="AF12" i="8"/>
  <c r="O12" i="8"/>
  <c r="E12" i="8"/>
  <c r="A12" i="8"/>
  <c r="CM11" i="8"/>
  <c r="CL11" i="8"/>
  <c r="DK11" i="8"/>
  <c r="CE11" i="8"/>
  <c r="BS11" i="8"/>
  <c r="AW14" i="8"/>
  <c r="AU11" i="8"/>
  <c r="AR12" i="8"/>
  <c r="AJ11" i="8"/>
  <c r="AF11" i="8"/>
  <c r="W11" i="8"/>
  <c r="U11" i="8"/>
  <c r="T11" i="8"/>
  <c r="O11" i="8"/>
  <c r="E11" i="8"/>
  <c r="A11" i="8"/>
  <c r="DK10" i="8"/>
  <c r="CU10" i="8"/>
  <c r="CE10" i="8"/>
  <c r="BS10" i="8"/>
  <c r="BG13" i="8"/>
  <c r="BE10" i="8"/>
  <c r="BA10" i="8"/>
  <c r="AU10" i="8"/>
  <c r="AR10" i="8"/>
  <c r="AJ10" i="8"/>
  <c r="AF10" i="8"/>
  <c r="O10" i="8"/>
  <c r="E10" i="8"/>
  <c r="A10" i="8"/>
  <c r="DK9" i="8"/>
  <c r="CU9" i="8"/>
  <c r="CE9" i="8"/>
  <c r="CA9" i="8"/>
  <c r="CA12" i="8" s="1"/>
  <c r="BS9" i="8"/>
  <c r="AR9" i="8"/>
  <c r="AJ9" i="8"/>
  <c r="AF9" i="8"/>
  <c r="V11" i="8"/>
  <c r="R9" i="8"/>
  <c r="O9" i="8"/>
  <c r="E9" i="8"/>
  <c r="A9" i="8"/>
  <c r="CJ8" i="8"/>
  <c r="DK8" i="8"/>
  <c r="CU8" i="8"/>
  <c r="CE8" i="8"/>
  <c r="CE7" i="8"/>
  <c r="CE6" i="8"/>
  <c r="CE5" i="8"/>
  <c r="CE4" i="8"/>
  <c r="B14" i="7"/>
  <c r="K12" i="7"/>
  <c r="K11" i="7"/>
  <c r="K10" i="7"/>
  <c r="K8" i="7"/>
  <c r="K14" i="7" s="1"/>
  <c r="D29" i="6"/>
  <c r="C29" i="6"/>
  <c r="D19" i="6"/>
  <c r="D11" i="6"/>
  <c r="D20" i="6" s="1"/>
  <c r="D32" i="5"/>
  <c r="C32" i="5"/>
  <c r="E30" i="5"/>
  <c r="E32" i="5" s="1"/>
  <c r="D27" i="5"/>
  <c r="C27" i="5"/>
  <c r="E26" i="5"/>
  <c r="G26" i="5" s="1"/>
  <c r="E25" i="5"/>
  <c r="G25" i="5" s="1"/>
  <c r="E24" i="5"/>
  <c r="G24" i="5" s="1"/>
  <c r="D15" i="5"/>
  <c r="D21" i="5" s="1"/>
  <c r="C15" i="5"/>
  <c r="C21" i="5" s="1"/>
  <c r="E14" i="5"/>
  <c r="E13" i="5"/>
  <c r="G13" i="5" s="1"/>
  <c r="E12" i="5"/>
  <c r="E11" i="5"/>
  <c r="G11" i="5" s="1"/>
  <c r="E10" i="5"/>
  <c r="G10" i="5" s="1"/>
  <c r="E9" i="5"/>
  <c r="G9" i="5" s="1"/>
  <c r="E8" i="5"/>
  <c r="G8" i="5" s="1"/>
  <c r="E7" i="5"/>
  <c r="G7" i="5" s="1"/>
  <c r="C9" i="4"/>
  <c r="E39" i="2"/>
  <c r="D30" i="2"/>
  <c r="C25" i="2"/>
  <c r="D18" i="1"/>
  <c r="D11" i="1"/>
  <c r="F26" i="2" l="1"/>
  <c r="F32" i="2" s="1"/>
  <c r="F12" i="5"/>
  <c r="C8" i="6"/>
  <c r="C8" i="1" s="1"/>
  <c r="C15" i="6"/>
  <c r="F14" i="5"/>
  <c r="G14" i="5" s="1"/>
  <c r="C10" i="6"/>
  <c r="C10" i="1" s="1"/>
  <c r="C16" i="6"/>
  <c r="C16" i="1"/>
  <c r="CW28" i="8"/>
  <c r="CW29" i="8" s="1"/>
  <c r="CW10" i="8" s="1"/>
  <c r="C24" i="2"/>
  <c r="C24" i="4"/>
  <c r="C8" i="2"/>
  <c r="D10" i="2" s="1"/>
  <c r="C34" i="5"/>
  <c r="E27" i="5"/>
  <c r="E34" i="5" s="1"/>
  <c r="B21" i="7"/>
  <c r="O22" i="8"/>
  <c r="D34" i="5"/>
  <c r="E15" i="5"/>
  <c r="E21" i="5" s="1"/>
  <c r="AY14" i="8"/>
  <c r="AY21" i="8" s="1"/>
  <c r="CW19" i="8" s="1"/>
  <c r="CW21" i="8"/>
  <c r="CW9" i="8" s="1"/>
  <c r="AX21" i="8"/>
  <c r="C14" i="6" s="1"/>
  <c r="BK10" i="8"/>
  <c r="BK13" i="8" s="1"/>
  <c r="AZ21" i="8"/>
  <c r="BA11" i="8"/>
  <c r="BA14" i="8" s="1"/>
  <c r="AW19" i="8"/>
  <c r="AW21" i="8" s="1"/>
  <c r="C14" i="1" s="1"/>
  <c r="BS38" i="8"/>
  <c r="E27" i="8"/>
  <c r="BB21" i="8"/>
  <c r="BA17" i="8"/>
  <c r="BA19" i="8" s="1"/>
  <c r="G12" i="5"/>
  <c r="G30" i="5"/>
  <c r="C11" i="6" l="1"/>
  <c r="C11" i="1"/>
  <c r="K21" i="7"/>
  <c r="M20" i="7"/>
  <c r="M21" i="7" s="1"/>
  <c r="CW13" i="8"/>
  <c r="C23" i="2" s="1"/>
  <c r="B23" i="7"/>
  <c r="G15" i="5"/>
  <c r="G21" i="5" s="1"/>
  <c r="G29" i="5" s="1"/>
  <c r="F15" i="5"/>
  <c r="F21" i="5" s="1"/>
  <c r="F29" i="5" s="1"/>
  <c r="F32" i="5" s="1"/>
  <c r="G32" i="5" s="1"/>
  <c r="F39" i="2"/>
  <c r="C19" i="6"/>
  <c r="BA21" i="8"/>
  <c r="C20" i="6" l="1"/>
  <c r="C36" i="6" s="1"/>
  <c r="C22" i="4" s="1"/>
  <c r="D26" i="2"/>
  <c r="D32" i="2" s="1"/>
  <c r="C16" i="4" s="1"/>
  <c r="C13" i="4"/>
  <c r="K23" i="7"/>
  <c r="C17" i="1" s="1"/>
  <c r="M23" i="7"/>
  <c r="M24" i="7" s="1"/>
  <c r="B32" i="7"/>
  <c r="K32" i="7" s="1"/>
  <c r="F27" i="5"/>
  <c r="F34" i="5" s="1"/>
  <c r="G34" i="5" s="1"/>
  <c r="G27" i="5"/>
  <c r="C8" i="4" l="1"/>
  <c r="C15" i="2"/>
  <c r="C18" i="1"/>
  <c r="D17" i="2" l="1"/>
  <c r="D19" i="2" s="1"/>
  <c r="D34" i="2" s="1"/>
  <c r="C20" i="1"/>
  <c r="C22" i="1" s="1"/>
  <c r="C23" i="1" s="1"/>
  <c r="C6" i="4" l="1"/>
  <c r="C10" i="4" s="1"/>
  <c r="C24" i="1"/>
  <c r="C38" i="2" l="1"/>
  <c r="C13" i="3"/>
  <c r="C15" i="3" s="1"/>
  <c r="C37" i="2" l="1"/>
  <c r="D39" i="2" s="1"/>
  <c r="B15" i="3" l="1"/>
  <c r="D15" i="3" s="1"/>
  <c r="DN14" i="8"/>
</calcChain>
</file>

<file path=xl/sharedStrings.xml><?xml version="1.0" encoding="utf-8"?>
<sst xmlns="http://schemas.openxmlformats.org/spreadsheetml/2006/main" count="577" uniqueCount="356">
  <si>
    <t>Okene Local Government Of Kogi State</t>
  </si>
  <si>
    <t>Statement Of Financial Performance</t>
  </si>
  <si>
    <t>Notes</t>
  </si>
  <si>
    <t xml:space="preserve">REVENUE </t>
  </si>
  <si>
    <t>Government Share of FAAC (Statutory Allocation)</t>
  </si>
  <si>
    <t>Share of Value Added Tax</t>
  </si>
  <si>
    <t>Tax Revenue</t>
  </si>
  <si>
    <t>Non-Tax Revenue</t>
  </si>
  <si>
    <t>TOTAL REVENUE</t>
  </si>
  <si>
    <t>EXPENDITURES</t>
  </si>
  <si>
    <t>Salaries &amp; Wages</t>
  </si>
  <si>
    <t>Social Benefits</t>
  </si>
  <si>
    <t>Overhead Cost</t>
  </si>
  <si>
    <t>Depreciation Charges</t>
  </si>
  <si>
    <t>TOTAL EXPENDITURES</t>
  </si>
  <si>
    <t/>
  </si>
  <si>
    <t>Surplus/ (Deficit) from Operating Activities for the period</t>
  </si>
  <si>
    <t>Public Debt Charge</t>
  </si>
  <si>
    <t>Total Non Operating Revenue/(Expenses)</t>
  </si>
  <si>
    <t>Surplus/ (Deficit) from Ordinary Activities</t>
  </si>
  <si>
    <t>Net Surplus/ (Deficit) for the period</t>
  </si>
  <si>
    <t>Okene Local Government of Kogi State</t>
  </si>
  <si>
    <t>Statement of Financial Position</t>
  </si>
  <si>
    <t>NOTES</t>
  </si>
  <si>
    <t>Year Ended December 31st, 2020</t>
  </si>
  <si>
    <t>ASSETS</t>
  </si>
  <si>
    <t>=N=</t>
  </si>
  <si>
    <t>Current Assets</t>
  </si>
  <si>
    <t>Cash and Cash Equivalents</t>
  </si>
  <si>
    <t>Other Current Assets</t>
  </si>
  <si>
    <t>TOTAL CURRENT ASSETS</t>
  </si>
  <si>
    <t>Non-current Assets</t>
  </si>
  <si>
    <t>Long Term Loan</t>
  </si>
  <si>
    <t>Investments</t>
  </si>
  <si>
    <t>Plant, Property &amp; Equipment</t>
  </si>
  <si>
    <t>Intangible Assets</t>
  </si>
  <si>
    <t>TOTAL NON-CURRENT ASSETS</t>
  </si>
  <si>
    <t>TOTAL ASSETS</t>
  </si>
  <si>
    <t>LIABILITIES</t>
  </si>
  <si>
    <t>Current Liabilities</t>
  </si>
  <si>
    <t>Short Term Loans &amp; Debts</t>
  </si>
  <si>
    <t>Unremitted Deductions</t>
  </si>
  <si>
    <t>Payables</t>
  </si>
  <si>
    <t>Total Current Liabilities</t>
  </si>
  <si>
    <t>Non - Current Liabilities</t>
  </si>
  <si>
    <t>Long Term Borrowing</t>
  </si>
  <si>
    <t>Total Non - Current Liabilities</t>
  </si>
  <si>
    <t>TOTAL LIABILITIES</t>
  </si>
  <si>
    <t>NET ASSETS</t>
  </si>
  <si>
    <t>NET ASSETS/EQUITY</t>
  </si>
  <si>
    <t>Reserves</t>
  </si>
  <si>
    <t>Accumulated Surpluses/(Deficit)</t>
  </si>
  <si>
    <t>Total Net Assets/Equity</t>
  </si>
  <si>
    <t>Statement Of Change in Assets/Equity</t>
  </si>
  <si>
    <t>Description</t>
  </si>
  <si>
    <t>Total</t>
  </si>
  <si>
    <t>Credit Transactions</t>
  </si>
  <si>
    <t>Debit Transactions</t>
  </si>
  <si>
    <t>Net Surpluses/(Deficit)</t>
  </si>
  <si>
    <t>Reserve (Note 29)</t>
  </si>
  <si>
    <t>Closing Balance 31 December 2020</t>
  </si>
  <si>
    <t>Reconciliation of Net Surplus/Deficit To Net Cash Flow from Operating Activities</t>
  </si>
  <si>
    <t>Net Surplus/(Deficit) as per Statement of Financial Performance</t>
  </si>
  <si>
    <t>Add/(Less) non-cash items</t>
  </si>
  <si>
    <t>Depreciation and Amortization</t>
  </si>
  <si>
    <t>Impairment of Investiments</t>
  </si>
  <si>
    <t>Total Non-Cash Items</t>
  </si>
  <si>
    <t>Add/(Less) movements in statement of financial position items</t>
  </si>
  <si>
    <t>Increase/(Decrease) in Short Term Loans (Proceeds from Borrowing)</t>
  </si>
  <si>
    <t>Increase/(Decrease) in Long Term Loans (Proceeds from Borrowing)</t>
  </si>
  <si>
    <t>Increase/(Decrease) in Loan Repayment</t>
  </si>
  <si>
    <t>Total Movements in working capital Items</t>
  </si>
  <si>
    <t>Add/(Less) items classified as investing activities</t>
  </si>
  <si>
    <t>Purchase of PPE</t>
  </si>
  <si>
    <t>Total items classified as investing activities</t>
  </si>
  <si>
    <t>Net Cashflow from All (Operating) Activities</t>
  </si>
  <si>
    <t>Statement Of Comparison of Budget and Actual</t>
  </si>
  <si>
    <t>Budget</t>
  </si>
  <si>
    <t xml:space="preserve">Original </t>
  </si>
  <si>
    <t>Final</t>
  </si>
  <si>
    <t>Forex Equalization</t>
  </si>
  <si>
    <t>Excess Bank Charges recovered</t>
  </si>
  <si>
    <t>Exchange difference</t>
  </si>
  <si>
    <t>NNPC Refund</t>
  </si>
  <si>
    <t>Special Allocation from JAAC</t>
  </si>
  <si>
    <t>Non-Oil Revenue</t>
  </si>
  <si>
    <t>Solid Mineral</t>
  </si>
  <si>
    <t>Good Value</t>
  </si>
  <si>
    <t>Refund from JAAC</t>
  </si>
  <si>
    <t>FGN Intervention Fund</t>
  </si>
  <si>
    <t>TOTAL RECURRENT REVENUE</t>
  </si>
  <si>
    <t>CAPITAL RECEIPT</t>
  </si>
  <si>
    <t>TOTAL CAPITAL RECEIPT</t>
  </si>
  <si>
    <t>RECURRENT EXPENDITURE</t>
  </si>
  <si>
    <t>TOTAL RECURRENT EXPENDITURE</t>
  </si>
  <si>
    <t>CAPITAL EXPENDITURE</t>
  </si>
  <si>
    <t>Property, Plant &amp; Equipment (PPE)</t>
  </si>
  <si>
    <t>TOTAL CAPITAL EXPENDITURE</t>
  </si>
  <si>
    <t>TOTAL EXPENDITURE</t>
  </si>
  <si>
    <t>Total Inflow from Operating Activities</t>
  </si>
  <si>
    <t>Less Outflow</t>
  </si>
  <si>
    <t>Transfer to Other Government Entities</t>
  </si>
  <si>
    <t>Finance Costs</t>
  </si>
  <si>
    <t>Total Outflow from Operating Activities</t>
  </si>
  <si>
    <t>Net Cashflow from Operating Activities</t>
  </si>
  <si>
    <t>CASHFLOW FROM INVESTMENT ACTIVITIESS</t>
  </si>
  <si>
    <t>LESS OUTFLOW</t>
  </si>
  <si>
    <t>Purchase/Construction/Rehabilitation of PPE</t>
  </si>
  <si>
    <t>Purchase/Construction of Investment Property</t>
  </si>
  <si>
    <t>Purchase of Intangible Assets</t>
  </si>
  <si>
    <t>Acquisition of Investments</t>
  </si>
  <si>
    <t>Dividends Received</t>
  </si>
  <si>
    <t>Net Cashflow from Investment Activities</t>
  </si>
  <si>
    <t>CASHFLOW FROM FINANCING ACTIVITIES</t>
  </si>
  <si>
    <t>Proceeds from Borrowing: Long Term Loans</t>
  </si>
  <si>
    <t>Distribution of Surplus/Dividends Paid</t>
  </si>
  <si>
    <t>Net Cashflow from Financing Activities</t>
  </si>
  <si>
    <t>Statement Of Cashflow</t>
  </si>
  <si>
    <t>Land</t>
  </si>
  <si>
    <t>Buildings</t>
  </si>
  <si>
    <t>TOTAL</t>
  </si>
  <si>
    <t>Appreciation/Depreciation %</t>
  </si>
  <si>
    <t>COST/REVALUATION</t>
  </si>
  <si>
    <t>As at January 1, 2020</t>
  </si>
  <si>
    <t>Addition During the Year</t>
  </si>
  <si>
    <t>-</t>
  </si>
  <si>
    <t xml:space="preserve">Revaluation </t>
  </si>
  <si>
    <t>Recognition of Legacy PPE</t>
  </si>
  <si>
    <t>PPE Under Test Running</t>
  </si>
  <si>
    <t>Disposal During the Year</t>
  </si>
  <si>
    <t>As at December 31, 2020</t>
  </si>
  <si>
    <t>ACCUMULATED DEPRECIATION</t>
  </si>
  <si>
    <t>Prior Year Adjustment</t>
  </si>
  <si>
    <t>Total Change for the Year</t>
  </si>
  <si>
    <t>ACCUMULATED IMPAIRMENT</t>
  </si>
  <si>
    <t>Bal B/Forward January 1, 2020</t>
  </si>
  <si>
    <t>NET BOOK VALUE</t>
  </si>
  <si>
    <t>Years Ended 31 December 2020</t>
  </si>
  <si>
    <t>Years Ended 31 December 2019</t>
  </si>
  <si>
    <t>Note to the Financial Statements</t>
  </si>
  <si>
    <t>S/N</t>
  </si>
  <si>
    <t>Bank Name</t>
  </si>
  <si>
    <t>Amount</t>
  </si>
  <si>
    <t>Notes to the Financial Statements</t>
  </si>
  <si>
    <t>MONTH</t>
  </si>
  <si>
    <t>Cash Balance</t>
  </si>
  <si>
    <t>January</t>
  </si>
  <si>
    <t>Bank Balances:</t>
  </si>
  <si>
    <t>February</t>
  </si>
  <si>
    <t>Access Bank Plc</t>
  </si>
  <si>
    <t>Month</t>
  </si>
  <si>
    <t>Statutory Allocation</t>
  </si>
  <si>
    <t>Solid Mineral (Oil Excess Revenue)</t>
  </si>
  <si>
    <t>Special Project Fund</t>
  </si>
  <si>
    <t>Domestic Loan</t>
  </si>
  <si>
    <t>Salary Bailout</t>
  </si>
  <si>
    <t>Inter-Account Transfer</t>
  </si>
  <si>
    <t>Refund from Salaries</t>
  </si>
  <si>
    <t>March</t>
  </si>
  <si>
    <t>S R A Account</t>
  </si>
  <si>
    <t xml:space="preserve">Actual </t>
  </si>
  <si>
    <t>Budgets</t>
  </si>
  <si>
    <t>Variance</t>
  </si>
  <si>
    <t>April</t>
  </si>
  <si>
    <t>VAT Account</t>
  </si>
  <si>
    <t>Short Term Borrowings</t>
  </si>
  <si>
    <t>Balance b/f</t>
  </si>
  <si>
    <t>Value Added Tax (VAT)</t>
  </si>
  <si>
    <t>May</t>
  </si>
  <si>
    <t>IGR - Business Permit</t>
  </si>
  <si>
    <t>SALARIES AND WAGES</t>
  </si>
  <si>
    <t>Total Salary</t>
  </si>
  <si>
    <t>Payment</t>
  </si>
  <si>
    <t>SOCIAL BENEFITS</t>
  </si>
  <si>
    <t>Repair And Maintenace</t>
  </si>
  <si>
    <t>Bank Charges (Other than Interest)</t>
  </si>
  <si>
    <t>Ex. Diff Account</t>
  </si>
  <si>
    <t>IPSAS Adjustments</t>
  </si>
  <si>
    <t>June</t>
  </si>
  <si>
    <t>IGR - Tender Fees</t>
  </si>
  <si>
    <t>Salaries</t>
  </si>
  <si>
    <t>Pension</t>
  </si>
  <si>
    <t>Travelling Expenses</t>
  </si>
  <si>
    <t>Salaries &amp; Wages Account</t>
  </si>
  <si>
    <t>Withholding Tax</t>
  </si>
  <si>
    <t xml:space="preserve">Total </t>
  </si>
  <si>
    <t>July</t>
  </si>
  <si>
    <t>IGR - Hawkers Permit</t>
  </si>
  <si>
    <t>Traditional Council</t>
  </si>
  <si>
    <t>Office Stationery &amp; Computer Consummables</t>
  </si>
  <si>
    <t>Value Addeed Tax</t>
  </si>
  <si>
    <t>Prior years Adjustments</t>
  </si>
  <si>
    <t>Total Other Current Assets</t>
  </si>
  <si>
    <t>August</t>
  </si>
  <si>
    <t>IGR - Community Dev/Poll Tax</t>
  </si>
  <si>
    <t>Professional Charges</t>
  </si>
  <si>
    <t>Zenith Bank Plc</t>
  </si>
  <si>
    <t>NULGE</t>
  </si>
  <si>
    <t>Total IPSAS Adjustment</t>
  </si>
  <si>
    <t>September</t>
  </si>
  <si>
    <t>IGR - Association Levy</t>
  </si>
  <si>
    <t>TOTAL SOCIAL BENEFITS</t>
  </si>
  <si>
    <t>I G R Account</t>
  </si>
  <si>
    <t>Total Loan and Debts (Short-Term)</t>
  </si>
  <si>
    <t>3% Local Government Development Fund</t>
  </si>
  <si>
    <t>October</t>
  </si>
  <si>
    <t>Burial Fees</t>
  </si>
  <si>
    <t>TOTAL SALARIES AND WAGES</t>
  </si>
  <si>
    <t>Security Expenses</t>
  </si>
  <si>
    <t>Paye</t>
  </si>
  <si>
    <t>November</t>
  </si>
  <si>
    <t>5% WHT (State)</t>
  </si>
  <si>
    <t>December</t>
  </si>
  <si>
    <t>Bill Board Advert Fees</t>
  </si>
  <si>
    <t>ALLOWANCES AND SOCIAL CONTRIBUTION</t>
  </si>
  <si>
    <t>M&amp;HWUN</t>
  </si>
  <si>
    <t>Political Office Holders Salary / Allownce</t>
  </si>
  <si>
    <t>Total Unremitted Dedeuctions</t>
  </si>
  <si>
    <t>Salary Payable for the year</t>
  </si>
  <si>
    <t>Subvention</t>
  </si>
  <si>
    <t>Total Statutory Revenue</t>
  </si>
  <si>
    <t>TOTAL ALLOWANCES AND SOCIAL CONTRIBUTION</t>
  </si>
  <si>
    <t>Grand Total Salaries &amp; Wages</t>
  </si>
  <si>
    <t>Leave Allowance Payables</t>
  </si>
  <si>
    <t>Total Long Term Borrowing</t>
  </si>
  <si>
    <t>Disease Control</t>
  </si>
  <si>
    <t>Unremitted staff welfare deduction</t>
  </si>
  <si>
    <t>LGEA SUBEB</t>
  </si>
  <si>
    <t xml:space="preserve">1% Auditor General for Local Govts. </t>
  </si>
  <si>
    <t xml:space="preserve">1% Min. for Local Govt. &amp; Chieftaincy Affairs </t>
  </si>
  <si>
    <t>1% Local Govt. Service Commission</t>
  </si>
  <si>
    <t>5% Kogi State Council of Chiefs</t>
  </si>
  <si>
    <t>0.25% Security Trust Fund</t>
  </si>
  <si>
    <t>5% Confluence University of Science &amp; Technology</t>
  </si>
  <si>
    <t>Provision of Health/Medical Supplies</t>
  </si>
  <si>
    <t>Provision of Reading Materials/School Uniforms</t>
  </si>
  <si>
    <t>Community Development</t>
  </si>
  <si>
    <t>Clearing of Right of Way /Rehabilitation/Grading of Rural Roads</t>
  </si>
  <si>
    <t>Total Capital Expenditure</t>
  </si>
  <si>
    <t>Actual</t>
  </si>
  <si>
    <t>Budgeted</t>
  </si>
  <si>
    <t>Variation</t>
  </si>
  <si>
    <t>Infrastructure</t>
  </si>
  <si>
    <t>16</t>
  </si>
  <si>
    <t>14</t>
  </si>
  <si>
    <t>Note 1: Government Share of FAAC (Statutory Revenue)</t>
  </si>
  <si>
    <t>Note 2: Government Share of Value Added Tax (VAT)</t>
  </si>
  <si>
    <t>Note 3: Tax Revenue</t>
  </si>
  <si>
    <t>Note 4: Non Tax Revenue</t>
  </si>
  <si>
    <t>Note 5: Salaries &amp; Wages</t>
  </si>
  <si>
    <t>Note 6: Social Benefits</t>
  </si>
  <si>
    <t>Note 7: Overhead Costs</t>
  </si>
  <si>
    <t>Note 8: Public Debt Charges</t>
  </si>
  <si>
    <t>Note 9: Cash and Cash Equivalent (By Banks)</t>
  </si>
  <si>
    <t>Note 10: Other Current Assets</t>
  </si>
  <si>
    <t>NOTE: 11 PROPERTY, PLANT AND EQUIPMENT</t>
  </si>
  <si>
    <t>Note 12: Short Term Loans &amp; Debts</t>
  </si>
  <si>
    <t>Salary Payable (12a)</t>
  </si>
  <si>
    <t>Other Payables (12b)</t>
  </si>
  <si>
    <t>Note 12a: Salary Payables</t>
  </si>
  <si>
    <t>Note 12b: Other Payables</t>
  </si>
  <si>
    <t>Note 13: Unremitted Dedeuctions</t>
  </si>
  <si>
    <t>Note 14: Long Term Borrowing</t>
  </si>
  <si>
    <t>12</t>
  </si>
  <si>
    <t>Financial Statements for the Year Ended 31 December 2021</t>
  </si>
  <si>
    <t>Year Ended 31 December 2021</t>
  </si>
  <si>
    <t>Years Ended 31 December 2021</t>
  </si>
  <si>
    <t>Contract Registration Fees</t>
  </si>
  <si>
    <t>Marriage/Divorce Fee</t>
  </si>
  <si>
    <t>Development Levy</t>
  </si>
  <si>
    <t>Motor Park Fees</t>
  </si>
  <si>
    <t>Tenement Rate</t>
  </si>
  <si>
    <t>Certificate of Origin</t>
  </si>
  <si>
    <t>Rent on Government Properties</t>
  </si>
  <si>
    <t>Market Store Fee</t>
  </si>
  <si>
    <t>Earning from Consult. Services</t>
  </si>
  <si>
    <t>Sales</t>
  </si>
  <si>
    <t>School Fees</t>
  </si>
  <si>
    <t>Slaughter Slab Fees</t>
  </si>
  <si>
    <t>Certificate of Ownership</t>
  </si>
  <si>
    <t>Earning from Medical Services</t>
  </si>
  <si>
    <t>Fines &amp; Penalties</t>
  </si>
  <si>
    <t>Hiring on Government Properties</t>
  </si>
  <si>
    <t>Welfare Packages</t>
  </si>
  <si>
    <t>Training, Seminars and Workshop</t>
  </si>
  <si>
    <t>Drugs &amp; Medical Supply</t>
  </si>
  <si>
    <t>Printing</t>
  </si>
  <si>
    <t>Catering Materials</t>
  </si>
  <si>
    <t>Sport Expenses</t>
  </si>
  <si>
    <t>Electricity Charges</t>
  </si>
  <si>
    <t>Legal Services</t>
  </si>
  <si>
    <t>Motor Vehicle Fueling</t>
  </si>
  <si>
    <t>Publicity &amp; Advert</t>
  </si>
  <si>
    <t>Single Running Cost Account</t>
  </si>
  <si>
    <t>Rehabilitation/Repair of Buildings</t>
  </si>
  <si>
    <t>Rehabilitation/Repair of Borehole</t>
  </si>
  <si>
    <t>Financial Statements fot the Year Ended 31 December 2021</t>
  </si>
  <si>
    <t>Closing Balance as at 31 December 2021</t>
  </si>
  <si>
    <t>Year Ended December 31st, 2021</t>
  </si>
  <si>
    <t>Statement For The Year Ended December 31st, 2021</t>
  </si>
  <si>
    <t>Financial Statement For The Year Ended, December 31st, 2021</t>
  </si>
  <si>
    <t>Opening Balance as at 1st January 2021</t>
  </si>
  <si>
    <t>Closing Balance 31 December 2021</t>
  </si>
  <si>
    <t>Cash &amp; Cash Equivalent as at 01 January 2021</t>
  </si>
  <si>
    <t>Cash &amp; Cash Equivalent as at 31 December 2021</t>
  </si>
  <si>
    <t>Note 1A: Government Share of FAAC (Statutory Revenue)</t>
  </si>
  <si>
    <t>Note 2A: Government Share of Value Added Tax (VAT)</t>
  </si>
  <si>
    <t>Note 16: Reserves</t>
  </si>
  <si>
    <t>Note 15: Capital Expenditure</t>
  </si>
  <si>
    <t>15</t>
  </si>
  <si>
    <t>Financial Statement For The Year Ended, December 31St, 2021</t>
  </si>
  <si>
    <t>Opening Cash Balance as at 1/1/2021</t>
  </si>
  <si>
    <t>Closing Cash Balance as at 31/12/2021</t>
  </si>
  <si>
    <t>U B A Plc (VAT Acct)</t>
  </si>
  <si>
    <t>Balance as at December 31, 2021</t>
  </si>
  <si>
    <t>Bal C/Forward December 31, 2021</t>
  </si>
  <si>
    <t>As at December 31, 2021</t>
  </si>
  <si>
    <t>As at January 1, 2021</t>
  </si>
  <si>
    <t>Unremitted Deduction for the year</t>
  </si>
  <si>
    <t>Opening Balance as at 01 January 2021</t>
  </si>
  <si>
    <t>Suppl.</t>
  </si>
  <si>
    <t>net Cashflow from all Activities</t>
  </si>
  <si>
    <t>sitting allowance</t>
  </si>
  <si>
    <t>fsp insentives</t>
  </si>
  <si>
    <t>Security Vote ALLOWANCE</t>
  </si>
  <si>
    <t>Statutory REMITTANCES:</t>
  </si>
  <si>
    <t>Net Surplus/(Deficit)</t>
  </si>
  <si>
    <t>YAGBa-west local govt area (nov 2019 - access bank plc)</t>
  </si>
  <si>
    <t>Ogori Magongo LGA 
(access bank - feb &amp; mar 2020)</t>
  </si>
  <si>
    <t>Refreshment/Hospitality &amp; Office Exp.</t>
  </si>
  <si>
    <t xml:space="preserve"> </t>
  </si>
  <si>
    <t>Year Ended 31 
December 2021</t>
  </si>
  <si>
    <t>Year Ended 31 
December 2020</t>
  </si>
  <si>
    <t>Year Ended 31st 
December 2021</t>
  </si>
  <si>
    <t>Diff. Between 
Budget &amp;
 Actual</t>
  </si>
  <si>
    <t>Year Ended 31
 December 2020</t>
  </si>
  <si>
    <t>Forex 
Equalization</t>
  </si>
  <si>
    <t>Excess Bank 
Charges
 recovered</t>
  </si>
  <si>
    <t>Statutory 
Allocation</t>
  </si>
  <si>
    <t>Exchange 
difference</t>
  </si>
  <si>
    <t>Non-Oil 
Revenue</t>
  </si>
  <si>
    <t>Years Ended 31
 December 2021</t>
  </si>
  <si>
    <t>Years Ended 31 
December 2020</t>
  </si>
  <si>
    <t>Administrative
 Code</t>
  </si>
  <si>
    <t>Balance 
Payable</t>
  </si>
  <si>
    <t>Administrative 
Code</t>
  </si>
  <si>
    <t>Year Ended 31
December 2020</t>
  </si>
  <si>
    <t>Years Ended 31 
December 2021</t>
  </si>
  <si>
    <t>Provision of Agro-Chemicals /Farm inputs 
/Crops /Improve Seeds/EQUIPT.</t>
  </si>
  <si>
    <t>Furniture &amp;
 Fittings</t>
  </si>
  <si>
    <t>Office 
Furniture</t>
  </si>
  <si>
    <t>Plant &amp; 
Machinery</t>
  </si>
  <si>
    <t>Teaching &amp; 
Learning 
Aids</t>
  </si>
  <si>
    <t>Agricultural 
Equipments</t>
  </si>
  <si>
    <t>Motor 
Vehicle</t>
  </si>
  <si>
    <t>Accumulated 
Surpluses/
(Deficit)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</si>
</sst>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2060"/>
      <name val="Berlin Sans FB"/>
      <family val="2"/>
    </font>
    <font>
      <sz val="10"/>
      <color rgb="FF002060"/>
      <name val="Berlin Sans FB"/>
      <family val="2"/>
    </font>
    <font>
      <b/>
      <u/>
      <sz val="10"/>
      <color rgb="FF002060"/>
      <name val="Berlin Sans FB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6" fontId="2" fillId="0" borderId="1" xfId="1" quotePrefix="1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vertical="center"/>
    </xf>
    <xf numFmtId="164" fontId="2" fillId="0" borderId="1" xfId="1" applyFont="1" applyBorder="1" applyAlignment="1" applyProtection="1">
      <alignment vertical="center"/>
    </xf>
    <xf numFmtId="166" fontId="2" fillId="0" borderId="1" xfId="1" applyNumberFormat="1" applyFont="1" applyBorder="1" applyAlignment="1" applyProtection="1">
      <alignment horizontal="center" vertical="center"/>
    </xf>
    <xf numFmtId="164" fontId="3" fillId="0" borderId="1" xfId="1" applyFont="1" applyBorder="1" applyAlignment="1" applyProtection="1">
      <alignment vertical="center"/>
    </xf>
    <xf numFmtId="166" fontId="3" fillId="0" borderId="1" xfId="1" applyNumberFormat="1" applyFont="1" applyBorder="1" applyAlignment="1" applyProtection="1">
      <alignment vertical="center"/>
    </xf>
    <xf numFmtId="166" fontId="2" fillId="0" borderId="1" xfId="1" quotePrefix="1" applyNumberFormat="1" applyFont="1" applyBorder="1" applyAlignment="1" applyProtection="1">
      <alignment horizontal="left" vertical="center"/>
    </xf>
    <xf numFmtId="166" fontId="2" fillId="0" borderId="1" xfId="1" quotePrefix="1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164" fontId="2" fillId="0" borderId="1" xfId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 applyProtection="1">
      <alignment vertical="center" wrapText="1"/>
    </xf>
    <xf numFmtId="166" fontId="3" fillId="0" borderId="1" xfId="1" applyNumberFormat="1" applyFont="1" applyBorder="1" applyAlignment="1" applyProtection="1">
      <alignment horizontal="center" vertical="center"/>
    </xf>
    <xf numFmtId="165" fontId="3" fillId="0" borderId="1" xfId="1" applyNumberFormat="1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4" fontId="3" fillId="0" borderId="1" xfId="1" applyFont="1" applyBorder="1" applyAlignment="1">
      <alignment vertical="center" wrapText="1"/>
    </xf>
    <xf numFmtId="164" fontId="2" fillId="0" borderId="1" xfId="1" applyFont="1" applyBorder="1" applyAlignment="1" applyProtection="1">
      <alignment horizontal="center" vertical="center"/>
    </xf>
    <xf numFmtId="166" fontId="2" fillId="0" borderId="1" xfId="1" applyNumberFormat="1" applyFont="1" applyBorder="1" applyAlignment="1">
      <alignment vertical="center"/>
    </xf>
    <xf numFmtId="166" fontId="2" fillId="0" borderId="1" xfId="1" quotePrefix="1" applyNumberFormat="1" applyFont="1" applyBorder="1" applyAlignment="1" applyProtection="1">
      <alignment vertical="center" wrapText="1"/>
    </xf>
    <xf numFmtId="16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7" fontId="3" fillId="0" borderId="1" xfId="1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1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4" fontId="2" fillId="0" borderId="1" xfId="1" applyFont="1" applyBorder="1" applyAlignment="1" applyProtection="1">
      <alignment vertical="center" wrapText="1"/>
    </xf>
    <xf numFmtId="0" fontId="2" fillId="0" borderId="1" xfId="1" applyNumberFormat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66" fontId="2" fillId="0" borderId="1" xfId="1" quotePrefix="1" applyNumberFormat="1" applyFont="1" applyBorder="1" applyAlignment="1" applyProtection="1">
      <alignment horizontal="center" vertical="center"/>
    </xf>
    <xf numFmtId="166" fontId="3" fillId="0" borderId="1" xfId="1" applyNumberFormat="1" applyFont="1" applyBorder="1" applyAlignment="1" applyProtection="1">
      <alignment horizontal="right" vertical="top"/>
      <protection locked="0"/>
    </xf>
    <xf numFmtId="0" fontId="4" fillId="0" borderId="1" xfId="0" applyFont="1" applyBorder="1" applyAlignment="1">
      <alignment vertical="center"/>
    </xf>
    <xf numFmtId="9" fontId="2" fillId="0" borderId="1" xfId="2" applyFont="1" applyBorder="1" applyAlignment="1" applyProtection="1">
      <alignment horizontal="center" vertical="center"/>
    </xf>
    <xf numFmtId="9" fontId="2" fillId="0" borderId="1" xfId="2" quotePrefix="1" applyFont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vertical="center"/>
    </xf>
    <xf numFmtId="165" fontId="2" fillId="0" borderId="1" xfId="1" applyNumberFormat="1" applyFont="1" applyBorder="1" applyAlignment="1" applyProtection="1">
      <alignment vertical="center"/>
    </xf>
    <xf numFmtId="166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3" fontId="2" fillId="0" borderId="1" xfId="1" applyNumberFormat="1" applyFont="1" applyBorder="1" applyAlignment="1" applyProtection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1" applyNumberFormat="1" applyFont="1" applyBorder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1" fontId="3" fillId="0" borderId="1" xfId="1" applyNumberFormat="1" applyFont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>
      <alignment horizontal="center" wrapText="1"/>
    </xf>
    <xf numFmtId="164" fontId="3" fillId="0" borderId="1" xfId="1" applyFont="1" applyBorder="1"/>
    <xf numFmtId="166" fontId="3" fillId="0" borderId="1" xfId="0" applyNumberFormat="1" applyFont="1" applyBorder="1"/>
    <xf numFmtId="165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/>
    <xf numFmtId="166" fontId="2" fillId="0" borderId="1" xfId="1" quotePrefix="1" applyNumberFormat="1" applyFont="1" applyBorder="1" applyAlignment="1" applyProtection="1">
      <alignment horizontal="center"/>
    </xf>
    <xf numFmtId="2" fontId="3" fillId="0" borderId="1" xfId="1" applyNumberFormat="1" applyFont="1" applyBorder="1" applyAlignment="1" applyProtection="1">
      <alignment vertical="center"/>
    </xf>
    <xf numFmtId="164" fontId="3" fillId="0" borderId="1" xfId="1" quotePrefix="1" applyFont="1" applyBorder="1" applyAlignment="1" applyProtection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quotePrefix="1" applyNumberFormat="1" applyFont="1" applyBorder="1" applyAlignment="1" applyProtection="1">
      <alignment vertical="center"/>
    </xf>
    <xf numFmtId="166" fontId="3" fillId="0" borderId="1" xfId="1" applyNumberFormat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1" quotePrefix="1" applyNumberFormat="1" applyFont="1" applyBorder="1" applyAlignment="1" applyProtection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/>
    </xf>
    <xf numFmtId="49" fontId="2" fillId="0" borderId="1" xfId="1" applyNumberFormat="1" applyFont="1" applyBorder="1" applyAlignment="1" applyProtection="1">
      <alignment horizontal="center" vertical="center"/>
    </xf>
    <xf numFmtId="164" fontId="2" fillId="0" borderId="2" xfId="1" applyFont="1" applyBorder="1" applyAlignment="1" applyProtection="1">
      <alignment horizontal="left" vertical="center"/>
    </xf>
    <xf numFmtId="164" fontId="2" fillId="0" borderId="3" xfId="1" applyFont="1" applyBorder="1" applyAlignment="1" applyProtection="1">
      <alignment horizontal="left" vertical="center"/>
    </xf>
    <xf numFmtId="164" fontId="2" fillId="0" borderId="4" xfId="1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/>
    </xf>
    <xf numFmtId="166" fontId="2" fillId="0" borderId="1" xfId="1" quotePrefix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 applyProtection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6" fontId="2" fillId="0" borderId="1" xfId="1" quotePrefix="1" applyNumberFormat="1" applyFont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247650</xdr:colOff>
      <xdr:row>52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7913AD-3F10-EE6F-2DE3-6A136BFD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0" cy="995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193675</xdr:colOff>
      <xdr:row>42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D285B5-06A2-A77B-AAD6-D98B08308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89675" cy="80981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193675</xdr:colOff>
      <xdr:row>41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8691A4-AC7F-72E8-AAD7-EC7443B6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89675" cy="7949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321945</xdr:colOff>
      <xdr:row>42</xdr:row>
      <xdr:rowOff>54610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51F82-61A4-A753-CB6D-B86DED8C5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7945" cy="80556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ENE%20LGT/Desktop/666666/NEW%202020%20FINAL%20ACCOUNT%20PREPARATION%20ST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8"/>
      <sheetName val="Sheet1"/>
      <sheetName val="Sheet3"/>
      <sheetName val="Notes"/>
      <sheetName val="FIN POSITION"/>
      <sheetName val="net surplus over deficit"/>
      <sheetName val="cashflow"/>
      <sheetName val="comparison of budget and actual"/>
      <sheetName val="DEPREC"/>
      <sheetName val="PERFORMANCE"/>
      <sheetName val="Assets &amp; Equity"/>
      <sheetName val="Sheet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0D0D93-87B9-47D8-8262-5A526EFB9675}">
  <we:reference id="wa200002205" version="1.0.7.0" store="en-US" storeType="OMEX"/>
  <we:alternateReferences>
    <we:reference id="wa200002205" version="1.0.7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3AF5-A57A-4985-BF4A-3A88CCE0A297}">
  <dimension ref="A1"/>
  <sheetViews>
    <sheetView showGridLines="0" tabSelected="1" topLeftCell="A2" workbookViewId="0">
      <selection activeCell="Q15" sqref="Q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N43"/>
  <sheetViews>
    <sheetView topLeftCell="CH1" zoomScale="89" zoomScaleNormal="89" workbookViewId="0">
      <selection activeCell="CJ10" sqref="CJ10:CM10"/>
    </sheetView>
  </sheetViews>
  <sheetFormatPr defaultRowHeight="15" customHeight="1" x14ac:dyDescent="0.25"/>
  <cols>
    <col min="1" max="1" width="4.28515625" style="1" bestFit="1" customWidth="1"/>
    <col min="2" max="2" width="28.42578125" style="7" bestFit="1" customWidth="1"/>
    <col min="3" max="3" width="15.28515625" style="28" bestFit="1" customWidth="1"/>
    <col min="4" max="4" width="15.7109375" style="28" bestFit="1" customWidth="1"/>
    <col min="5" max="5" width="15.140625" style="28" bestFit="1" customWidth="1"/>
    <col min="6" max="6" width="16.28515625" style="27" bestFit="1" customWidth="1"/>
    <col min="7" max="7" width="9.140625" style="7"/>
    <col min="8" max="8" width="4.28515625" style="7" bestFit="1" customWidth="1"/>
    <col min="9" max="9" width="10.140625" style="7" bestFit="1" customWidth="1"/>
    <col min="10" max="10" width="14.5703125" style="7" bestFit="1" customWidth="1"/>
    <col min="11" max="11" width="15.42578125" style="7" bestFit="1" customWidth="1"/>
    <col min="12" max="12" width="18" style="7" bestFit="1" customWidth="1"/>
    <col min="13" max="13" width="15.7109375" style="7" bestFit="1" customWidth="1"/>
    <col min="14" max="14" width="16.140625" style="7" bestFit="1" customWidth="1"/>
    <col min="15" max="15" width="18.28515625" style="7" bestFit="1" customWidth="1"/>
    <col min="16" max="17" width="9.140625" style="7"/>
    <col min="18" max="18" width="4.28515625" style="7" bestFit="1" customWidth="1"/>
    <col min="19" max="19" width="20.85546875" style="7" bestFit="1" customWidth="1"/>
    <col min="20" max="20" width="14.42578125" style="7" bestFit="1" customWidth="1"/>
    <col min="21" max="21" width="15" style="7" bestFit="1" customWidth="1"/>
    <col min="22" max="22" width="13.42578125" style="7" bestFit="1" customWidth="1"/>
    <col min="23" max="23" width="15.85546875" style="7" bestFit="1" customWidth="1"/>
    <col min="24" max="25" width="9.140625" style="7"/>
    <col min="26" max="26" width="4.28515625" style="7" bestFit="1" customWidth="1"/>
    <col min="27" max="27" width="11.7109375" style="7" bestFit="1" customWidth="1"/>
    <col min="28" max="29" width="15.85546875" style="7" bestFit="1" customWidth="1"/>
    <col min="30" max="31" width="9.140625" style="7"/>
    <col min="32" max="32" width="4.28515625" style="1" bestFit="1" customWidth="1"/>
    <col min="33" max="33" width="26" style="7" bestFit="1" customWidth="1"/>
    <col min="34" max="34" width="12.140625" style="7" bestFit="1" customWidth="1"/>
    <col min="35" max="35" width="12.85546875" style="7" bestFit="1" customWidth="1"/>
    <col min="36" max="36" width="11.85546875" style="7" bestFit="1" customWidth="1"/>
    <col min="37" max="37" width="15.85546875" style="7" bestFit="1" customWidth="1"/>
    <col min="38" max="39" width="9.140625" style="7"/>
    <col min="40" max="40" width="14.5703125" style="1" bestFit="1" customWidth="1"/>
    <col min="41" max="41" width="29.28515625" style="7" bestFit="1" customWidth="1"/>
    <col min="42" max="42" width="13.140625" style="7" bestFit="1" customWidth="1"/>
    <col min="43" max="43" width="12.42578125" style="7" bestFit="1" customWidth="1"/>
    <col min="44" max="44" width="12.140625" style="7" bestFit="1" customWidth="1"/>
    <col min="45" max="46" width="9.140625" style="7"/>
    <col min="47" max="47" width="4.28515625" style="1" bestFit="1" customWidth="1"/>
    <col min="48" max="48" width="34" style="7" bestFit="1" customWidth="1"/>
    <col min="49" max="49" width="14.42578125" style="7" bestFit="1" customWidth="1"/>
    <col min="50" max="50" width="14" style="7" bestFit="1" customWidth="1"/>
    <col min="51" max="51" width="14.28515625" style="7" bestFit="1" customWidth="1"/>
    <col min="52" max="52" width="13.5703125" style="7" bestFit="1" customWidth="1"/>
    <col min="53" max="53" width="13.140625" style="7" bestFit="1" customWidth="1"/>
    <col min="54" max="54" width="15.85546875" style="7" bestFit="1" customWidth="1"/>
    <col min="55" max="56" width="9.140625" style="7"/>
    <col min="57" max="57" width="4.28515625" style="7" bestFit="1" customWidth="1"/>
    <col min="58" max="58" width="11.28515625" style="7" bestFit="1" customWidth="1"/>
    <col min="59" max="59" width="16" style="7" bestFit="1" customWidth="1"/>
    <col min="60" max="60" width="14" style="7" bestFit="1" customWidth="1"/>
    <col min="61" max="61" width="13.7109375" style="7" bestFit="1" customWidth="1"/>
    <col min="62" max="62" width="14.7109375" style="7" bestFit="1" customWidth="1"/>
    <col min="63" max="63" width="14.85546875" style="7" bestFit="1" customWidth="1"/>
    <col min="64" max="64" width="15.85546875" style="7" bestFit="1" customWidth="1"/>
    <col min="65" max="66" width="9.140625" style="7"/>
    <col min="67" max="67" width="14.5703125" style="7" bestFit="1" customWidth="1"/>
    <col min="68" max="68" width="41.85546875" style="7" bestFit="1" customWidth="1"/>
    <col min="69" max="69" width="15.28515625" style="44" bestFit="1" customWidth="1"/>
    <col min="70" max="70" width="15.28515625" style="7" bestFit="1" customWidth="1"/>
    <col min="71" max="71" width="13.7109375" style="7" bestFit="1" customWidth="1"/>
    <col min="72" max="72" width="15.85546875" style="7" bestFit="1" customWidth="1"/>
    <col min="73" max="74" width="9.140625" style="7"/>
    <col min="75" max="75" width="14.5703125" style="7" bestFit="1" customWidth="1"/>
    <col min="76" max="76" width="31.5703125" style="7" bestFit="1" customWidth="1"/>
    <col min="77" max="77" width="11.5703125" style="7" bestFit="1" customWidth="1"/>
    <col min="78" max="79" width="12.28515625" style="7" bestFit="1" customWidth="1"/>
    <col min="80" max="80" width="15.7109375" style="7" bestFit="1" customWidth="1"/>
    <col min="81" max="82" width="9.140625" style="7"/>
    <col min="83" max="83" width="4.28515625" style="7" bestFit="1" customWidth="1"/>
    <col min="84" max="84" width="25.5703125" style="7" bestFit="1" customWidth="1"/>
    <col min="85" max="85" width="15.42578125" style="7" bestFit="1" customWidth="1"/>
    <col min="86" max="86" width="15.85546875" style="7" bestFit="1" customWidth="1"/>
    <col min="87" max="87" width="9.140625" style="7"/>
    <col min="88" max="88" width="4.28515625" style="7" bestFit="1" customWidth="1"/>
    <col min="89" max="89" width="27.42578125" style="7" bestFit="1" customWidth="1"/>
    <col min="90" max="90" width="15.42578125" style="7" bestFit="1" customWidth="1"/>
    <col min="91" max="91" width="15.85546875" style="7" bestFit="1" customWidth="1"/>
    <col min="92" max="92" width="9.140625" style="7"/>
    <col min="93" max="93" width="4.28515625" style="7" bestFit="1" customWidth="1"/>
    <col min="94" max="94" width="53.5703125" style="7" bestFit="1" customWidth="1"/>
    <col min="95" max="95" width="15.7109375" style="7" bestFit="1" customWidth="1"/>
    <col min="96" max="96" width="15.42578125" style="7" bestFit="1" customWidth="1"/>
    <col min="97" max="97" width="13" style="7" bestFit="1" customWidth="1"/>
    <col min="98" max="98" width="9.140625" style="7"/>
    <col min="99" max="99" width="4.28515625" style="1" bestFit="1" customWidth="1"/>
    <col min="100" max="100" width="35.28515625" style="7" bestFit="1" customWidth="1"/>
    <col min="101" max="101" width="30.140625" style="7" bestFit="1" customWidth="1"/>
    <col min="102" max="102" width="30.5703125" style="7" bestFit="1" customWidth="1"/>
    <col min="103" max="106" width="9.140625" style="7"/>
    <col min="107" max="107" width="4.28515625" style="7" bestFit="1" customWidth="1"/>
    <col min="108" max="108" width="48.7109375" style="7" bestFit="1" customWidth="1"/>
    <col min="109" max="109" width="30.5703125" style="7" bestFit="1" customWidth="1"/>
    <col min="110" max="110" width="30.140625" style="7" bestFit="1" customWidth="1"/>
    <col min="111" max="114" width="9.140625" style="7"/>
    <col min="115" max="115" width="4.28515625" style="7" bestFit="1" customWidth="1"/>
    <col min="116" max="116" width="33.5703125" style="7" bestFit="1" customWidth="1"/>
    <col min="117" max="117" width="10.5703125" style="7" bestFit="1" customWidth="1"/>
    <col min="118" max="118" width="16.28515625" style="7" bestFit="1" customWidth="1"/>
    <col min="119" max="16384" width="9.140625" style="7"/>
  </cols>
  <sheetData>
    <row r="1" spans="1:118" ht="15" customHeight="1" x14ac:dyDescent="0.25">
      <c r="A1" s="81" t="s">
        <v>21</v>
      </c>
      <c r="B1" s="81"/>
      <c r="C1" s="81"/>
      <c r="D1" s="81"/>
      <c r="E1" s="81"/>
      <c r="F1" s="81"/>
      <c r="R1" s="81" t="s">
        <v>21</v>
      </c>
      <c r="S1" s="81"/>
      <c r="T1" s="81"/>
      <c r="U1" s="81"/>
      <c r="V1" s="81"/>
      <c r="W1" s="81"/>
      <c r="AF1" s="81" t="s">
        <v>21</v>
      </c>
      <c r="AG1" s="81"/>
      <c r="AH1" s="81"/>
      <c r="AI1" s="81"/>
      <c r="AJ1" s="81"/>
      <c r="AK1" s="81"/>
      <c r="AN1" s="81" t="s">
        <v>21</v>
      </c>
      <c r="AO1" s="81"/>
      <c r="AP1" s="81"/>
      <c r="AQ1" s="81"/>
      <c r="AR1" s="81"/>
      <c r="AU1" s="81" t="s">
        <v>21</v>
      </c>
      <c r="AV1" s="81"/>
      <c r="AW1" s="81"/>
      <c r="AX1" s="81"/>
      <c r="AY1" s="81"/>
      <c r="AZ1" s="81"/>
      <c r="BA1" s="81"/>
      <c r="BB1" s="81"/>
      <c r="BE1" s="81" t="s">
        <v>21</v>
      </c>
      <c r="BF1" s="81"/>
      <c r="BG1" s="81"/>
      <c r="BH1" s="81"/>
      <c r="BI1" s="81"/>
      <c r="BJ1" s="81"/>
      <c r="BK1" s="81"/>
      <c r="BL1" s="81"/>
      <c r="BO1" s="81" t="s">
        <v>21</v>
      </c>
      <c r="BP1" s="81"/>
      <c r="BQ1" s="81"/>
      <c r="BR1" s="81"/>
      <c r="BS1" s="81"/>
      <c r="BT1" s="81"/>
      <c r="BW1" s="81" t="s">
        <v>21</v>
      </c>
      <c r="BX1" s="81"/>
      <c r="BY1" s="81"/>
      <c r="BZ1" s="81"/>
      <c r="CA1" s="81"/>
      <c r="CB1" s="81"/>
      <c r="CE1" s="92" t="s">
        <v>253</v>
      </c>
      <c r="CF1" s="92"/>
      <c r="CG1" s="92"/>
      <c r="CH1" s="92"/>
      <c r="CJ1" s="81" t="s">
        <v>21</v>
      </c>
      <c r="CK1" s="81"/>
      <c r="CL1" s="81"/>
      <c r="CM1" s="81"/>
      <c r="CO1" s="81" t="s">
        <v>21</v>
      </c>
      <c r="CP1" s="81"/>
      <c r="CQ1" s="81"/>
      <c r="CR1" s="81"/>
      <c r="CS1" s="81"/>
      <c r="CU1" s="81" t="s">
        <v>21</v>
      </c>
      <c r="CV1" s="81"/>
      <c r="CW1" s="81"/>
      <c r="CX1" s="81"/>
      <c r="DC1" s="81" t="s">
        <v>21</v>
      </c>
      <c r="DD1" s="81"/>
      <c r="DE1" s="81"/>
      <c r="DF1" s="81"/>
      <c r="DK1" s="81" t="s">
        <v>330</v>
      </c>
      <c r="DL1" s="81"/>
      <c r="DM1" s="81"/>
      <c r="DN1" s="81"/>
    </row>
    <row r="2" spans="1:118" ht="15" customHeight="1" x14ac:dyDescent="0.25">
      <c r="A2" s="81" t="s">
        <v>264</v>
      </c>
      <c r="B2" s="81"/>
      <c r="C2" s="81"/>
      <c r="D2" s="81"/>
      <c r="E2" s="81"/>
      <c r="F2" s="81"/>
      <c r="R2" s="81" t="s">
        <v>264</v>
      </c>
      <c r="S2" s="81"/>
      <c r="T2" s="81"/>
      <c r="U2" s="81"/>
      <c r="V2" s="81"/>
      <c r="W2" s="81"/>
      <c r="AF2" s="81" t="s">
        <v>264</v>
      </c>
      <c r="AG2" s="81"/>
      <c r="AH2" s="81"/>
      <c r="AI2" s="81"/>
      <c r="AJ2" s="81"/>
      <c r="AK2" s="81"/>
      <c r="AN2" s="81" t="s">
        <v>264</v>
      </c>
      <c r="AO2" s="81"/>
      <c r="AP2" s="81"/>
      <c r="AQ2" s="81"/>
      <c r="AR2" s="81"/>
      <c r="AU2" s="81" t="s">
        <v>264</v>
      </c>
      <c r="AV2" s="81"/>
      <c r="AW2" s="81"/>
      <c r="AX2" s="81"/>
      <c r="AY2" s="81"/>
      <c r="AZ2" s="81"/>
      <c r="BA2" s="81"/>
      <c r="BB2" s="81"/>
      <c r="BE2" s="81" t="s">
        <v>264</v>
      </c>
      <c r="BF2" s="81"/>
      <c r="BG2" s="81"/>
      <c r="BH2" s="81"/>
      <c r="BI2" s="81"/>
      <c r="BJ2" s="81"/>
      <c r="BK2" s="81"/>
      <c r="BL2" s="81"/>
      <c r="BO2" s="81" t="s">
        <v>264</v>
      </c>
      <c r="BP2" s="81"/>
      <c r="BQ2" s="81"/>
      <c r="BR2" s="81"/>
      <c r="BS2" s="81"/>
      <c r="BT2" s="81"/>
      <c r="BW2" s="81" t="s">
        <v>264</v>
      </c>
      <c r="BX2" s="81"/>
      <c r="BY2" s="81"/>
      <c r="BZ2" s="81"/>
      <c r="CA2" s="81"/>
      <c r="CB2" s="81"/>
      <c r="CF2" s="77"/>
      <c r="CG2" s="35" t="s">
        <v>347</v>
      </c>
      <c r="CH2" s="8" t="s">
        <v>342</v>
      </c>
      <c r="CJ2" s="81" t="s">
        <v>264</v>
      </c>
      <c r="CK2" s="81"/>
      <c r="CL2" s="81"/>
      <c r="CM2" s="81"/>
      <c r="CO2" s="81" t="s">
        <v>264</v>
      </c>
      <c r="CP2" s="81"/>
      <c r="CQ2" s="81"/>
      <c r="CR2" s="81"/>
      <c r="CS2" s="81"/>
      <c r="CU2" s="81" t="s">
        <v>296</v>
      </c>
      <c r="CV2" s="81"/>
      <c r="CW2" s="81"/>
      <c r="CX2" s="81"/>
      <c r="DC2" s="81" t="s">
        <v>264</v>
      </c>
      <c r="DD2" s="81"/>
      <c r="DE2" s="81"/>
      <c r="DF2" s="81"/>
      <c r="DK2" s="81" t="s">
        <v>264</v>
      </c>
      <c r="DL2" s="81"/>
      <c r="DM2" s="81"/>
      <c r="DN2" s="81"/>
    </row>
    <row r="3" spans="1:118" ht="15" customHeight="1" x14ac:dyDescent="0.25">
      <c r="A3" s="81" t="s">
        <v>139</v>
      </c>
      <c r="B3" s="81"/>
      <c r="C3" s="81"/>
      <c r="D3" s="81"/>
      <c r="E3" s="81"/>
      <c r="F3" s="81"/>
      <c r="R3" s="81" t="s">
        <v>139</v>
      </c>
      <c r="S3" s="81"/>
      <c r="T3" s="81"/>
      <c r="U3" s="81"/>
      <c r="V3" s="81"/>
      <c r="W3" s="81"/>
      <c r="Z3" s="92" t="s">
        <v>306</v>
      </c>
      <c r="AA3" s="92"/>
      <c r="AB3" s="92"/>
      <c r="AC3" s="92"/>
      <c r="AF3" s="81" t="s">
        <v>139</v>
      </c>
      <c r="AG3" s="81"/>
      <c r="AH3" s="81"/>
      <c r="AI3" s="81"/>
      <c r="AJ3" s="81"/>
      <c r="AK3" s="81"/>
      <c r="AN3" s="81" t="s">
        <v>139</v>
      </c>
      <c r="AO3" s="81"/>
      <c r="AP3" s="81"/>
      <c r="AQ3" s="81"/>
      <c r="AR3" s="81"/>
      <c r="AU3" s="81" t="s">
        <v>139</v>
      </c>
      <c r="AV3" s="81"/>
      <c r="AW3" s="81"/>
      <c r="AX3" s="81"/>
      <c r="AY3" s="81"/>
      <c r="AZ3" s="81"/>
      <c r="BA3" s="81"/>
      <c r="BB3" s="81"/>
      <c r="BE3" s="81" t="s">
        <v>139</v>
      </c>
      <c r="BF3" s="81"/>
      <c r="BG3" s="81"/>
      <c r="BH3" s="81"/>
      <c r="BI3" s="81"/>
      <c r="BJ3" s="81"/>
      <c r="BK3" s="81"/>
      <c r="BL3" s="81"/>
      <c r="BO3" s="81" t="s">
        <v>139</v>
      </c>
      <c r="BP3" s="81"/>
      <c r="BQ3" s="81"/>
      <c r="BR3" s="81"/>
      <c r="BS3" s="81"/>
      <c r="BT3" s="81"/>
      <c r="BW3" s="81" t="s">
        <v>139</v>
      </c>
      <c r="BX3" s="81"/>
      <c r="BY3" s="81"/>
      <c r="BZ3" s="81"/>
      <c r="CA3" s="81"/>
      <c r="CB3" s="81"/>
      <c r="CE3" s="9" t="s">
        <v>140</v>
      </c>
      <c r="CF3" s="10" t="s">
        <v>141</v>
      </c>
      <c r="CG3" s="11" t="s">
        <v>142</v>
      </c>
      <c r="CH3" s="11" t="s">
        <v>142</v>
      </c>
      <c r="CJ3" s="81" t="s">
        <v>143</v>
      </c>
      <c r="CK3" s="81"/>
      <c r="CL3" s="81"/>
      <c r="CM3" s="81"/>
      <c r="CO3" s="81" t="s">
        <v>143</v>
      </c>
      <c r="CP3" s="81"/>
      <c r="CQ3" s="81"/>
      <c r="CR3" s="81"/>
      <c r="CS3" s="81"/>
      <c r="CU3" s="81" t="s">
        <v>143</v>
      </c>
      <c r="CV3" s="81"/>
      <c r="CW3" s="81"/>
      <c r="CX3" s="81"/>
      <c r="DC3" s="81" t="s">
        <v>143</v>
      </c>
      <c r="DD3" s="81"/>
      <c r="DE3" s="81"/>
      <c r="DF3" s="81"/>
      <c r="DK3" s="81" t="s">
        <v>143</v>
      </c>
      <c r="DL3" s="81"/>
      <c r="DM3" s="81"/>
      <c r="DN3" s="81"/>
    </row>
    <row r="4" spans="1:118" ht="15" customHeight="1" x14ac:dyDescent="0.25">
      <c r="A4" s="85"/>
      <c r="B4" s="85"/>
      <c r="C4" s="85"/>
      <c r="D4" s="85"/>
      <c r="E4" s="85"/>
      <c r="F4" s="85"/>
      <c r="R4" s="85"/>
      <c r="S4" s="85"/>
      <c r="T4" s="85"/>
      <c r="U4" s="85"/>
      <c r="V4" s="85"/>
      <c r="W4" s="85"/>
      <c r="Z4" s="9" t="s">
        <v>140</v>
      </c>
      <c r="AA4" s="10" t="s">
        <v>144</v>
      </c>
      <c r="AB4" s="8" t="s">
        <v>341</v>
      </c>
      <c r="AC4" s="8" t="s">
        <v>342</v>
      </c>
      <c r="AF4" s="85"/>
      <c r="AG4" s="85"/>
      <c r="AH4" s="85"/>
      <c r="AI4" s="85"/>
      <c r="AJ4" s="85"/>
      <c r="AK4" s="85"/>
      <c r="AN4" s="85"/>
      <c r="AO4" s="85"/>
      <c r="AP4" s="85"/>
      <c r="AQ4" s="85"/>
      <c r="AR4" s="85"/>
      <c r="AU4" s="85"/>
      <c r="AV4" s="85"/>
      <c r="AW4" s="85"/>
      <c r="AX4" s="85"/>
      <c r="AY4" s="85"/>
      <c r="AZ4" s="85"/>
      <c r="BA4" s="85"/>
      <c r="BB4" s="85"/>
      <c r="BE4" s="85"/>
      <c r="BF4" s="85"/>
      <c r="BG4" s="85"/>
      <c r="BH4" s="85"/>
      <c r="BI4" s="85"/>
      <c r="BJ4" s="85"/>
      <c r="BK4" s="85"/>
      <c r="BL4" s="85"/>
      <c r="BO4" s="85"/>
      <c r="BP4" s="85"/>
      <c r="BQ4" s="85"/>
      <c r="BR4" s="85"/>
      <c r="BS4" s="85"/>
      <c r="BT4" s="85"/>
      <c r="BW4" s="85"/>
      <c r="BX4" s="85"/>
      <c r="BY4" s="85"/>
      <c r="BZ4" s="85"/>
      <c r="CA4" s="85"/>
      <c r="CB4" s="85"/>
      <c r="CE4" s="4">
        <f>ROW()-3</f>
        <v>1</v>
      </c>
      <c r="CF4" s="12" t="s">
        <v>145</v>
      </c>
      <c r="CG4" s="13">
        <v>12388.61</v>
      </c>
      <c r="CH4" s="13">
        <v>857.64</v>
      </c>
      <c r="CJ4" s="85"/>
      <c r="CK4" s="85"/>
      <c r="CL4" s="85"/>
      <c r="CM4" s="85"/>
      <c r="CO4" s="85"/>
      <c r="CP4" s="85"/>
      <c r="CQ4" s="85"/>
      <c r="CR4" s="85"/>
      <c r="CS4" s="85"/>
      <c r="CU4" s="85"/>
      <c r="CV4" s="85"/>
      <c r="CW4" s="85"/>
      <c r="CX4" s="85"/>
      <c r="DC4" s="85"/>
      <c r="DD4" s="85"/>
      <c r="DE4" s="85"/>
      <c r="DF4" s="85"/>
      <c r="DK4" s="85"/>
      <c r="DL4" s="85"/>
      <c r="DM4" s="85"/>
      <c r="DN4" s="85"/>
    </row>
    <row r="5" spans="1:118" ht="15" customHeight="1" x14ac:dyDescent="0.25">
      <c r="A5" s="92" t="s">
        <v>245</v>
      </c>
      <c r="B5" s="92"/>
      <c r="C5" s="92"/>
      <c r="D5" s="92"/>
      <c r="E5" s="92"/>
      <c r="F5" s="92"/>
      <c r="H5" s="92" t="s">
        <v>305</v>
      </c>
      <c r="I5" s="92"/>
      <c r="J5" s="92"/>
      <c r="K5" s="92"/>
      <c r="L5" s="92"/>
      <c r="M5" s="92"/>
      <c r="N5" s="92"/>
      <c r="O5" s="92"/>
      <c r="R5" s="92" t="s">
        <v>246</v>
      </c>
      <c r="S5" s="92"/>
      <c r="T5" s="92"/>
      <c r="U5" s="92"/>
      <c r="V5" s="92"/>
      <c r="W5" s="92"/>
      <c r="Z5" s="4">
        <v>1</v>
      </c>
      <c r="AA5" s="12" t="s">
        <v>146</v>
      </c>
      <c r="AB5" s="13">
        <v>74921603.269999996</v>
      </c>
      <c r="AC5" s="13">
        <v>50153288.329999998</v>
      </c>
      <c r="AF5" s="92" t="s">
        <v>247</v>
      </c>
      <c r="AG5" s="92"/>
      <c r="AH5" s="92"/>
      <c r="AI5" s="92"/>
      <c r="AJ5" s="92"/>
      <c r="AK5" s="92"/>
      <c r="AN5" s="92" t="s">
        <v>248</v>
      </c>
      <c r="AO5" s="92"/>
      <c r="AP5" s="92"/>
      <c r="AQ5" s="92"/>
      <c r="AR5" s="92"/>
      <c r="AU5" s="92" t="s">
        <v>249</v>
      </c>
      <c r="AV5" s="92"/>
      <c r="AW5" s="92"/>
      <c r="AX5" s="92"/>
      <c r="AY5" s="92"/>
      <c r="AZ5" s="92"/>
      <c r="BA5" s="92"/>
      <c r="BB5" s="92"/>
      <c r="BE5" s="92" t="s">
        <v>250</v>
      </c>
      <c r="BF5" s="92"/>
      <c r="BG5" s="92"/>
      <c r="BH5" s="92"/>
      <c r="BI5" s="92"/>
      <c r="BJ5" s="92"/>
      <c r="BK5" s="92"/>
      <c r="BL5" s="92"/>
      <c r="BO5" s="92" t="s">
        <v>251</v>
      </c>
      <c r="BP5" s="92"/>
      <c r="BQ5" s="92"/>
      <c r="BR5" s="92"/>
      <c r="BS5" s="92"/>
      <c r="BT5" s="92"/>
      <c r="BW5" s="92" t="s">
        <v>252</v>
      </c>
      <c r="BX5" s="92"/>
      <c r="BY5" s="92"/>
      <c r="BZ5" s="92"/>
      <c r="CA5" s="92"/>
      <c r="CB5" s="92"/>
      <c r="CE5" s="4">
        <f t="shared" ref="CE5:CE12" si="0">ROW()-3</f>
        <v>2</v>
      </c>
      <c r="CF5" s="12" t="s">
        <v>147</v>
      </c>
      <c r="CG5" s="13"/>
      <c r="CH5" s="13"/>
      <c r="CJ5" s="92" t="s">
        <v>254</v>
      </c>
      <c r="CK5" s="92"/>
      <c r="CL5" s="92"/>
      <c r="CM5" s="92"/>
      <c r="CO5" s="92" t="s">
        <v>308</v>
      </c>
      <c r="CP5" s="92"/>
      <c r="CQ5" s="92"/>
      <c r="CR5" s="92"/>
      <c r="CS5" s="92"/>
      <c r="CU5" s="92" t="s">
        <v>256</v>
      </c>
      <c r="CV5" s="92"/>
      <c r="CW5" s="92"/>
      <c r="CX5" s="92"/>
      <c r="DC5" s="92" t="s">
        <v>261</v>
      </c>
      <c r="DD5" s="92"/>
      <c r="DE5" s="92"/>
      <c r="DF5" s="92"/>
      <c r="DK5" s="92" t="s">
        <v>307</v>
      </c>
      <c r="DL5" s="92"/>
      <c r="DM5" s="92"/>
      <c r="DN5" s="92"/>
    </row>
    <row r="6" spans="1:118" ht="15" customHeight="1" x14ac:dyDescent="0.25">
      <c r="A6" s="81"/>
      <c r="B6" s="81"/>
      <c r="C6" s="81"/>
      <c r="D6" s="81"/>
      <c r="E6" s="81"/>
      <c r="F6" s="81"/>
      <c r="H6" s="85"/>
      <c r="I6" s="85"/>
      <c r="J6" s="85"/>
      <c r="K6" s="85"/>
      <c r="L6" s="85"/>
      <c r="M6" s="85"/>
      <c r="N6" s="85"/>
      <c r="O6" s="85"/>
      <c r="R6" s="81"/>
      <c r="S6" s="81"/>
      <c r="T6" s="81"/>
      <c r="U6" s="81"/>
      <c r="V6" s="81"/>
      <c r="W6" s="81"/>
      <c r="Z6" s="4">
        <v>2</v>
      </c>
      <c r="AA6" s="12" t="s">
        <v>148</v>
      </c>
      <c r="AB6" s="13">
        <v>68837833.359999999</v>
      </c>
      <c r="AC6" s="13">
        <v>45693349.109999999</v>
      </c>
      <c r="AF6" s="81"/>
      <c r="AG6" s="81"/>
      <c r="AH6" s="81"/>
      <c r="AI6" s="81"/>
      <c r="AJ6" s="81"/>
      <c r="AK6" s="81"/>
      <c r="AN6" s="81"/>
      <c r="AO6" s="81"/>
      <c r="AP6" s="81"/>
      <c r="AQ6" s="81"/>
      <c r="AR6" s="81"/>
      <c r="AU6" s="81"/>
      <c r="AV6" s="81"/>
      <c r="AW6" s="81"/>
      <c r="AX6" s="81"/>
      <c r="AY6" s="81"/>
      <c r="AZ6" s="81"/>
      <c r="BA6" s="81"/>
      <c r="BB6" s="81"/>
      <c r="BE6" s="81"/>
      <c r="BF6" s="81"/>
      <c r="BG6" s="81"/>
      <c r="BH6" s="81"/>
      <c r="BI6" s="81"/>
      <c r="BJ6" s="81"/>
      <c r="BK6" s="81"/>
      <c r="BL6" s="81"/>
      <c r="BO6" s="81"/>
      <c r="BP6" s="81"/>
      <c r="BQ6" s="81"/>
      <c r="BR6" s="81"/>
      <c r="BS6" s="81"/>
      <c r="BT6" s="81"/>
      <c r="BW6" s="81"/>
      <c r="BX6" s="81"/>
      <c r="BY6" s="81"/>
      <c r="BZ6" s="81"/>
      <c r="CA6" s="81"/>
      <c r="CB6" s="81"/>
      <c r="CE6" s="4">
        <f t="shared" si="0"/>
        <v>3</v>
      </c>
      <c r="CF6" s="12" t="s">
        <v>149</v>
      </c>
      <c r="CG6" s="13"/>
      <c r="CH6" s="13"/>
      <c r="CJ6" s="85"/>
      <c r="CK6" s="85"/>
      <c r="CL6" s="8" t="s">
        <v>331</v>
      </c>
      <c r="CM6" s="8" t="s">
        <v>332</v>
      </c>
      <c r="CO6" s="85"/>
      <c r="CP6" s="85"/>
      <c r="CQ6" s="93" t="s">
        <v>265</v>
      </c>
      <c r="CR6" s="93"/>
      <c r="CS6" s="93"/>
      <c r="CV6" s="14"/>
      <c r="CW6" s="15" t="s">
        <v>347</v>
      </c>
      <c r="CX6" s="8" t="s">
        <v>342</v>
      </c>
      <c r="DC6" s="85"/>
      <c r="DD6" s="85"/>
      <c r="DE6" s="8" t="s">
        <v>331</v>
      </c>
      <c r="DF6" s="8" t="s">
        <v>332</v>
      </c>
      <c r="DK6" s="100"/>
      <c r="DL6" s="100"/>
      <c r="DM6" s="100"/>
      <c r="DN6" s="100"/>
    </row>
    <row r="7" spans="1:118" ht="15" customHeight="1" x14ac:dyDescent="0.25">
      <c r="A7" s="81" t="s">
        <v>140</v>
      </c>
      <c r="B7" s="81" t="s">
        <v>54</v>
      </c>
      <c r="C7" s="81" t="s">
        <v>265</v>
      </c>
      <c r="D7" s="81"/>
      <c r="E7" s="81"/>
      <c r="F7" s="98" t="s">
        <v>335</v>
      </c>
      <c r="H7" s="81" t="s">
        <v>140</v>
      </c>
      <c r="I7" s="81" t="s">
        <v>150</v>
      </c>
      <c r="J7" s="97" t="s">
        <v>336</v>
      </c>
      <c r="K7" s="97" t="s">
        <v>337</v>
      </c>
      <c r="L7" s="97" t="s">
        <v>338</v>
      </c>
      <c r="M7" s="97" t="s">
        <v>339</v>
      </c>
      <c r="N7" s="97" t="s">
        <v>340</v>
      </c>
      <c r="O7" s="81" t="s">
        <v>55</v>
      </c>
      <c r="R7" s="81" t="s">
        <v>140</v>
      </c>
      <c r="S7" s="81" t="s">
        <v>54</v>
      </c>
      <c r="T7" s="81" t="s">
        <v>265</v>
      </c>
      <c r="U7" s="81"/>
      <c r="V7" s="81"/>
      <c r="W7" s="98" t="s">
        <v>332</v>
      </c>
      <c r="Z7" s="4">
        <v>3</v>
      </c>
      <c r="AA7" s="12" t="s">
        <v>158</v>
      </c>
      <c r="AB7" s="13">
        <v>73090685.219999999</v>
      </c>
      <c r="AC7" s="13">
        <v>43526583.340000004</v>
      </c>
      <c r="AF7" s="81" t="s">
        <v>140</v>
      </c>
      <c r="AG7" s="81" t="s">
        <v>54</v>
      </c>
      <c r="AH7" s="81" t="s">
        <v>265</v>
      </c>
      <c r="AI7" s="81"/>
      <c r="AJ7" s="81"/>
      <c r="AK7" s="98" t="s">
        <v>332</v>
      </c>
      <c r="AN7" s="97" t="s">
        <v>343</v>
      </c>
      <c r="AO7" s="81" t="s">
        <v>54</v>
      </c>
      <c r="AP7" s="81" t="s">
        <v>265</v>
      </c>
      <c r="AQ7" s="81"/>
      <c r="AR7" s="81"/>
      <c r="AU7" s="81" t="s">
        <v>140</v>
      </c>
      <c r="AV7" s="81" t="s">
        <v>54</v>
      </c>
      <c r="AW7" s="81" t="s">
        <v>265</v>
      </c>
      <c r="AX7" s="81"/>
      <c r="AY7" s="81"/>
      <c r="AZ7" s="81"/>
      <c r="BA7" s="81"/>
      <c r="BB7" s="16" t="s">
        <v>332</v>
      </c>
      <c r="BE7" s="81" t="s">
        <v>140</v>
      </c>
      <c r="BF7" s="81" t="s">
        <v>54</v>
      </c>
      <c r="BG7" s="81" t="s">
        <v>265</v>
      </c>
      <c r="BH7" s="81"/>
      <c r="BI7" s="81"/>
      <c r="BJ7" s="81"/>
      <c r="BK7" s="81"/>
      <c r="BL7" s="17" t="s">
        <v>332</v>
      </c>
      <c r="BO7" s="97" t="s">
        <v>345</v>
      </c>
      <c r="BP7" s="81" t="s">
        <v>54</v>
      </c>
      <c r="BQ7" s="81" t="s">
        <v>265</v>
      </c>
      <c r="BR7" s="81"/>
      <c r="BS7" s="81"/>
      <c r="BT7" s="18" t="s">
        <v>346</v>
      </c>
      <c r="BW7" s="97" t="s">
        <v>343</v>
      </c>
      <c r="BX7" s="81" t="s">
        <v>54</v>
      </c>
      <c r="BY7" s="81" t="s">
        <v>265</v>
      </c>
      <c r="BZ7" s="81"/>
      <c r="CA7" s="81"/>
      <c r="CB7" s="18" t="s">
        <v>335</v>
      </c>
      <c r="CE7" s="4">
        <f t="shared" si="0"/>
        <v>4</v>
      </c>
      <c r="CF7" s="12" t="s">
        <v>159</v>
      </c>
      <c r="CG7" s="13">
        <v>2033970.36</v>
      </c>
      <c r="CH7" s="13">
        <v>2445296.23</v>
      </c>
      <c r="CJ7" s="9" t="s">
        <v>140</v>
      </c>
      <c r="CK7" s="10" t="s">
        <v>54</v>
      </c>
      <c r="CL7" s="11" t="s">
        <v>142</v>
      </c>
      <c r="CM7" s="11" t="s">
        <v>142</v>
      </c>
      <c r="CO7" s="9" t="s">
        <v>140</v>
      </c>
      <c r="CP7" s="10" t="s">
        <v>54</v>
      </c>
      <c r="CQ7" s="11" t="s">
        <v>239</v>
      </c>
      <c r="CR7" s="11" t="s">
        <v>240</v>
      </c>
      <c r="CS7" s="11" t="s">
        <v>241</v>
      </c>
      <c r="CU7" s="19" t="s">
        <v>140</v>
      </c>
      <c r="CV7" s="10" t="s">
        <v>54</v>
      </c>
      <c r="CW7" s="11" t="s">
        <v>142</v>
      </c>
      <c r="CX7" s="11" t="s">
        <v>142</v>
      </c>
      <c r="DC7" s="9" t="s">
        <v>140</v>
      </c>
      <c r="DD7" s="10" t="s">
        <v>54</v>
      </c>
      <c r="DE7" s="11" t="s">
        <v>142</v>
      </c>
      <c r="DF7" s="11" t="s">
        <v>142</v>
      </c>
      <c r="DK7" s="9" t="s">
        <v>140</v>
      </c>
      <c r="DL7" s="10" t="s">
        <v>54</v>
      </c>
      <c r="DM7" s="11" t="s">
        <v>142</v>
      </c>
      <c r="DN7" s="11" t="s">
        <v>142</v>
      </c>
    </row>
    <row r="8" spans="1:118" ht="15" customHeight="1" x14ac:dyDescent="0.25">
      <c r="A8" s="81"/>
      <c r="B8" s="81"/>
      <c r="C8" s="20" t="s">
        <v>160</v>
      </c>
      <c r="D8" s="20" t="s">
        <v>161</v>
      </c>
      <c r="E8" s="20" t="s">
        <v>162</v>
      </c>
      <c r="F8" s="98"/>
      <c r="H8" s="81"/>
      <c r="I8" s="81"/>
      <c r="J8" s="97"/>
      <c r="K8" s="97"/>
      <c r="L8" s="97"/>
      <c r="M8" s="97"/>
      <c r="N8" s="97"/>
      <c r="O8" s="81"/>
      <c r="R8" s="81"/>
      <c r="S8" s="81"/>
      <c r="T8" s="21" t="s">
        <v>160</v>
      </c>
      <c r="U8" s="21" t="s">
        <v>161</v>
      </c>
      <c r="V8" s="21" t="s">
        <v>162</v>
      </c>
      <c r="W8" s="98"/>
      <c r="Z8" s="4">
        <v>4</v>
      </c>
      <c r="AA8" s="12" t="s">
        <v>163</v>
      </c>
      <c r="AB8" s="13">
        <v>79495124.640000001</v>
      </c>
      <c r="AC8" s="13">
        <v>52722641.350000001</v>
      </c>
      <c r="AF8" s="81"/>
      <c r="AG8" s="81"/>
      <c r="AH8" s="21" t="s">
        <v>160</v>
      </c>
      <c r="AI8" s="21" t="s">
        <v>161</v>
      </c>
      <c r="AJ8" s="21" t="s">
        <v>162</v>
      </c>
      <c r="AK8" s="98"/>
      <c r="AN8" s="97"/>
      <c r="AO8" s="81"/>
      <c r="AP8" s="21" t="s">
        <v>160</v>
      </c>
      <c r="AQ8" s="21" t="s">
        <v>161</v>
      </c>
      <c r="AR8" s="21" t="s">
        <v>162</v>
      </c>
      <c r="AU8" s="81"/>
      <c r="AV8" s="81"/>
      <c r="AW8" s="99" t="s">
        <v>160</v>
      </c>
      <c r="AX8" s="99"/>
      <c r="AY8" s="99"/>
      <c r="AZ8" s="21" t="s">
        <v>161</v>
      </c>
      <c r="BA8" s="21" t="s">
        <v>162</v>
      </c>
      <c r="BB8" s="22" t="s">
        <v>160</v>
      </c>
      <c r="BE8" s="81"/>
      <c r="BF8" s="81"/>
      <c r="BG8" s="20" t="s">
        <v>160</v>
      </c>
      <c r="BH8" s="21"/>
      <c r="BI8" s="21"/>
      <c r="BJ8" s="21" t="s">
        <v>161</v>
      </c>
      <c r="BK8" s="21" t="s">
        <v>162</v>
      </c>
      <c r="BL8" s="22" t="s">
        <v>160</v>
      </c>
      <c r="BO8" s="97"/>
      <c r="BP8" s="81"/>
      <c r="BQ8" s="23" t="s">
        <v>160</v>
      </c>
      <c r="BR8" s="20" t="s">
        <v>161</v>
      </c>
      <c r="BS8" s="20" t="s">
        <v>162</v>
      </c>
      <c r="BT8" s="20" t="s">
        <v>160</v>
      </c>
      <c r="BW8" s="97"/>
      <c r="BX8" s="81"/>
      <c r="BY8" s="20" t="s">
        <v>160</v>
      </c>
      <c r="BZ8" s="20" t="s">
        <v>161</v>
      </c>
      <c r="CA8" s="20" t="s">
        <v>162</v>
      </c>
      <c r="CB8" s="20" t="s">
        <v>160</v>
      </c>
      <c r="CE8" s="4">
        <f t="shared" si="0"/>
        <v>5</v>
      </c>
      <c r="CF8" s="12" t="s">
        <v>164</v>
      </c>
      <c r="CG8" s="13">
        <v>80585.73</v>
      </c>
      <c r="CH8" s="13">
        <v>44940.87</v>
      </c>
      <c r="CJ8" s="24">
        <f>ROW()-7</f>
        <v>1</v>
      </c>
      <c r="CK8" s="25" t="s">
        <v>328</v>
      </c>
      <c r="CL8" s="26">
        <v>20000000</v>
      </c>
      <c r="CM8" s="26">
        <v>20000000</v>
      </c>
      <c r="CO8" s="24">
        <f>ROW()-7</f>
        <v>1</v>
      </c>
      <c r="CP8" s="25" t="s">
        <v>348</v>
      </c>
      <c r="CQ8" s="26">
        <v>524310345.48000002</v>
      </c>
      <c r="CR8" s="26">
        <v>668867790</v>
      </c>
      <c r="CS8" s="26">
        <f>CR8-CQ8</f>
        <v>144557444.51999998</v>
      </c>
      <c r="CU8" s="1">
        <f>ROW()-7</f>
        <v>1</v>
      </c>
      <c r="CV8" s="12" t="s">
        <v>165</v>
      </c>
      <c r="CW8" s="13"/>
      <c r="CX8" s="13">
        <v>0</v>
      </c>
      <c r="DC8" s="24"/>
      <c r="DD8" s="12" t="s">
        <v>166</v>
      </c>
      <c r="DE8" s="26">
        <v>0</v>
      </c>
      <c r="DF8" s="26">
        <v>0</v>
      </c>
      <c r="DK8" s="24">
        <f>ROW()-7</f>
        <v>1</v>
      </c>
      <c r="DL8" s="25" t="s">
        <v>319</v>
      </c>
      <c r="DM8" s="26">
        <v>0</v>
      </c>
      <c r="DN8" s="26">
        <v>-3334482179</v>
      </c>
    </row>
    <row r="9" spans="1:118" ht="15" customHeight="1" x14ac:dyDescent="0.25">
      <c r="A9" s="1">
        <f>ROW()-8</f>
        <v>1</v>
      </c>
      <c r="B9" s="7" t="s">
        <v>80</v>
      </c>
      <c r="C9" s="27">
        <v>4876161.09</v>
      </c>
      <c r="D9" s="27">
        <v>0</v>
      </c>
      <c r="E9" s="27">
        <f>C9-D9</f>
        <v>4876161.09</v>
      </c>
      <c r="F9" s="27">
        <v>22323164.129999995</v>
      </c>
      <c r="H9" s="1">
        <v>1</v>
      </c>
      <c r="I9" s="7" t="s">
        <v>146</v>
      </c>
      <c r="J9" s="27">
        <v>2199510.7799999998</v>
      </c>
      <c r="K9" s="27">
        <v>0</v>
      </c>
      <c r="L9" s="27">
        <v>125135267.02</v>
      </c>
      <c r="M9" s="27">
        <v>1238608.8999999999</v>
      </c>
      <c r="N9" s="13">
        <v>0</v>
      </c>
      <c r="O9" s="29">
        <f t="shared" ref="O9:O20" si="1">SUM(J9:N9)</f>
        <v>128573386.7</v>
      </c>
      <c r="R9" s="1">
        <f>ROW()-8</f>
        <v>1</v>
      </c>
      <c r="S9" s="7" t="s">
        <v>167</v>
      </c>
      <c r="T9" s="27">
        <v>899540631.63</v>
      </c>
      <c r="U9" s="27">
        <v>756004020</v>
      </c>
      <c r="V9" s="27">
        <f>T9-U9</f>
        <v>143536611.63</v>
      </c>
      <c r="W9" s="27">
        <v>646412184.77999997</v>
      </c>
      <c r="Z9" s="4">
        <v>5</v>
      </c>
      <c r="AA9" s="12" t="s">
        <v>168</v>
      </c>
      <c r="AB9" s="13">
        <v>78452770.120000005</v>
      </c>
      <c r="AC9" s="13">
        <v>41438105.18</v>
      </c>
      <c r="AF9" s="1">
        <f>ROW()-8</f>
        <v>1</v>
      </c>
      <c r="AG9" s="7" t="s">
        <v>169</v>
      </c>
      <c r="AH9" s="27">
        <f>1234000+5000+59500</f>
        <v>1298500</v>
      </c>
      <c r="AI9" s="27">
        <v>1000000</v>
      </c>
      <c r="AJ9" s="30">
        <f>AH9-AI9</f>
        <v>298500</v>
      </c>
      <c r="AK9" s="27">
        <v>977600</v>
      </c>
      <c r="AO9" s="28" t="s">
        <v>272</v>
      </c>
      <c r="AP9" s="27">
        <v>725000</v>
      </c>
      <c r="AQ9" s="27">
        <v>500000</v>
      </c>
      <c r="AR9" s="30">
        <f>AP9-AQ9</f>
        <v>225000</v>
      </c>
      <c r="AU9" s="92" t="s">
        <v>170</v>
      </c>
      <c r="AV9" s="92"/>
      <c r="AW9" s="23" t="s">
        <v>171</v>
      </c>
      <c r="AX9" s="23" t="s">
        <v>172</v>
      </c>
      <c r="AY9" s="76" t="s">
        <v>344</v>
      </c>
      <c r="AZ9" s="96"/>
      <c r="BA9" s="96"/>
      <c r="BB9" s="27"/>
      <c r="BE9" s="92" t="s">
        <v>173</v>
      </c>
      <c r="BF9" s="92"/>
      <c r="BG9" s="23" t="s">
        <v>171</v>
      </c>
      <c r="BH9" s="23" t="s">
        <v>172</v>
      </c>
      <c r="BI9" s="76" t="s">
        <v>344</v>
      </c>
      <c r="BJ9" s="96"/>
      <c r="BK9" s="96"/>
      <c r="BL9" s="27"/>
      <c r="BP9" s="28" t="s">
        <v>174</v>
      </c>
      <c r="BQ9" s="27">
        <v>17036000</v>
      </c>
      <c r="BR9" s="27">
        <v>23963696</v>
      </c>
      <c r="BS9" s="30">
        <f>BR9-BQ9</f>
        <v>6927696</v>
      </c>
      <c r="BT9" s="27">
        <v>4521000</v>
      </c>
      <c r="BX9" s="28" t="s">
        <v>175</v>
      </c>
      <c r="BY9" s="28">
        <v>1016231.38</v>
      </c>
      <c r="BZ9" s="27">
        <v>4019030</v>
      </c>
      <c r="CA9" s="30">
        <f>BZ9-BY9</f>
        <v>3002798.62</v>
      </c>
      <c r="CB9" s="27">
        <v>22259219.050000001</v>
      </c>
      <c r="CE9" s="4">
        <f t="shared" si="0"/>
        <v>6</v>
      </c>
      <c r="CF9" s="12" t="s">
        <v>176</v>
      </c>
      <c r="CG9" s="13">
        <v>523.87</v>
      </c>
      <c r="CH9" s="13">
        <v>685.87</v>
      </c>
      <c r="CJ9" s="24"/>
      <c r="CK9" s="12"/>
      <c r="CL9" s="2"/>
      <c r="CM9" s="26"/>
      <c r="CO9" s="24">
        <f t="shared" ref="CO9:CO15" si="2">ROW()-7</f>
        <v>2</v>
      </c>
      <c r="CP9" s="25" t="s">
        <v>294</v>
      </c>
      <c r="CQ9" s="26">
        <v>182620</v>
      </c>
      <c r="CR9" s="26">
        <v>1000000</v>
      </c>
      <c r="CS9" s="26">
        <f t="shared" ref="CS9:CS15" si="3">CR9-CQ9</f>
        <v>817380</v>
      </c>
      <c r="CU9" s="1">
        <f>ROW()-7</f>
        <v>2</v>
      </c>
      <c r="CV9" s="12" t="s">
        <v>257</v>
      </c>
      <c r="CW9" s="13">
        <f>CW21</f>
        <v>5172986444.2600002</v>
      </c>
      <c r="CX9" s="13">
        <v>4814525461</v>
      </c>
      <c r="DC9" s="24"/>
      <c r="DD9" s="10" t="s">
        <v>318</v>
      </c>
      <c r="DF9" s="26"/>
      <c r="DK9" s="24">
        <f>ROW()-7</f>
        <v>2</v>
      </c>
      <c r="DL9" s="12" t="s">
        <v>177</v>
      </c>
      <c r="DM9" s="26">
        <v>0</v>
      </c>
      <c r="DN9" s="26">
        <v>0</v>
      </c>
    </row>
    <row r="10" spans="1:118" ht="15" customHeight="1" x14ac:dyDescent="0.25">
      <c r="A10" s="1">
        <f t="shared" ref="A10:A25" si="4">ROW()-8</f>
        <v>2</v>
      </c>
      <c r="B10" s="7" t="s">
        <v>81</v>
      </c>
      <c r="C10" s="27">
        <v>72189558.959999993</v>
      </c>
      <c r="D10" s="27">
        <v>0</v>
      </c>
      <c r="E10" s="27">
        <f t="shared" ref="E10:E25" si="5">C10-D10</f>
        <v>72189558.959999993</v>
      </c>
      <c r="F10" s="27">
        <v>68629554.420000002</v>
      </c>
      <c r="H10" s="1">
        <v>2</v>
      </c>
      <c r="I10" s="7" t="s">
        <v>148</v>
      </c>
      <c r="J10" s="27">
        <v>0</v>
      </c>
      <c r="K10" s="27">
        <v>3927375.22</v>
      </c>
      <c r="L10" s="27">
        <v>142613872.31999999</v>
      </c>
      <c r="M10" s="27">
        <v>0</v>
      </c>
      <c r="N10" s="13">
        <v>0</v>
      </c>
      <c r="O10" s="29">
        <f t="shared" si="1"/>
        <v>146541247.53999999</v>
      </c>
      <c r="R10" s="85"/>
      <c r="S10" s="85"/>
      <c r="T10" s="85"/>
      <c r="U10" s="85"/>
      <c r="V10" s="85"/>
      <c r="W10" s="85"/>
      <c r="Z10" s="4">
        <v>6</v>
      </c>
      <c r="AA10" s="12" t="s">
        <v>178</v>
      </c>
      <c r="AB10" s="13">
        <v>79943510.200000003</v>
      </c>
      <c r="AC10" s="13">
        <v>45533924.859999999</v>
      </c>
      <c r="AF10" s="1">
        <f t="shared" ref="AF10:AF20" si="6">ROW()-8</f>
        <v>2</v>
      </c>
      <c r="AG10" s="7" t="s">
        <v>179</v>
      </c>
      <c r="AH10" s="27">
        <v>0</v>
      </c>
      <c r="AI10" s="27">
        <v>0</v>
      </c>
      <c r="AJ10" s="30">
        <f t="shared" ref="AJ10:AJ20" si="7">AH10-AI10</f>
        <v>0</v>
      </c>
      <c r="AK10" s="27">
        <v>200000</v>
      </c>
      <c r="AO10" s="28" t="s">
        <v>273</v>
      </c>
      <c r="AP10" s="27">
        <v>6500000</v>
      </c>
      <c r="AQ10" s="27">
        <v>5000000</v>
      </c>
      <c r="AR10" s="30">
        <f t="shared" ref="AR10:AR19" si="8">AP10-AQ10</f>
        <v>1500000</v>
      </c>
      <c r="AU10" s="1">
        <f>ROW()-9</f>
        <v>1</v>
      </c>
      <c r="AV10" s="7" t="s">
        <v>180</v>
      </c>
      <c r="AW10" s="27">
        <v>479580642.33999997</v>
      </c>
      <c r="AX10" s="27">
        <v>175911538.31999999</v>
      </c>
      <c r="AY10" s="27">
        <f>AW10-AX10</f>
        <v>303669104.01999998</v>
      </c>
      <c r="AZ10" s="27">
        <v>499125150</v>
      </c>
      <c r="BA10" s="30">
        <f>AZ10-AW10</f>
        <v>19544507.660000026</v>
      </c>
      <c r="BB10" s="27">
        <v>198253223</v>
      </c>
      <c r="BE10" s="1">
        <f>ROW()-9</f>
        <v>1</v>
      </c>
      <c r="BF10" s="7" t="s">
        <v>181</v>
      </c>
      <c r="BG10" s="27">
        <f>BH10+BI10</f>
        <v>1003670357.9300001</v>
      </c>
      <c r="BH10" s="27">
        <v>367928685.36000001</v>
      </c>
      <c r="BI10" s="27">
        <v>635741672.57000005</v>
      </c>
      <c r="BJ10" s="27">
        <v>367943400</v>
      </c>
      <c r="BK10" s="30">
        <f>BJ10-BG10</f>
        <v>-635726957.93000007</v>
      </c>
      <c r="BL10" s="27">
        <v>889658519.5</v>
      </c>
      <c r="BP10" s="28" t="s">
        <v>182</v>
      </c>
      <c r="BQ10" s="27">
        <v>15314600</v>
      </c>
      <c r="BR10" s="27">
        <v>22081214</v>
      </c>
      <c r="BS10" s="30">
        <f t="shared" ref="BS10:BS29" si="9">BR10-BQ10</f>
        <v>6766614</v>
      </c>
      <c r="BT10" s="27">
        <v>8334734</v>
      </c>
      <c r="BX10" s="28"/>
      <c r="BY10" s="28"/>
      <c r="BZ10" s="28"/>
      <c r="CA10" s="30"/>
      <c r="CB10" s="27"/>
      <c r="CE10" s="4">
        <f t="shared" si="0"/>
        <v>7</v>
      </c>
      <c r="CF10" s="12" t="s">
        <v>183</v>
      </c>
      <c r="CG10" s="13">
        <v>2892155.55</v>
      </c>
      <c r="CH10" s="13">
        <v>726808.32</v>
      </c>
      <c r="CJ10" s="81"/>
      <c r="CK10" s="81"/>
      <c r="CL10" s="81"/>
      <c r="CM10" s="81"/>
      <c r="CO10" s="24">
        <f t="shared" si="2"/>
        <v>3</v>
      </c>
      <c r="CP10" s="25" t="s">
        <v>295</v>
      </c>
      <c r="CQ10" s="26">
        <v>230000</v>
      </c>
      <c r="CR10" s="26">
        <v>1000000</v>
      </c>
      <c r="CS10" s="26">
        <f t="shared" si="3"/>
        <v>770000</v>
      </c>
      <c r="CU10" s="1">
        <f>ROW()-7</f>
        <v>3</v>
      </c>
      <c r="CV10" s="12" t="s">
        <v>258</v>
      </c>
      <c r="CW10" s="13">
        <f>CW29</f>
        <v>643907668.85000002</v>
      </c>
      <c r="CX10" s="13">
        <v>520859196.44</v>
      </c>
      <c r="DC10" s="24">
        <v>1</v>
      </c>
      <c r="DD10" s="12" t="s">
        <v>184</v>
      </c>
      <c r="DE10" s="2">
        <v>36252.01</v>
      </c>
      <c r="DF10" s="26">
        <v>136250.1</v>
      </c>
      <c r="DK10" s="24">
        <f>ROW()-7</f>
        <v>3</v>
      </c>
      <c r="DL10" s="12" t="s">
        <v>127</v>
      </c>
      <c r="DM10" s="26">
        <v>0</v>
      </c>
      <c r="DN10" s="26">
        <v>0</v>
      </c>
    </row>
    <row r="11" spans="1:118" ht="15" customHeight="1" x14ac:dyDescent="0.25">
      <c r="A11" s="1">
        <f t="shared" si="4"/>
        <v>3</v>
      </c>
      <c r="B11" s="7" t="s">
        <v>151</v>
      </c>
      <c r="C11" s="27">
        <v>1671875593.74</v>
      </c>
      <c r="D11" s="27">
        <v>2255835260</v>
      </c>
      <c r="E11" s="30">
        <f t="shared" si="5"/>
        <v>-583959666.25999999</v>
      </c>
      <c r="F11" s="27">
        <v>1710950983.7199998</v>
      </c>
      <c r="H11" s="1">
        <v>3</v>
      </c>
      <c r="I11" s="7" t="s">
        <v>158</v>
      </c>
      <c r="J11" s="27">
        <v>2676650.31</v>
      </c>
      <c r="K11" s="27">
        <v>3927375.22</v>
      </c>
      <c r="L11" s="27">
        <v>107593173.23</v>
      </c>
      <c r="M11" s="27">
        <v>0</v>
      </c>
      <c r="N11" s="13">
        <v>184133.18</v>
      </c>
      <c r="O11" s="29">
        <f t="shared" si="1"/>
        <v>114381331.94000001</v>
      </c>
      <c r="R11" s="81" t="s">
        <v>185</v>
      </c>
      <c r="S11" s="81"/>
      <c r="T11" s="31">
        <f>SUM(T9:T9)</f>
        <v>899540631.63</v>
      </c>
      <c r="U11" s="31">
        <f>SUM(U9:U9)</f>
        <v>756004020</v>
      </c>
      <c r="V11" s="31">
        <f>SUM(V9:V9)</f>
        <v>143536611.63</v>
      </c>
      <c r="W11" s="31">
        <f>SUM(W9:W9)</f>
        <v>646412184.77999997</v>
      </c>
      <c r="Z11" s="4">
        <v>7</v>
      </c>
      <c r="AA11" s="12" t="s">
        <v>186</v>
      </c>
      <c r="AB11" s="13">
        <v>67488661.299999997</v>
      </c>
      <c r="AC11" s="13">
        <v>56439013.68</v>
      </c>
      <c r="AF11" s="1">
        <f t="shared" si="6"/>
        <v>3</v>
      </c>
      <c r="AG11" s="7" t="s">
        <v>187</v>
      </c>
      <c r="AH11" s="27">
        <v>567500</v>
      </c>
      <c r="AI11" s="27">
        <v>400000</v>
      </c>
      <c r="AJ11" s="30">
        <f t="shared" si="7"/>
        <v>167500</v>
      </c>
      <c r="AK11" s="27">
        <v>260000</v>
      </c>
      <c r="AO11" s="28" t="s">
        <v>282</v>
      </c>
      <c r="AP11" s="27">
        <v>420000</v>
      </c>
      <c r="AQ11" s="27">
        <v>300000</v>
      </c>
      <c r="AR11" s="30">
        <v>0</v>
      </c>
      <c r="AU11" s="1">
        <f>ROW()-9</f>
        <v>2</v>
      </c>
      <c r="AV11" s="7" t="s">
        <v>188</v>
      </c>
      <c r="AW11" s="30">
        <f>AX11*2</f>
        <v>23789997.120000001</v>
      </c>
      <c r="AX11" s="27">
        <v>11894998.560000001</v>
      </c>
      <c r="AY11" s="27">
        <f>AW11-AX11</f>
        <v>11894998.560000001</v>
      </c>
      <c r="AZ11" s="27">
        <v>12315000</v>
      </c>
      <c r="BA11" s="30">
        <f>AZ11-AW11</f>
        <v>-11474997.120000001</v>
      </c>
      <c r="BB11" s="27">
        <v>13171114.43</v>
      </c>
      <c r="BE11" s="1"/>
      <c r="BG11" s="27"/>
      <c r="BH11" s="27"/>
      <c r="BI11" s="27"/>
      <c r="BJ11" s="27"/>
      <c r="BK11" s="27"/>
      <c r="BL11" s="27"/>
      <c r="BP11" s="32" t="s">
        <v>189</v>
      </c>
      <c r="BQ11" s="27">
        <v>28674900</v>
      </c>
      <c r="BR11" s="27">
        <v>33104680</v>
      </c>
      <c r="BS11" s="30">
        <f t="shared" si="9"/>
        <v>4429780</v>
      </c>
      <c r="BT11" s="27">
        <v>41758000</v>
      </c>
      <c r="BW11" s="85"/>
      <c r="BX11" s="85"/>
      <c r="BY11" s="85"/>
      <c r="BZ11" s="85"/>
      <c r="CA11" s="85"/>
      <c r="CB11" s="85"/>
      <c r="CE11" s="4">
        <f t="shared" si="0"/>
        <v>8</v>
      </c>
      <c r="CF11" s="12" t="s">
        <v>12</v>
      </c>
      <c r="CG11" s="13">
        <v>0</v>
      </c>
      <c r="CH11" s="13">
        <v>0</v>
      </c>
      <c r="CJ11" s="6"/>
      <c r="CK11" s="33" t="s">
        <v>192</v>
      </c>
      <c r="CL11" s="3">
        <f>CL8</f>
        <v>20000000</v>
      </c>
      <c r="CM11" s="3">
        <f>SUM(CM7:CM9)</f>
        <v>20000000</v>
      </c>
      <c r="CO11" s="24">
        <f t="shared" si="2"/>
        <v>4</v>
      </c>
      <c r="CP11" s="25" t="s">
        <v>234</v>
      </c>
      <c r="CQ11" s="26">
        <v>14980000</v>
      </c>
      <c r="CR11" s="26">
        <v>45047750</v>
      </c>
      <c r="CS11" s="26">
        <f t="shared" si="3"/>
        <v>30067750</v>
      </c>
      <c r="CV11" s="12"/>
      <c r="CW11" s="13"/>
      <c r="CX11" s="13"/>
      <c r="DC11" s="24">
        <v>2</v>
      </c>
      <c r="DD11" s="12" t="s">
        <v>190</v>
      </c>
      <c r="DE11" s="2">
        <v>1354589.59</v>
      </c>
      <c r="DF11" s="26">
        <v>1320661.02</v>
      </c>
      <c r="DK11" s="24">
        <f>ROW()-7</f>
        <v>4</v>
      </c>
      <c r="DL11" s="12" t="s">
        <v>191</v>
      </c>
      <c r="DM11" s="26">
        <v>16559432.5399995</v>
      </c>
      <c r="DN11" s="26">
        <v>0</v>
      </c>
    </row>
    <row r="12" spans="1:118" ht="15" customHeight="1" x14ac:dyDescent="0.25">
      <c r="A12" s="1">
        <f t="shared" si="4"/>
        <v>4</v>
      </c>
      <c r="B12" s="7" t="s">
        <v>82</v>
      </c>
      <c r="C12" s="27">
        <v>12024575.59</v>
      </c>
      <c r="D12" s="27">
        <v>0</v>
      </c>
      <c r="E12" s="27">
        <f t="shared" si="5"/>
        <v>12024575.59</v>
      </c>
      <c r="F12" s="27">
        <v>39655762.610000007</v>
      </c>
      <c r="H12" s="1">
        <v>4</v>
      </c>
      <c r="I12" s="7" t="s">
        <v>163</v>
      </c>
      <c r="J12" s="27">
        <v>0</v>
      </c>
      <c r="K12" s="27">
        <v>14267450.140000001</v>
      </c>
      <c r="L12" s="27">
        <v>118535349.25</v>
      </c>
      <c r="M12" s="27">
        <v>0</v>
      </c>
      <c r="N12" s="13">
        <v>0</v>
      </c>
      <c r="O12" s="29">
        <f t="shared" si="1"/>
        <v>132802799.39</v>
      </c>
      <c r="T12" s="28"/>
      <c r="U12" s="28"/>
      <c r="V12" s="28"/>
      <c r="W12" s="27"/>
      <c r="Z12" s="4">
        <v>8</v>
      </c>
      <c r="AA12" s="12" t="s">
        <v>193</v>
      </c>
      <c r="AB12" s="13">
        <v>66883509.590000004</v>
      </c>
      <c r="AC12" s="13">
        <v>58043018.32</v>
      </c>
      <c r="AF12" s="1">
        <f t="shared" si="6"/>
        <v>4</v>
      </c>
      <c r="AG12" s="7" t="s">
        <v>194</v>
      </c>
      <c r="AH12" s="27">
        <v>431500</v>
      </c>
      <c r="AI12" s="27">
        <v>300000</v>
      </c>
      <c r="AJ12" s="30">
        <f t="shared" si="7"/>
        <v>131500</v>
      </c>
      <c r="AK12" s="27">
        <v>193000</v>
      </c>
      <c r="AO12" s="28" t="s">
        <v>274</v>
      </c>
      <c r="AP12" s="27">
        <v>1475700</v>
      </c>
      <c r="AQ12" s="27">
        <v>786630</v>
      </c>
      <c r="AR12" s="30">
        <f t="shared" si="8"/>
        <v>689070</v>
      </c>
      <c r="AW12" s="27"/>
      <c r="AX12" s="27"/>
      <c r="AY12" s="27"/>
      <c r="AZ12" s="27"/>
      <c r="BA12" s="27"/>
      <c r="BB12" s="27"/>
      <c r="BE12" s="85"/>
      <c r="BF12" s="85"/>
      <c r="BG12" s="85"/>
      <c r="BH12" s="85"/>
      <c r="BI12" s="85"/>
      <c r="BJ12" s="85"/>
      <c r="BK12" s="85"/>
      <c r="BL12" s="85"/>
      <c r="BP12" s="32" t="s">
        <v>322</v>
      </c>
      <c r="BQ12" s="27">
        <v>4820000</v>
      </c>
      <c r="BR12" s="27">
        <v>10500000</v>
      </c>
      <c r="BS12" s="30">
        <f t="shared" si="9"/>
        <v>5680000</v>
      </c>
      <c r="BT12" s="27">
        <v>79616459.640000001</v>
      </c>
      <c r="BW12" s="81" t="s">
        <v>185</v>
      </c>
      <c r="BX12" s="81"/>
      <c r="BY12" s="31">
        <f>SUM(BY9:BY10)</f>
        <v>1016231.38</v>
      </c>
      <c r="BZ12" s="31">
        <f>SUM(BZ9:BZ10)</f>
        <v>4019030</v>
      </c>
      <c r="CA12" s="34">
        <f>SUM(CA9:CA10)</f>
        <v>3002798.62</v>
      </c>
      <c r="CB12" s="31">
        <f>SUM(CB9:CB10)</f>
        <v>22259219.050000001</v>
      </c>
      <c r="CE12" s="4">
        <f t="shared" si="0"/>
        <v>9</v>
      </c>
      <c r="CF12" s="12" t="s">
        <v>196</v>
      </c>
      <c r="CG12" s="13"/>
      <c r="CH12" s="13"/>
      <c r="CJ12" s="85"/>
      <c r="CK12" s="85"/>
      <c r="CL12" s="85"/>
      <c r="CM12" s="85"/>
      <c r="CO12" s="24">
        <f t="shared" si="2"/>
        <v>5</v>
      </c>
      <c r="CP12" s="25" t="s">
        <v>235</v>
      </c>
      <c r="CQ12" s="26">
        <f>209097321.71-5151975</f>
        <v>203945346.71000001</v>
      </c>
      <c r="CR12" s="26">
        <v>210000000</v>
      </c>
      <c r="CS12" s="26">
        <f t="shared" si="3"/>
        <v>6054653.2899999917</v>
      </c>
      <c r="CU12" s="81"/>
      <c r="CV12" s="81"/>
      <c r="CW12" s="81"/>
      <c r="CX12" s="81"/>
      <c r="DC12" s="24">
        <v>3</v>
      </c>
      <c r="DD12" s="12" t="s">
        <v>197</v>
      </c>
      <c r="DE12" s="30"/>
      <c r="DF12" s="26"/>
      <c r="DK12" s="24"/>
      <c r="DL12" s="12" t="s">
        <v>198</v>
      </c>
      <c r="DM12" s="11"/>
      <c r="DN12" s="26">
        <f>DM11</f>
        <v>16559432.5399995</v>
      </c>
    </row>
    <row r="13" spans="1:118" ht="15" customHeight="1" x14ac:dyDescent="0.25">
      <c r="A13" s="1">
        <f t="shared" si="4"/>
        <v>5</v>
      </c>
      <c r="B13" s="7" t="s">
        <v>83</v>
      </c>
      <c r="C13" s="27">
        <v>0</v>
      </c>
      <c r="D13" s="27">
        <v>0</v>
      </c>
      <c r="E13" s="27">
        <f t="shared" si="5"/>
        <v>0</v>
      </c>
      <c r="F13" s="27">
        <v>0</v>
      </c>
      <c r="H13" s="1">
        <v>5</v>
      </c>
      <c r="I13" s="7" t="s">
        <v>168</v>
      </c>
      <c r="J13" s="27">
        <v>0</v>
      </c>
      <c r="K13" s="27">
        <v>15963595.82</v>
      </c>
      <c r="L13" s="27">
        <v>133472231.8</v>
      </c>
      <c r="M13" s="27">
        <v>967289.92</v>
      </c>
      <c r="N13" s="13">
        <v>0</v>
      </c>
      <c r="O13" s="29">
        <f t="shared" si="1"/>
        <v>150403117.53999999</v>
      </c>
      <c r="R13" s="85"/>
      <c r="S13" s="85"/>
      <c r="T13" s="85"/>
      <c r="U13" s="85"/>
      <c r="V13" s="85"/>
      <c r="W13" s="85"/>
      <c r="Z13" s="4">
        <v>9</v>
      </c>
      <c r="AA13" s="12" t="s">
        <v>199</v>
      </c>
      <c r="AB13" s="13">
        <v>77900175.819999993</v>
      </c>
      <c r="AC13" s="13">
        <v>67063036.969999999</v>
      </c>
      <c r="AF13" s="1">
        <f t="shared" si="6"/>
        <v>5</v>
      </c>
      <c r="AG13" s="7" t="s">
        <v>200</v>
      </c>
      <c r="AH13" s="27">
        <v>104000</v>
      </c>
      <c r="AI13" s="27">
        <v>50000</v>
      </c>
      <c r="AJ13" s="30">
        <f t="shared" si="7"/>
        <v>54000</v>
      </c>
      <c r="AK13" s="27">
        <v>15000</v>
      </c>
      <c r="AO13" s="28" t="s">
        <v>275</v>
      </c>
      <c r="AP13" s="27">
        <v>0</v>
      </c>
      <c r="AQ13" s="27">
        <v>0</v>
      </c>
      <c r="AR13" s="30">
        <f t="shared" si="8"/>
        <v>0</v>
      </c>
      <c r="AU13" s="85"/>
      <c r="AV13" s="85"/>
      <c r="AW13" s="85"/>
      <c r="AX13" s="85"/>
      <c r="AY13" s="85"/>
      <c r="AZ13" s="85"/>
      <c r="BA13" s="85"/>
      <c r="BB13" s="85"/>
      <c r="BE13" s="92" t="s">
        <v>201</v>
      </c>
      <c r="BF13" s="92"/>
      <c r="BG13" s="31">
        <f t="shared" ref="BG13:BL13" si="10">SUM(BG10:BG10)</f>
        <v>1003670357.9300001</v>
      </c>
      <c r="BH13" s="31">
        <f t="shared" si="10"/>
        <v>367928685.36000001</v>
      </c>
      <c r="BI13" s="31">
        <f t="shared" si="10"/>
        <v>635741672.57000005</v>
      </c>
      <c r="BJ13" s="31">
        <f t="shared" si="10"/>
        <v>367943400</v>
      </c>
      <c r="BK13" s="34">
        <f t="shared" si="10"/>
        <v>-635726957.93000007</v>
      </c>
      <c r="BL13" s="31">
        <f t="shared" si="10"/>
        <v>889658519.5</v>
      </c>
      <c r="BP13" s="32" t="s">
        <v>323</v>
      </c>
      <c r="BQ13" s="27">
        <v>3186000</v>
      </c>
      <c r="BR13" s="27">
        <v>5000000</v>
      </c>
      <c r="BS13" s="30">
        <f t="shared" si="9"/>
        <v>1814000</v>
      </c>
      <c r="BT13" s="27">
        <v>195678474</v>
      </c>
      <c r="BW13" s="85"/>
      <c r="BX13" s="85"/>
      <c r="BY13" s="85"/>
      <c r="BZ13" s="85"/>
      <c r="CA13" s="85"/>
      <c r="CB13" s="85"/>
      <c r="CE13" s="4">
        <v>10</v>
      </c>
      <c r="CF13" s="12" t="s">
        <v>293</v>
      </c>
      <c r="CG13" s="13">
        <v>-625.17999999999995</v>
      </c>
      <c r="CH13" s="13"/>
      <c r="CO13" s="24">
        <f t="shared" si="2"/>
        <v>6</v>
      </c>
      <c r="CP13" s="25" t="s">
        <v>237</v>
      </c>
      <c r="CQ13" s="26">
        <f>196996433.59</f>
        <v>196996433.59</v>
      </c>
      <c r="CR13" s="26">
        <v>209164580</v>
      </c>
      <c r="CS13" s="26">
        <f t="shared" si="3"/>
        <v>12168146.409999996</v>
      </c>
      <c r="CU13" s="4"/>
      <c r="CV13" s="33" t="s">
        <v>203</v>
      </c>
      <c r="CW13" s="3">
        <f>SUM(CW7:CW11)</f>
        <v>5816894113.1100006</v>
      </c>
      <c r="CX13" s="3">
        <f>SUM(CX7:CX11)</f>
        <v>5335384657.4399996</v>
      </c>
      <c r="DC13" s="24">
        <v>4</v>
      </c>
      <c r="DD13" s="25" t="s">
        <v>204</v>
      </c>
      <c r="DE13" s="2">
        <v>515459.82</v>
      </c>
      <c r="DF13" s="26">
        <v>1447789.72</v>
      </c>
      <c r="DK13" s="6"/>
      <c r="DL13" s="6"/>
      <c r="DM13" s="6"/>
      <c r="DN13" s="6"/>
    </row>
    <row r="14" spans="1:118" ht="15" customHeight="1" x14ac:dyDescent="0.25">
      <c r="A14" s="1">
        <f t="shared" si="4"/>
        <v>6</v>
      </c>
      <c r="B14" s="7" t="s">
        <v>84</v>
      </c>
      <c r="C14" s="27">
        <v>0</v>
      </c>
      <c r="D14" s="27">
        <v>0</v>
      </c>
      <c r="E14" s="27">
        <f t="shared" si="5"/>
        <v>0</v>
      </c>
      <c r="F14" s="27">
        <v>0</v>
      </c>
      <c r="H14" s="1">
        <v>6</v>
      </c>
      <c r="I14" s="7" t="s">
        <v>178</v>
      </c>
      <c r="J14" s="27">
        <v>0</v>
      </c>
      <c r="K14" s="27">
        <v>3927375.22</v>
      </c>
      <c r="L14" s="27">
        <v>111898893.5</v>
      </c>
      <c r="M14" s="27">
        <v>1252682.17</v>
      </c>
      <c r="N14" s="13">
        <v>7317697.1900000004</v>
      </c>
      <c r="O14" s="29">
        <f t="shared" si="1"/>
        <v>124396648.08</v>
      </c>
      <c r="R14" s="85"/>
      <c r="S14" s="85"/>
      <c r="T14" s="85"/>
      <c r="U14" s="85"/>
      <c r="V14" s="85"/>
      <c r="W14" s="85"/>
      <c r="Z14" s="4">
        <v>10</v>
      </c>
      <c r="AA14" s="12" t="s">
        <v>205</v>
      </c>
      <c r="AB14" s="13">
        <v>0</v>
      </c>
      <c r="AC14" s="13">
        <v>61862651.359999999</v>
      </c>
      <c r="AF14" s="1">
        <f t="shared" si="6"/>
        <v>6</v>
      </c>
      <c r="AG14" s="7" t="s">
        <v>206</v>
      </c>
      <c r="AH14" s="27">
        <v>350000</v>
      </c>
      <c r="AI14" s="27">
        <v>200000</v>
      </c>
      <c r="AJ14" s="30">
        <f t="shared" si="7"/>
        <v>150000</v>
      </c>
      <c r="AK14" s="27">
        <v>0</v>
      </c>
      <c r="AO14" s="28" t="s">
        <v>280</v>
      </c>
      <c r="AP14" s="27">
        <v>141200</v>
      </c>
      <c r="AQ14" s="27">
        <v>150000</v>
      </c>
      <c r="AR14" s="30">
        <f t="shared" si="8"/>
        <v>-8800</v>
      </c>
      <c r="AU14" s="81" t="s">
        <v>207</v>
      </c>
      <c r="AV14" s="81"/>
      <c r="AW14" s="31">
        <f t="shared" ref="AW14:BB14" si="11">SUM(AW10:AW11)</f>
        <v>503370639.45999998</v>
      </c>
      <c r="AX14" s="31">
        <f t="shared" si="11"/>
        <v>187806536.88</v>
      </c>
      <c r="AY14" s="31">
        <f t="shared" si="11"/>
        <v>315564102.57999998</v>
      </c>
      <c r="AZ14" s="31">
        <f t="shared" si="11"/>
        <v>511440150</v>
      </c>
      <c r="BA14" s="34">
        <f t="shared" si="11"/>
        <v>8069510.5400000252</v>
      </c>
      <c r="BB14" s="31">
        <f t="shared" si="11"/>
        <v>211424337.43000001</v>
      </c>
      <c r="BE14" s="85"/>
      <c r="BF14" s="85"/>
      <c r="BG14" s="85"/>
      <c r="BH14" s="85"/>
      <c r="BI14" s="85"/>
      <c r="BJ14" s="85"/>
      <c r="BK14" s="85"/>
      <c r="BL14" s="85"/>
      <c r="BP14" s="28" t="s">
        <v>195</v>
      </c>
      <c r="BQ14" s="27">
        <v>46083666.659999996</v>
      </c>
      <c r="BR14" s="27">
        <v>49305240</v>
      </c>
      <c r="BS14" s="30">
        <f t="shared" si="9"/>
        <v>3221573.3400000036</v>
      </c>
      <c r="BT14" s="27">
        <v>99150000</v>
      </c>
      <c r="CE14" s="4">
        <f>ROW()-3</f>
        <v>11</v>
      </c>
      <c r="CF14" s="12" t="s">
        <v>202</v>
      </c>
      <c r="CG14" s="13">
        <v>2668141.0299999998</v>
      </c>
      <c r="CH14" s="13">
        <v>70944.78</v>
      </c>
      <c r="CO14" s="24">
        <f t="shared" si="2"/>
        <v>7</v>
      </c>
      <c r="CP14" s="12" t="s">
        <v>225</v>
      </c>
      <c r="CQ14" s="26">
        <v>54538222.200000003</v>
      </c>
      <c r="CR14" s="26">
        <v>55780960</v>
      </c>
      <c r="CS14" s="26">
        <f t="shared" si="3"/>
        <v>1242737.799999997</v>
      </c>
      <c r="CU14" s="85"/>
      <c r="CV14" s="85"/>
      <c r="CW14" s="85"/>
      <c r="CX14" s="85"/>
      <c r="DC14" s="24">
        <v>5</v>
      </c>
      <c r="DD14" s="12" t="s">
        <v>209</v>
      </c>
      <c r="DE14" s="2">
        <v>2736571.82</v>
      </c>
      <c r="DF14" s="26">
        <v>1927762.7</v>
      </c>
      <c r="DK14" s="95" t="s">
        <v>297</v>
      </c>
      <c r="DL14" s="95"/>
      <c r="DM14" s="3">
        <v>0</v>
      </c>
      <c r="DN14" s="3">
        <f>pos!C37</f>
        <v>-3317922746.4600005</v>
      </c>
    </row>
    <row r="15" spans="1:118" ht="15" customHeight="1" x14ac:dyDescent="0.25">
      <c r="A15" s="1">
        <f t="shared" si="4"/>
        <v>7</v>
      </c>
      <c r="B15" s="7" t="s">
        <v>85</v>
      </c>
      <c r="C15" s="27">
        <v>95899948.290000007</v>
      </c>
      <c r="D15" s="27">
        <v>0</v>
      </c>
      <c r="E15" s="27">
        <f t="shared" si="5"/>
        <v>95899948.290000007</v>
      </c>
      <c r="F15" s="27">
        <v>24192672.190000001</v>
      </c>
      <c r="H15" s="1">
        <v>7</v>
      </c>
      <c r="I15" s="7" t="s">
        <v>186</v>
      </c>
      <c r="J15" s="27">
        <v>0</v>
      </c>
      <c r="K15" s="27">
        <v>3927375.22</v>
      </c>
      <c r="L15" s="27">
        <v>181725248.71000001</v>
      </c>
      <c r="M15" s="27">
        <v>2458306.31</v>
      </c>
      <c r="N15" s="13">
        <v>17793603.98</v>
      </c>
      <c r="O15" s="29">
        <f t="shared" si="1"/>
        <v>205904534.22</v>
      </c>
      <c r="R15" s="85"/>
      <c r="S15" s="85"/>
      <c r="T15" s="85"/>
      <c r="U15" s="85"/>
      <c r="V15" s="85"/>
      <c r="W15" s="85"/>
      <c r="Z15" s="4">
        <v>11</v>
      </c>
      <c r="AA15" s="12" t="s">
        <v>210</v>
      </c>
      <c r="AB15" s="13">
        <v>146652720.16</v>
      </c>
      <c r="AC15" s="13">
        <v>55027485.810000002</v>
      </c>
      <c r="AF15" s="1">
        <f t="shared" si="6"/>
        <v>7</v>
      </c>
      <c r="AG15" s="7" t="s">
        <v>267</v>
      </c>
      <c r="AH15" s="27">
        <v>520000</v>
      </c>
      <c r="AI15" s="27">
        <v>300000</v>
      </c>
      <c r="AJ15" s="30">
        <f t="shared" si="7"/>
        <v>220000</v>
      </c>
      <c r="AK15" s="27">
        <v>520000</v>
      </c>
      <c r="AO15" s="28" t="s">
        <v>281</v>
      </c>
      <c r="AP15" s="27">
        <v>12000</v>
      </c>
      <c r="AQ15" s="27">
        <v>50000</v>
      </c>
      <c r="AR15" s="30">
        <f t="shared" ref="AR15" si="12">AP15-AQ15</f>
        <v>-38000</v>
      </c>
      <c r="AU15" s="85"/>
      <c r="AV15" s="85"/>
      <c r="AW15" s="85"/>
      <c r="AX15" s="85"/>
      <c r="AY15" s="85"/>
      <c r="AZ15" s="85"/>
      <c r="BA15" s="85"/>
      <c r="BB15" s="85"/>
      <c r="BE15" s="81"/>
      <c r="BF15" s="81"/>
      <c r="BG15" s="81"/>
      <c r="BH15" s="81"/>
      <c r="BI15" s="81"/>
      <c r="BJ15" s="81"/>
      <c r="BK15" s="81"/>
      <c r="BL15" s="81"/>
      <c r="BP15" s="28" t="s">
        <v>283</v>
      </c>
      <c r="BQ15" s="27">
        <v>212247725.44999999</v>
      </c>
      <c r="BR15" s="27">
        <v>225107423</v>
      </c>
      <c r="BS15" s="30">
        <f t="shared" si="9"/>
        <v>12859697.550000012</v>
      </c>
      <c r="BT15" s="27">
        <v>43708700</v>
      </c>
      <c r="CE15" s="4">
        <v>12</v>
      </c>
      <c r="CF15" s="7" t="s">
        <v>313</v>
      </c>
      <c r="CG15" s="13">
        <v>0</v>
      </c>
      <c r="CH15" s="13">
        <v>94334.19</v>
      </c>
      <c r="CO15" s="24">
        <f t="shared" si="2"/>
        <v>8</v>
      </c>
      <c r="CP15" s="12" t="s">
        <v>236</v>
      </c>
      <c r="CQ15" s="26">
        <v>6800000</v>
      </c>
      <c r="CR15" s="26">
        <v>7800000</v>
      </c>
      <c r="CS15" s="26">
        <f t="shared" si="3"/>
        <v>1000000</v>
      </c>
      <c r="CU15" s="92" t="s">
        <v>259</v>
      </c>
      <c r="CV15" s="92"/>
      <c r="CW15" s="92"/>
      <c r="CX15" s="92"/>
      <c r="DC15" s="24">
        <v>6</v>
      </c>
      <c r="DD15" s="12" t="s">
        <v>211</v>
      </c>
      <c r="DE15" s="2">
        <v>3523123.04</v>
      </c>
      <c r="DF15" s="26">
        <v>5285934.79</v>
      </c>
    </row>
    <row r="16" spans="1:118" ht="15" customHeight="1" x14ac:dyDescent="0.25">
      <c r="A16" s="1">
        <f t="shared" si="4"/>
        <v>8</v>
      </c>
      <c r="B16" s="7" t="s">
        <v>86</v>
      </c>
      <c r="C16" s="27">
        <v>0</v>
      </c>
      <c r="D16" s="27">
        <v>0</v>
      </c>
      <c r="E16" s="27">
        <f t="shared" si="5"/>
        <v>0</v>
      </c>
      <c r="F16" s="27">
        <v>2834072.25</v>
      </c>
      <c r="H16" s="1">
        <v>8</v>
      </c>
      <c r="I16" s="7" t="s">
        <v>193</v>
      </c>
      <c r="J16" s="27">
        <v>0</v>
      </c>
      <c r="K16" s="27">
        <v>9279213.1699999999</v>
      </c>
      <c r="L16" s="27">
        <v>175704156.5</v>
      </c>
      <c r="M16" s="27">
        <v>1191194.23</v>
      </c>
      <c r="N16" s="13">
        <v>0</v>
      </c>
      <c r="O16" s="29">
        <f t="shared" si="1"/>
        <v>186174563.89999998</v>
      </c>
      <c r="R16" s="85"/>
      <c r="S16" s="85"/>
      <c r="T16" s="85"/>
      <c r="U16" s="85"/>
      <c r="V16" s="85"/>
      <c r="W16" s="85"/>
      <c r="Z16" s="4">
        <v>12</v>
      </c>
      <c r="AA16" s="12" t="s">
        <v>212</v>
      </c>
      <c r="AB16" s="13">
        <v>85874037.950000003</v>
      </c>
      <c r="AC16" s="13">
        <v>68909086.469999999</v>
      </c>
      <c r="AF16" s="1">
        <f t="shared" si="6"/>
        <v>8</v>
      </c>
      <c r="AG16" s="7" t="s">
        <v>213</v>
      </c>
      <c r="AH16" s="27">
        <v>0</v>
      </c>
      <c r="AI16" s="27">
        <v>0</v>
      </c>
      <c r="AJ16" s="30">
        <f t="shared" si="7"/>
        <v>0</v>
      </c>
      <c r="AK16" s="27">
        <v>0</v>
      </c>
      <c r="AO16" s="28" t="s">
        <v>276</v>
      </c>
      <c r="AP16" s="27">
        <v>0</v>
      </c>
      <c r="AQ16" s="27">
        <v>0</v>
      </c>
      <c r="AR16" s="30">
        <f t="shared" si="8"/>
        <v>0</v>
      </c>
      <c r="AU16" s="81" t="s">
        <v>214</v>
      </c>
      <c r="AV16" s="81"/>
      <c r="AW16" s="96"/>
      <c r="AX16" s="96"/>
      <c r="AY16" s="96"/>
      <c r="AZ16" s="96"/>
      <c r="BA16" s="96"/>
      <c r="BB16" s="96"/>
      <c r="BE16" s="81"/>
      <c r="BF16" s="81"/>
      <c r="BG16" s="81"/>
      <c r="BH16" s="81"/>
      <c r="BI16" s="81"/>
      <c r="BJ16" s="81"/>
      <c r="BK16" s="81"/>
      <c r="BL16" s="81"/>
      <c r="BP16" s="28" t="s">
        <v>208</v>
      </c>
      <c r="BQ16" s="27">
        <v>98418571.430000007</v>
      </c>
      <c r="BR16" s="27">
        <v>109568000</v>
      </c>
      <c r="BS16" s="30">
        <f t="shared" si="9"/>
        <v>11149428.569999993</v>
      </c>
      <c r="BT16" s="27">
        <v>18676774.899999999</v>
      </c>
      <c r="CE16" s="81"/>
      <c r="CF16" s="81"/>
      <c r="CG16" s="81"/>
      <c r="CH16" s="81"/>
      <c r="CO16" s="81"/>
      <c r="CP16" s="81"/>
      <c r="CQ16" s="81"/>
      <c r="CR16" s="81"/>
      <c r="CS16" s="81"/>
      <c r="CU16" s="85"/>
      <c r="CV16" s="85"/>
      <c r="CW16" s="35" t="s">
        <v>266</v>
      </c>
      <c r="CX16" s="8" t="s">
        <v>137</v>
      </c>
      <c r="DC16" s="24">
        <v>7</v>
      </c>
      <c r="DD16" s="12" t="s">
        <v>215</v>
      </c>
      <c r="DE16" s="30">
        <v>1451.25</v>
      </c>
      <c r="DF16" s="26"/>
      <c r="DM16" s="36"/>
    </row>
    <row r="17" spans="1:110" ht="15" customHeight="1" x14ac:dyDescent="0.25">
      <c r="A17" s="1">
        <f t="shared" si="4"/>
        <v>9</v>
      </c>
      <c r="B17" s="7" t="s">
        <v>87</v>
      </c>
      <c r="C17" s="27">
        <v>0</v>
      </c>
      <c r="D17" s="27">
        <v>0</v>
      </c>
      <c r="E17" s="27">
        <f t="shared" si="5"/>
        <v>0</v>
      </c>
      <c r="F17" s="27">
        <v>4718737.04</v>
      </c>
      <c r="H17" s="1">
        <v>9</v>
      </c>
      <c r="I17" s="7" t="s">
        <v>199</v>
      </c>
      <c r="J17" s="27">
        <v>0</v>
      </c>
      <c r="K17" s="27">
        <v>3927375.22</v>
      </c>
      <c r="L17" s="27">
        <v>142682637.03999999</v>
      </c>
      <c r="M17" s="27">
        <v>761628.82</v>
      </c>
      <c r="N17" s="13">
        <v>17615667.859999999</v>
      </c>
      <c r="O17" s="29">
        <f t="shared" si="1"/>
        <v>164987308.94</v>
      </c>
      <c r="Z17" s="81"/>
      <c r="AA17" s="81"/>
      <c r="AB17" s="81"/>
      <c r="AC17" s="81"/>
      <c r="AF17" s="1">
        <f t="shared" si="6"/>
        <v>9</v>
      </c>
      <c r="AG17" s="7" t="s">
        <v>268</v>
      </c>
      <c r="AH17" s="27">
        <v>264000</v>
      </c>
      <c r="AI17" s="27">
        <v>80000</v>
      </c>
      <c r="AJ17" s="27">
        <f t="shared" si="7"/>
        <v>184000</v>
      </c>
      <c r="AK17" s="27">
        <v>144000</v>
      </c>
      <c r="AO17" s="28" t="s">
        <v>277</v>
      </c>
      <c r="AP17" s="27">
        <v>8895800</v>
      </c>
      <c r="AQ17" s="27">
        <v>4000000</v>
      </c>
      <c r="AR17" s="30">
        <f t="shared" si="8"/>
        <v>4895800</v>
      </c>
      <c r="AU17" s="1">
        <f>ROW()-16</f>
        <v>1</v>
      </c>
      <c r="AV17" s="37" t="s">
        <v>216</v>
      </c>
      <c r="AW17" s="30">
        <f>AX17*2</f>
        <v>85793761.359999999</v>
      </c>
      <c r="AX17" s="27">
        <v>42896880.68</v>
      </c>
      <c r="AY17" s="27">
        <f>AW17-AX17</f>
        <v>42896880.68</v>
      </c>
      <c r="AZ17" s="27">
        <v>172141727</v>
      </c>
      <c r="BA17" s="30">
        <f>AZ17-AW17</f>
        <v>86347965.640000001</v>
      </c>
      <c r="BB17" s="28">
        <v>10491639</v>
      </c>
      <c r="BE17" s="81"/>
      <c r="BF17" s="81"/>
      <c r="BG17" s="81"/>
      <c r="BH17" s="81"/>
      <c r="BI17" s="81"/>
      <c r="BJ17" s="81"/>
      <c r="BK17" s="81"/>
      <c r="BL17" s="81"/>
      <c r="BP17" s="28" t="s">
        <v>329</v>
      </c>
      <c r="BQ17" s="27">
        <v>61796857.140000001</v>
      </c>
      <c r="BR17" s="27">
        <v>80032500</v>
      </c>
      <c r="BS17" s="30">
        <f t="shared" si="9"/>
        <v>18235642.859999999</v>
      </c>
      <c r="BT17" s="27">
        <v>8000000</v>
      </c>
      <c r="CE17" s="6"/>
      <c r="CF17" s="33" t="s">
        <v>55</v>
      </c>
      <c r="CG17" s="3">
        <f>SUM(CG3:CG14)</f>
        <v>7687139.9700000007</v>
      </c>
      <c r="CH17" s="3">
        <f>SUM(CH3:CH15)</f>
        <v>3383867.9</v>
      </c>
      <c r="CO17" s="6"/>
      <c r="CP17" s="33" t="s">
        <v>238</v>
      </c>
      <c r="CQ17" s="3">
        <f>SUM(CQ8:CQ15)</f>
        <v>1001982967.9800001</v>
      </c>
      <c r="CR17" s="3">
        <f>SUM(CR8:CR15)</f>
        <v>1198661080</v>
      </c>
      <c r="CS17" s="3">
        <f>SUM(CS8:CS15)</f>
        <v>196678112.01999998</v>
      </c>
      <c r="CU17" s="19" t="s">
        <v>140</v>
      </c>
      <c r="CV17" s="10" t="s">
        <v>54</v>
      </c>
      <c r="CW17" s="11" t="s">
        <v>142</v>
      </c>
      <c r="CX17" s="11" t="s">
        <v>142</v>
      </c>
      <c r="DC17" s="6"/>
      <c r="DD17" s="33" t="s">
        <v>217</v>
      </c>
      <c r="DE17" s="3">
        <f>DE10+DE11+DE13+DE14+DE15</f>
        <v>8165996.2800000003</v>
      </c>
      <c r="DF17" s="3">
        <f>SUM(DF7:DF16)</f>
        <v>10118398.33</v>
      </c>
    </row>
    <row r="18" spans="1:110" ht="15" customHeight="1" x14ac:dyDescent="0.25">
      <c r="A18" s="1">
        <f t="shared" si="4"/>
        <v>10</v>
      </c>
      <c r="B18" s="7" t="s">
        <v>88</v>
      </c>
      <c r="C18" s="27">
        <v>0</v>
      </c>
      <c r="D18" s="27">
        <v>0</v>
      </c>
      <c r="E18" s="27">
        <f t="shared" si="5"/>
        <v>0</v>
      </c>
      <c r="F18" s="27">
        <v>17480389.989999998</v>
      </c>
      <c r="H18" s="1">
        <v>10</v>
      </c>
      <c r="I18" s="7" t="s">
        <v>205</v>
      </c>
      <c r="J18" s="27">
        <v>0</v>
      </c>
      <c r="K18" s="27">
        <v>0</v>
      </c>
      <c r="L18" s="27">
        <v>0</v>
      </c>
      <c r="M18" s="27">
        <v>892268.03</v>
      </c>
      <c r="N18" s="13">
        <v>141842.25</v>
      </c>
      <c r="O18" s="29">
        <f t="shared" si="1"/>
        <v>1034110.28</v>
      </c>
      <c r="Z18" s="6"/>
      <c r="AA18" s="33" t="s">
        <v>55</v>
      </c>
      <c r="AB18" s="3">
        <f>SUM(AB5:AB16)</f>
        <v>899540631.63</v>
      </c>
      <c r="AC18" s="3">
        <f>SUM(AC5:AC16)</f>
        <v>646412184.77999997</v>
      </c>
      <c r="AF18" s="1">
        <f t="shared" si="6"/>
        <v>10</v>
      </c>
      <c r="AG18" s="7" t="s">
        <v>269</v>
      </c>
      <c r="AH18" s="27">
        <v>28672531.07</v>
      </c>
      <c r="AI18" s="27">
        <v>15000000</v>
      </c>
      <c r="AJ18" s="27">
        <f t="shared" si="7"/>
        <v>13672531.07</v>
      </c>
      <c r="AK18" s="27">
        <v>18270059.66</v>
      </c>
      <c r="AO18" s="28" t="s">
        <v>278</v>
      </c>
      <c r="AP18" s="27">
        <v>50900</v>
      </c>
      <c r="AQ18" s="27">
        <v>100000</v>
      </c>
      <c r="AR18" s="30">
        <f t="shared" si="8"/>
        <v>-49100</v>
      </c>
      <c r="AU18" s="85"/>
      <c r="AV18" s="85"/>
      <c r="AW18" s="85"/>
      <c r="AX18" s="85"/>
      <c r="AY18" s="85"/>
      <c r="AZ18" s="85"/>
      <c r="BA18" s="85"/>
      <c r="BB18" s="85"/>
      <c r="BE18" s="81"/>
      <c r="BF18" s="81"/>
      <c r="BG18" s="81"/>
      <c r="BH18" s="81"/>
      <c r="BI18" s="81"/>
      <c r="BJ18" s="81"/>
      <c r="BK18" s="81"/>
      <c r="BL18" s="81"/>
      <c r="BP18" s="28" t="s">
        <v>284</v>
      </c>
      <c r="BQ18" s="27">
        <v>547619.05000000005</v>
      </c>
      <c r="BR18" s="27">
        <v>3000000</v>
      </c>
      <c r="BS18" s="30">
        <f t="shared" si="9"/>
        <v>2452380.9500000002</v>
      </c>
      <c r="BT18" s="27">
        <v>40500000</v>
      </c>
      <c r="CE18" s="85"/>
      <c r="CF18" s="85"/>
      <c r="CG18" s="85"/>
      <c r="CH18" s="85"/>
      <c r="CO18" s="85"/>
      <c r="CP18" s="85"/>
      <c r="CQ18" s="85"/>
      <c r="CR18" s="85"/>
      <c r="CS18" s="85"/>
      <c r="CU18" s="1">
        <f>ROW()-17</f>
        <v>1</v>
      </c>
      <c r="CV18" s="12" t="s">
        <v>166</v>
      </c>
      <c r="CW18" s="13">
        <f>CX18+CX19</f>
        <v>4814525461</v>
      </c>
      <c r="CX18" s="13">
        <v>4532150483</v>
      </c>
    </row>
    <row r="19" spans="1:110" ht="15" customHeight="1" x14ac:dyDescent="0.25">
      <c r="A19" s="1">
        <f t="shared" si="4"/>
        <v>11</v>
      </c>
      <c r="B19" s="7" t="s">
        <v>89</v>
      </c>
      <c r="C19" s="27">
        <v>0</v>
      </c>
      <c r="D19" s="27">
        <v>0</v>
      </c>
      <c r="E19" s="27">
        <f t="shared" si="5"/>
        <v>0</v>
      </c>
      <c r="F19" s="27">
        <v>45921163.759999998</v>
      </c>
      <c r="H19" s="1">
        <v>11</v>
      </c>
      <c r="I19" s="7" t="s">
        <v>210</v>
      </c>
      <c r="J19" s="27">
        <v>0</v>
      </c>
      <c r="K19" s="27">
        <v>9115048.5099999998</v>
      </c>
      <c r="L19" s="27">
        <v>286329441.06</v>
      </c>
      <c r="M19" s="27">
        <v>1961431.2</v>
      </c>
      <c r="N19" s="13">
        <v>52847003.829999998</v>
      </c>
      <c r="O19" s="29">
        <f t="shared" si="1"/>
        <v>350252924.59999996</v>
      </c>
      <c r="Z19" s="85"/>
      <c r="AA19" s="85"/>
      <c r="AB19" s="85"/>
      <c r="AC19" s="85"/>
      <c r="AF19" s="1">
        <f t="shared" si="6"/>
        <v>11</v>
      </c>
      <c r="AG19" s="7" t="s">
        <v>270</v>
      </c>
      <c r="AH19" s="27">
        <v>174100</v>
      </c>
      <c r="AI19" s="27">
        <v>49500</v>
      </c>
      <c r="AJ19" s="27">
        <f t="shared" si="7"/>
        <v>124600</v>
      </c>
      <c r="AK19" s="27">
        <v>20000</v>
      </c>
      <c r="AO19" s="28" t="s">
        <v>279</v>
      </c>
      <c r="AP19" s="27">
        <v>610000</v>
      </c>
      <c r="AQ19" s="38">
        <v>500000</v>
      </c>
      <c r="AR19" s="27">
        <f t="shared" si="8"/>
        <v>110000</v>
      </c>
      <c r="AU19" s="94" t="s">
        <v>221</v>
      </c>
      <c r="AV19" s="94"/>
      <c r="AW19" s="39">
        <f t="shared" ref="AW19:BB19" si="13">SUM(AW17:AW17)</f>
        <v>85793761.359999999</v>
      </c>
      <c r="AX19" s="39">
        <f t="shared" si="13"/>
        <v>42896880.68</v>
      </c>
      <c r="AY19" s="39">
        <f t="shared" si="13"/>
        <v>42896880.68</v>
      </c>
      <c r="AZ19" s="39">
        <f t="shared" si="13"/>
        <v>172141727</v>
      </c>
      <c r="BA19" s="34">
        <f t="shared" si="13"/>
        <v>86347965.640000001</v>
      </c>
      <c r="BB19" s="39">
        <f t="shared" si="13"/>
        <v>10491639</v>
      </c>
      <c r="BE19" s="81"/>
      <c r="BF19" s="81"/>
      <c r="BG19" s="81"/>
      <c r="BH19" s="81"/>
      <c r="BI19" s="81"/>
      <c r="BJ19" s="81"/>
      <c r="BK19" s="81"/>
      <c r="BL19" s="81"/>
      <c r="BP19" s="28" t="s">
        <v>285</v>
      </c>
      <c r="BQ19" s="27">
        <v>105935036.05</v>
      </c>
      <c r="BR19" s="27">
        <v>107585000</v>
      </c>
      <c r="BS19" s="30">
        <f t="shared" si="9"/>
        <v>1649963.950000003</v>
      </c>
      <c r="BT19" s="27">
        <v>2460000</v>
      </c>
      <c r="CU19" s="1">
        <f>ROW()-17</f>
        <v>2</v>
      </c>
      <c r="CV19" s="12" t="s">
        <v>218</v>
      </c>
      <c r="CW19" s="13">
        <f>AY21</f>
        <v>358460983.25999999</v>
      </c>
      <c r="CX19" s="13">
        <v>282374978</v>
      </c>
      <c r="DC19" s="92" t="s">
        <v>262</v>
      </c>
      <c r="DD19" s="92"/>
      <c r="DE19" s="92"/>
      <c r="DF19" s="92"/>
    </row>
    <row r="20" spans="1:110" ht="15" customHeight="1" x14ac:dyDescent="0.25">
      <c r="A20" s="1">
        <f t="shared" si="4"/>
        <v>12</v>
      </c>
      <c r="B20" s="37" t="s">
        <v>152</v>
      </c>
      <c r="C20" s="27">
        <v>0</v>
      </c>
      <c r="D20" s="27">
        <v>0</v>
      </c>
      <c r="E20" s="27">
        <f t="shared" si="5"/>
        <v>0</v>
      </c>
      <c r="F20" s="27">
        <v>0</v>
      </c>
      <c r="H20" s="1">
        <v>12</v>
      </c>
      <c r="I20" s="7" t="s">
        <v>212</v>
      </c>
      <c r="J20" s="27">
        <v>0</v>
      </c>
      <c r="K20" s="27">
        <v>3927375.22</v>
      </c>
      <c r="L20" s="27">
        <v>146185323.31</v>
      </c>
      <c r="M20" s="27">
        <v>1301166.01</v>
      </c>
      <c r="N20" s="13">
        <v>0</v>
      </c>
      <c r="O20" s="29">
        <f t="shared" si="1"/>
        <v>151413864.53999999</v>
      </c>
      <c r="AF20" s="1">
        <f t="shared" si="6"/>
        <v>12</v>
      </c>
      <c r="AG20" s="7" t="s">
        <v>271</v>
      </c>
      <c r="AH20" s="27">
        <v>1746500</v>
      </c>
      <c r="AI20" s="27">
        <v>1000000</v>
      </c>
      <c r="AJ20" s="27">
        <f t="shared" si="7"/>
        <v>746500</v>
      </c>
      <c r="AK20" s="27">
        <v>1127286.75</v>
      </c>
      <c r="AN20" s="85"/>
      <c r="AO20" s="85"/>
      <c r="AP20" s="85"/>
      <c r="AQ20" s="85"/>
      <c r="AR20" s="85"/>
      <c r="AU20" s="85"/>
      <c r="AV20" s="85"/>
      <c r="AW20" s="85"/>
      <c r="AX20" s="85"/>
      <c r="AY20" s="85"/>
      <c r="AZ20" s="85"/>
      <c r="BA20" s="85"/>
      <c r="BB20" s="85"/>
      <c r="BP20" s="28" t="s">
        <v>324</v>
      </c>
      <c r="BQ20" s="27">
        <v>54000000</v>
      </c>
      <c r="BR20" s="27">
        <v>60000000</v>
      </c>
      <c r="BS20" s="30">
        <f t="shared" si="9"/>
        <v>6000000</v>
      </c>
      <c r="BT20" s="27">
        <v>900000</v>
      </c>
      <c r="CU20" s="81"/>
      <c r="CV20" s="81"/>
      <c r="CW20" s="81"/>
      <c r="CX20" s="81"/>
      <c r="DC20" s="35"/>
      <c r="DD20" s="35"/>
      <c r="DE20" s="8" t="s">
        <v>137</v>
      </c>
      <c r="DF20" s="8" t="s">
        <v>138</v>
      </c>
    </row>
    <row r="21" spans="1:110" ht="15" customHeight="1" x14ac:dyDescent="0.25">
      <c r="A21" s="1">
        <f t="shared" si="4"/>
        <v>13</v>
      </c>
      <c r="B21" s="7" t="s">
        <v>153</v>
      </c>
      <c r="C21" s="27">
        <v>0</v>
      </c>
      <c r="D21" s="27">
        <v>0</v>
      </c>
      <c r="E21" s="27">
        <f t="shared" si="5"/>
        <v>0</v>
      </c>
      <c r="F21" s="27">
        <v>0</v>
      </c>
      <c r="H21" s="85"/>
      <c r="I21" s="85"/>
      <c r="J21" s="85"/>
      <c r="K21" s="85"/>
      <c r="L21" s="85"/>
      <c r="M21" s="85"/>
      <c r="N21" s="85"/>
      <c r="O21" s="85"/>
      <c r="AF21" s="85"/>
      <c r="AG21" s="85"/>
      <c r="AH21" s="85"/>
      <c r="AI21" s="85"/>
      <c r="AJ21" s="85"/>
      <c r="AK21" s="85"/>
      <c r="AN21" s="81" t="s">
        <v>185</v>
      </c>
      <c r="AO21" s="81"/>
      <c r="AP21" s="31">
        <f>SUM(AP9:AP19)</f>
        <v>18830600</v>
      </c>
      <c r="AQ21" s="31">
        <v>11386630</v>
      </c>
      <c r="AR21" s="31">
        <f>AP21-AQ21</f>
        <v>7443970</v>
      </c>
      <c r="AU21" s="92" t="s">
        <v>222</v>
      </c>
      <c r="AV21" s="92"/>
      <c r="AW21" s="31">
        <f t="shared" ref="AW21:BB21" si="14">AW14+AW19</f>
        <v>589164400.81999993</v>
      </c>
      <c r="AX21" s="31">
        <f t="shared" si="14"/>
        <v>230703417.56</v>
      </c>
      <c r="AY21" s="31">
        <f t="shared" si="14"/>
        <v>358460983.25999999</v>
      </c>
      <c r="AZ21" s="31">
        <f t="shared" si="14"/>
        <v>683581877</v>
      </c>
      <c r="BA21" s="31">
        <f t="shared" si="14"/>
        <v>94417476.180000022</v>
      </c>
      <c r="BB21" s="31">
        <f t="shared" si="14"/>
        <v>221915976.43000001</v>
      </c>
      <c r="BP21" s="28" t="s">
        <v>286</v>
      </c>
      <c r="BQ21" s="27">
        <v>6580000</v>
      </c>
      <c r="BR21" s="27">
        <v>11945470</v>
      </c>
      <c r="BS21" s="30">
        <f t="shared" si="9"/>
        <v>5365470</v>
      </c>
      <c r="BT21" s="27">
        <v>370000</v>
      </c>
      <c r="CU21" s="4"/>
      <c r="CV21" s="33" t="s">
        <v>203</v>
      </c>
      <c r="CW21" s="3">
        <f>SUM(CW17:CW19)</f>
        <v>5172986444.2600002</v>
      </c>
      <c r="CX21" s="3">
        <f>SUM(CX17:CX19)</f>
        <v>4814525461</v>
      </c>
      <c r="DC21" s="9" t="s">
        <v>140</v>
      </c>
      <c r="DD21" s="10" t="s">
        <v>54</v>
      </c>
      <c r="DE21" s="11" t="s">
        <v>142</v>
      </c>
      <c r="DF21" s="11" t="s">
        <v>142</v>
      </c>
    </row>
    <row r="22" spans="1:110" ht="15" customHeight="1" x14ac:dyDescent="0.25">
      <c r="A22" s="1">
        <f t="shared" si="4"/>
        <v>14</v>
      </c>
      <c r="B22" s="7" t="s">
        <v>154</v>
      </c>
      <c r="C22" s="27">
        <v>0</v>
      </c>
      <c r="D22" s="27">
        <v>0</v>
      </c>
      <c r="E22" s="27">
        <f t="shared" si="5"/>
        <v>0</v>
      </c>
      <c r="F22" s="27">
        <v>0</v>
      </c>
      <c r="I22" s="4" t="s">
        <v>120</v>
      </c>
      <c r="J22" s="40">
        <f t="shared" ref="J22:O22" si="15">SUM(J9:J20)</f>
        <v>4876161.09</v>
      </c>
      <c r="K22" s="40">
        <f t="shared" si="15"/>
        <v>72189558.960000008</v>
      </c>
      <c r="L22" s="40">
        <f t="shared" si="15"/>
        <v>1671875593.7399998</v>
      </c>
      <c r="M22" s="40">
        <f t="shared" si="15"/>
        <v>12024575.589999998</v>
      </c>
      <c r="N22" s="40">
        <f t="shared" si="15"/>
        <v>95899948.289999992</v>
      </c>
      <c r="O22" s="40">
        <f t="shared" si="15"/>
        <v>1856865837.6699998</v>
      </c>
      <c r="AF22" s="81" t="s">
        <v>185</v>
      </c>
      <c r="AG22" s="81"/>
      <c r="AH22" s="31">
        <f>SUM(AH9:AH20)</f>
        <v>34128631.07</v>
      </c>
      <c r="AI22" s="31">
        <f>SUM(AI9:AI20)</f>
        <v>18379500</v>
      </c>
      <c r="AJ22" s="31">
        <f>AH22-AI22</f>
        <v>15749131.07</v>
      </c>
      <c r="AK22" s="31">
        <f>SUM(AK9:AK20)</f>
        <v>21726946.41</v>
      </c>
      <c r="AN22" s="85"/>
      <c r="AO22" s="85"/>
      <c r="AP22" s="85"/>
      <c r="AQ22" s="85"/>
      <c r="AR22" s="85"/>
      <c r="AU22" s="85"/>
      <c r="AV22" s="85"/>
      <c r="AW22" s="85"/>
      <c r="AX22" s="85"/>
      <c r="AY22" s="85"/>
      <c r="AZ22" s="85"/>
      <c r="BA22" s="85"/>
      <c r="BB22" s="85"/>
      <c r="BP22" s="28" t="s">
        <v>289</v>
      </c>
      <c r="BQ22" s="27">
        <v>1200000</v>
      </c>
      <c r="BR22" s="27">
        <v>1640820</v>
      </c>
      <c r="BS22" s="30">
        <f t="shared" si="9"/>
        <v>440820</v>
      </c>
      <c r="BT22" s="27">
        <v>1300000</v>
      </c>
      <c r="CU22" s="85"/>
      <c r="CV22" s="85"/>
      <c r="CW22" s="85"/>
      <c r="CX22" s="85"/>
      <c r="DC22" s="24">
        <v>3</v>
      </c>
      <c r="DD22" s="25" t="s">
        <v>327</v>
      </c>
      <c r="DE22" s="26">
        <v>8000000</v>
      </c>
      <c r="DF22" s="26">
        <v>8000000</v>
      </c>
    </row>
    <row r="23" spans="1:110" ht="15" customHeight="1" x14ac:dyDescent="0.25">
      <c r="A23" s="1">
        <f t="shared" si="4"/>
        <v>15</v>
      </c>
      <c r="B23" s="7" t="s">
        <v>155</v>
      </c>
      <c r="C23" s="27">
        <v>0</v>
      </c>
      <c r="D23" s="27">
        <v>0</v>
      </c>
      <c r="E23" s="27">
        <f t="shared" si="5"/>
        <v>0</v>
      </c>
      <c r="F23" s="27">
        <v>0</v>
      </c>
      <c r="AF23" s="85"/>
      <c r="AG23" s="85"/>
      <c r="AH23" s="85"/>
      <c r="AI23" s="85"/>
      <c r="AJ23" s="85"/>
      <c r="AK23" s="85"/>
      <c r="BP23" s="28" t="s">
        <v>287</v>
      </c>
      <c r="BQ23" s="27">
        <v>370000</v>
      </c>
      <c r="BR23" s="27">
        <v>2000000</v>
      </c>
      <c r="BS23" s="30">
        <f t="shared" si="9"/>
        <v>1630000</v>
      </c>
      <c r="BT23" s="27">
        <v>97216111.959999993</v>
      </c>
      <c r="CU23" s="92" t="s">
        <v>260</v>
      </c>
      <c r="CV23" s="92"/>
      <c r="CW23" s="92"/>
      <c r="CX23" s="92"/>
      <c r="DC23" s="6"/>
      <c r="DD23" s="6"/>
      <c r="DE23" s="6"/>
      <c r="DF23" s="6"/>
    </row>
    <row r="24" spans="1:110" ht="15" customHeight="1" x14ac:dyDescent="0.25">
      <c r="A24" s="1">
        <f t="shared" si="4"/>
        <v>16</v>
      </c>
      <c r="B24" s="7" t="s">
        <v>156</v>
      </c>
      <c r="C24" s="27">
        <v>0</v>
      </c>
      <c r="D24" s="27">
        <v>0</v>
      </c>
      <c r="E24" s="27">
        <f t="shared" si="5"/>
        <v>0</v>
      </c>
      <c r="F24" s="27">
        <v>0</v>
      </c>
      <c r="BP24" s="28" t="s">
        <v>288</v>
      </c>
      <c r="BQ24" s="27">
        <v>1300000</v>
      </c>
      <c r="BR24" s="27">
        <v>3000000</v>
      </c>
      <c r="BS24" s="30">
        <f t="shared" si="9"/>
        <v>1700000</v>
      </c>
      <c r="BT24" s="27">
        <v>52000000</v>
      </c>
      <c r="CU24" s="85"/>
      <c r="CV24" s="85"/>
      <c r="CW24" s="35" t="s">
        <v>266</v>
      </c>
      <c r="CX24" s="8" t="s">
        <v>137</v>
      </c>
      <c r="DC24" s="6"/>
      <c r="DD24" s="41" t="s">
        <v>224</v>
      </c>
      <c r="DE24" s="3">
        <f>SUM(DE21:DE22)</f>
        <v>8000000</v>
      </c>
      <c r="DF24" s="3">
        <f>SUM(DF21:DF22)</f>
        <v>8000000</v>
      </c>
    </row>
    <row r="25" spans="1:110" ht="15" customHeight="1" x14ac:dyDescent="0.25">
      <c r="A25" s="1">
        <f t="shared" si="4"/>
        <v>17</v>
      </c>
      <c r="B25" s="7" t="s">
        <v>157</v>
      </c>
      <c r="C25" s="27">
        <v>0</v>
      </c>
      <c r="D25" s="27">
        <v>0</v>
      </c>
      <c r="E25" s="27">
        <f t="shared" si="5"/>
        <v>0</v>
      </c>
      <c r="F25" s="27">
        <v>0</v>
      </c>
      <c r="BP25" s="28" t="s">
        <v>290</v>
      </c>
      <c r="BQ25" s="27">
        <v>6522326.4100000001</v>
      </c>
      <c r="BR25" s="27">
        <v>6500000</v>
      </c>
      <c r="BS25" s="30">
        <f t="shared" si="9"/>
        <v>-22326.410000000149</v>
      </c>
      <c r="BT25" s="27"/>
      <c r="CU25" s="19" t="s">
        <v>140</v>
      </c>
      <c r="CV25" s="10" t="s">
        <v>54</v>
      </c>
      <c r="CW25" s="11" t="s">
        <v>142</v>
      </c>
      <c r="CX25" s="11" t="s">
        <v>142</v>
      </c>
      <c r="DC25" s="85"/>
      <c r="DD25" s="85"/>
      <c r="DE25" s="85"/>
      <c r="DF25" s="85"/>
    </row>
    <row r="26" spans="1:110" ht="15" customHeight="1" x14ac:dyDescent="0.25">
      <c r="A26" s="85"/>
      <c r="B26" s="85"/>
      <c r="C26" s="85"/>
      <c r="D26" s="85"/>
      <c r="E26" s="85"/>
      <c r="F26" s="85"/>
      <c r="BP26" s="28" t="s">
        <v>291</v>
      </c>
      <c r="BQ26" s="27">
        <f>3830000</f>
        <v>3830000</v>
      </c>
      <c r="BR26" s="27">
        <v>9245773</v>
      </c>
      <c r="BS26" s="30">
        <f t="shared" si="9"/>
        <v>5415773</v>
      </c>
      <c r="BT26" s="27">
        <v>33202921.579999998</v>
      </c>
      <c r="CU26" s="24">
        <f>ROW()-25</f>
        <v>1</v>
      </c>
      <c r="CV26" s="12" t="s">
        <v>223</v>
      </c>
      <c r="CW26" s="26">
        <v>0</v>
      </c>
      <c r="CX26" s="26">
        <v>0</v>
      </c>
    </row>
    <row r="27" spans="1:110" ht="15" customHeight="1" x14ac:dyDescent="0.25">
      <c r="A27" s="85" t="s">
        <v>220</v>
      </c>
      <c r="B27" s="85"/>
      <c r="C27" s="31">
        <f>SUM(C9:C25)</f>
        <v>1856865837.6699998</v>
      </c>
      <c r="D27" s="31">
        <f>SUM(D9:D25)</f>
        <v>2255835260</v>
      </c>
      <c r="E27" s="34">
        <f>SUM(E9:E25)</f>
        <v>-398969422.32999998</v>
      </c>
      <c r="F27" s="31">
        <f>SUM(F9:F25)</f>
        <v>1936706500.1099997</v>
      </c>
      <c r="BP27" s="28" t="s">
        <v>292</v>
      </c>
      <c r="BQ27" s="27">
        <v>30000</v>
      </c>
      <c r="BR27" s="27">
        <v>35000</v>
      </c>
      <c r="BS27" s="30">
        <f t="shared" si="9"/>
        <v>5000</v>
      </c>
      <c r="BT27" s="13"/>
      <c r="CU27" s="24">
        <f t="shared" ref="CU27:CU28" si="16">ROW()-25</f>
        <v>2</v>
      </c>
      <c r="CV27" s="12" t="s">
        <v>181</v>
      </c>
      <c r="CW27" s="26">
        <v>635741672.57000005</v>
      </c>
      <c r="CX27" s="26">
        <v>510740798.44</v>
      </c>
    </row>
    <row r="28" spans="1:110" ht="15" customHeight="1" x14ac:dyDescent="0.25">
      <c r="A28" s="85"/>
      <c r="B28" s="85"/>
      <c r="C28" s="85"/>
      <c r="D28" s="85"/>
      <c r="E28" s="85"/>
      <c r="F28" s="85"/>
      <c r="BP28" s="21" t="s">
        <v>219</v>
      </c>
      <c r="BQ28" s="27"/>
      <c r="BR28" s="27">
        <v>0</v>
      </c>
      <c r="BS28" s="30">
        <f t="shared" si="9"/>
        <v>0</v>
      </c>
      <c r="BT28" s="27">
        <v>359040344.55000001</v>
      </c>
      <c r="CU28" s="24">
        <f t="shared" si="16"/>
        <v>3</v>
      </c>
      <c r="CV28" s="12" t="s">
        <v>226</v>
      </c>
      <c r="CW28" s="13">
        <f>DE17</f>
        <v>8165996.2800000003</v>
      </c>
      <c r="CX28" s="13">
        <v>10118398</v>
      </c>
    </row>
    <row r="29" spans="1:110" ht="15" customHeight="1" x14ac:dyDescent="0.25">
      <c r="BP29" s="28" t="s">
        <v>227</v>
      </c>
      <c r="BQ29" s="27">
        <v>319170736.47000003</v>
      </c>
      <c r="BR29" s="27">
        <v>330364213</v>
      </c>
      <c r="BS29" s="30">
        <f t="shared" si="9"/>
        <v>11193476.529999971</v>
      </c>
      <c r="BT29" s="27"/>
      <c r="CU29" s="4"/>
      <c r="CV29" s="33" t="s">
        <v>203</v>
      </c>
      <c r="CW29" s="3">
        <f>SUM(CW25:CW28)</f>
        <v>643907668.85000002</v>
      </c>
      <c r="CX29" s="3">
        <f>SUM(CX25:CX28)</f>
        <v>520859196.44</v>
      </c>
    </row>
    <row r="30" spans="1:110" ht="15" customHeight="1" x14ac:dyDescent="0.25">
      <c r="BP30" s="21" t="s">
        <v>325</v>
      </c>
      <c r="BQ30" s="27"/>
      <c r="BR30" s="27"/>
      <c r="BS30" s="30"/>
      <c r="BT30" s="27">
        <v>27789620.280000001</v>
      </c>
      <c r="CU30" s="85"/>
      <c r="CV30" s="85"/>
      <c r="CW30" s="85"/>
      <c r="CX30" s="85"/>
    </row>
    <row r="31" spans="1:110" ht="15" customHeight="1" x14ac:dyDescent="0.25">
      <c r="BP31" s="28" t="s">
        <v>228</v>
      </c>
      <c r="BQ31" s="27">
        <v>11721045.66</v>
      </c>
      <c r="BR31" s="27">
        <v>20000000</v>
      </c>
      <c r="BS31" s="30">
        <f t="shared" ref="BS31:BS36" si="17">BR31-BQ31</f>
        <v>8278954.3399999999</v>
      </c>
      <c r="BT31" s="27">
        <v>27793469.219999999</v>
      </c>
    </row>
    <row r="32" spans="1:110" ht="15" customHeight="1" x14ac:dyDescent="0.25">
      <c r="BP32" s="32" t="s">
        <v>229</v>
      </c>
      <c r="BQ32" s="27">
        <v>26449540.32</v>
      </c>
      <c r="BR32" s="27">
        <v>36000000</v>
      </c>
      <c r="BS32" s="30">
        <f t="shared" si="17"/>
        <v>9550459.6799999997</v>
      </c>
      <c r="BT32" s="27">
        <v>18453601.859999999</v>
      </c>
      <c r="CW32" s="28"/>
    </row>
    <row r="33" spans="67:72" ht="15" customHeight="1" x14ac:dyDescent="0.25">
      <c r="BP33" s="28" t="s">
        <v>230</v>
      </c>
      <c r="BQ33" s="27">
        <v>16916361.420000002</v>
      </c>
      <c r="BR33" s="27">
        <v>26000000</v>
      </c>
      <c r="BS33" s="30">
        <f t="shared" si="17"/>
        <v>9083638.5799999982</v>
      </c>
      <c r="BT33" s="27">
        <v>21450381.25</v>
      </c>
    </row>
    <row r="34" spans="67:72" ht="15" customHeight="1" x14ac:dyDescent="0.25">
      <c r="BP34" s="28" t="s">
        <v>231</v>
      </c>
      <c r="BQ34" s="27">
        <v>20236062.57</v>
      </c>
      <c r="BR34" s="27">
        <v>29000000</v>
      </c>
      <c r="BS34" s="30">
        <f t="shared" si="17"/>
        <v>8763937.4299999997</v>
      </c>
      <c r="BT34" s="27">
        <v>2711663.55</v>
      </c>
    </row>
    <row r="35" spans="67:72" ht="15" customHeight="1" x14ac:dyDescent="0.25">
      <c r="BP35" s="28" t="s">
        <v>232</v>
      </c>
      <c r="BQ35" s="27">
        <v>6574943.4400000004</v>
      </c>
      <c r="BR35" s="27">
        <v>9682490</v>
      </c>
      <c r="BS35" s="30">
        <f t="shared" si="17"/>
        <v>3107546.5599999996</v>
      </c>
      <c r="BT35" s="27">
        <v>33414968.690000001</v>
      </c>
    </row>
    <row r="36" spans="67:72" ht="15" customHeight="1" x14ac:dyDescent="0.25">
      <c r="BP36" s="32" t="s">
        <v>233</v>
      </c>
      <c r="BQ36" s="27">
        <v>134469134.13</v>
      </c>
      <c r="BR36" s="27">
        <v>146000000</v>
      </c>
      <c r="BS36" s="30">
        <f t="shared" si="17"/>
        <v>11530865.870000005</v>
      </c>
      <c r="BT36" s="1"/>
    </row>
    <row r="37" spans="67:72" ht="15" customHeight="1" x14ac:dyDescent="0.25">
      <c r="BO37" s="85"/>
      <c r="BP37" s="85"/>
      <c r="BQ37" s="85"/>
      <c r="BR37" s="85"/>
      <c r="BS37" s="85"/>
      <c r="BT37" s="31">
        <f>SUM(BT9:BT35)</f>
        <v>1218047225.48</v>
      </c>
    </row>
    <row r="38" spans="67:72" ht="15" customHeight="1" x14ac:dyDescent="0.25">
      <c r="BP38" s="42" t="s">
        <v>185</v>
      </c>
      <c r="BQ38" s="31">
        <f>SUM(BQ9:BQ36)</f>
        <v>1203431126.2</v>
      </c>
      <c r="BR38" s="31">
        <f>SUM(BR9:BR36)</f>
        <v>1360661519</v>
      </c>
      <c r="BS38" s="34">
        <f>SUM(BS9:BS36)</f>
        <v>157230392.79999998</v>
      </c>
      <c r="BT38" s="1"/>
    </row>
    <row r="39" spans="67:72" ht="15" customHeight="1" x14ac:dyDescent="0.25">
      <c r="BP39" s="1"/>
      <c r="BQ39" s="43"/>
      <c r="BR39" s="1"/>
      <c r="BS39" s="1"/>
    </row>
    <row r="41" spans="67:72" ht="15" customHeight="1" x14ac:dyDescent="0.25">
      <c r="BO41" s="1"/>
    </row>
    <row r="43" spans="67:72" ht="15" customHeight="1" x14ac:dyDescent="0.25">
      <c r="BO43" s="1"/>
    </row>
  </sheetData>
  <mergeCells count="173">
    <mergeCell ref="BO37:BS37"/>
    <mergeCell ref="A28:F28"/>
    <mergeCell ref="DK1:DN1"/>
    <mergeCell ref="CJ1:CM1"/>
    <mergeCell ref="A2:F2"/>
    <mergeCell ref="R2:W2"/>
    <mergeCell ref="AF2:AK2"/>
    <mergeCell ref="AN2:AR2"/>
    <mergeCell ref="AU2:BB2"/>
    <mergeCell ref="BE2:BL2"/>
    <mergeCell ref="BO2:BT2"/>
    <mergeCell ref="BO1:BT1"/>
    <mergeCell ref="BW1:CB1"/>
    <mergeCell ref="CE1:CH1"/>
    <mergeCell ref="CU1:CX1"/>
    <mergeCell ref="DC1:DF1"/>
    <mergeCell ref="A1:F1"/>
    <mergeCell ref="R1:W1"/>
    <mergeCell ref="AF1:AK1"/>
    <mergeCell ref="AN1:AR1"/>
    <mergeCell ref="AU1:BB1"/>
    <mergeCell ref="BE1:BL1"/>
    <mergeCell ref="DK2:DN2"/>
    <mergeCell ref="DC2:DF2"/>
    <mergeCell ref="CJ2:CM2"/>
    <mergeCell ref="BW2:CB2"/>
    <mergeCell ref="CJ3:CM3"/>
    <mergeCell ref="A4:F4"/>
    <mergeCell ref="R4:W4"/>
    <mergeCell ref="AF4:AK4"/>
    <mergeCell ref="AN4:AR4"/>
    <mergeCell ref="AU4:BB4"/>
    <mergeCell ref="BE4:BL4"/>
    <mergeCell ref="BO4:BT4"/>
    <mergeCell ref="BW4:CB4"/>
    <mergeCell ref="DK3:DN3"/>
    <mergeCell ref="DC4:DF4"/>
    <mergeCell ref="DK4:DN4"/>
    <mergeCell ref="CJ4:CM4"/>
    <mergeCell ref="A5:F5"/>
    <mergeCell ref="H5:O5"/>
    <mergeCell ref="R5:W5"/>
    <mergeCell ref="AF5:AK5"/>
    <mergeCell ref="AN5:AR5"/>
    <mergeCell ref="DC5:DF5"/>
    <mergeCell ref="DK5:DN5"/>
    <mergeCell ref="CJ5:CM5"/>
    <mergeCell ref="BW5:CB5"/>
    <mergeCell ref="CU5:CX5"/>
    <mergeCell ref="AN3:AR3"/>
    <mergeCell ref="AU3:BB3"/>
    <mergeCell ref="BE3:BL3"/>
    <mergeCell ref="BO3:BT3"/>
    <mergeCell ref="CU4:CX4"/>
    <mergeCell ref="BW3:CB3"/>
    <mergeCell ref="CU3:CX3"/>
    <mergeCell ref="DC3:DF3"/>
    <mergeCell ref="A3:F3"/>
    <mergeCell ref="R3:W3"/>
    <mergeCell ref="H6:O6"/>
    <mergeCell ref="R6:W6"/>
    <mergeCell ref="AF6:AK6"/>
    <mergeCell ref="AN6:AR6"/>
    <mergeCell ref="AU6:BB6"/>
    <mergeCell ref="AU5:BB5"/>
    <mergeCell ref="BE5:BL5"/>
    <mergeCell ref="BO5:BT5"/>
    <mergeCell ref="AF3:AK3"/>
    <mergeCell ref="Z3:AC3"/>
    <mergeCell ref="L7:L8"/>
    <mergeCell ref="M7:M8"/>
    <mergeCell ref="N7:N8"/>
    <mergeCell ref="DK6:DN6"/>
    <mergeCell ref="CJ6:CK6"/>
    <mergeCell ref="A7:A8"/>
    <mergeCell ref="B7:B8"/>
    <mergeCell ref="C7:E7"/>
    <mergeCell ref="F7:F8"/>
    <mergeCell ref="H7:H8"/>
    <mergeCell ref="I7:I8"/>
    <mergeCell ref="J7:J8"/>
    <mergeCell ref="K7:K8"/>
    <mergeCell ref="BE6:BL6"/>
    <mergeCell ref="BO6:BT6"/>
    <mergeCell ref="BW6:CB6"/>
    <mergeCell ref="DC6:DD6"/>
    <mergeCell ref="A6:F6"/>
    <mergeCell ref="O7:O8"/>
    <mergeCell ref="R7:R8"/>
    <mergeCell ref="S7:S8"/>
    <mergeCell ref="AN7:AN8"/>
    <mergeCell ref="AO7:AO8"/>
    <mergeCell ref="AP7:AR7"/>
    <mergeCell ref="AU7:AU8"/>
    <mergeCell ref="AV7:AV8"/>
    <mergeCell ref="AW7:BA7"/>
    <mergeCell ref="T7:V7"/>
    <mergeCell ref="W7:W8"/>
    <mergeCell ref="AF7:AF8"/>
    <mergeCell ref="AG7:AG8"/>
    <mergeCell ref="AH7:AJ7"/>
    <mergeCell ref="AK7:AK8"/>
    <mergeCell ref="AW8:AY8"/>
    <mergeCell ref="BW7:BW8"/>
    <mergeCell ref="BX7:BX8"/>
    <mergeCell ref="BY7:CA7"/>
    <mergeCell ref="BE7:BE8"/>
    <mergeCell ref="BF7:BF8"/>
    <mergeCell ref="BG7:BK7"/>
    <mergeCell ref="BO7:BO8"/>
    <mergeCell ref="BP7:BP8"/>
    <mergeCell ref="BQ7:BS7"/>
    <mergeCell ref="R10:W10"/>
    <mergeCell ref="CJ10:CM10"/>
    <mergeCell ref="R11:S11"/>
    <mergeCell ref="BW11:CB11"/>
    <mergeCell ref="BE12:BL12"/>
    <mergeCell ref="BW12:BX12"/>
    <mergeCell ref="CU12:CX12"/>
    <mergeCell ref="CJ12:CM12"/>
    <mergeCell ref="AU9:AV9"/>
    <mergeCell ref="AZ9:BA9"/>
    <mergeCell ref="BE9:BF9"/>
    <mergeCell ref="BJ9:BK9"/>
    <mergeCell ref="DK14:DL14"/>
    <mergeCell ref="AU15:BB15"/>
    <mergeCell ref="BE15:BL19"/>
    <mergeCell ref="AU16:AV16"/>
    <mergeCell ref="AW16:BB16"/>
    <mergeCell ref="Z17:AC17"/>
    <mergeCell ref="AN20:AR20"/>
    <mergeCell ref="CU15:CX15"/>
    <mergeCell ref="Z19:AC19"/>
    <mergeCell ref="CU16:CV16"/>
    <mergeCell ref="CU20:CX20"/>
    <mergeCell ref="AU14:AV14"/>
    <mergeCell ref="BE14:BL14"/>
    <mergeCell ref="CU14:CX14"/>
    <mergeCell ref="AU22:BB22"/>
    <mergeCell ref="DC25:DF25"/>
    <mergeCell ref="CU30:CX30"/>
    <mergeCell ref="A27:B27"/>
    <mergeCell ref="AU19:AV19"/>
    <mergeCell ref="AU20:BB20"/>
    <mergeCell ref="CU23:CX23"/>
    <mergeCell ref="AU21:AV21"/>
    <mergeCell ref="CE16:CH16"/>
    <mergeCell ref="AN21:AO21"/>
    <mergeCell ref="R13:W16"/>
    <mergeCell ref="AU13:BB13"/>
    <mergeCell ref="BE13:BF13"/>
    <mergeCell ref="BW13:CB13"/>
    <mergeCell ref="CU22:CX22"/>
    <mergeCell ref="DC19:DF19"/>
    <mergeCell ref="A26:F26"/>
    <mergeCell ref="AU18:BB18"/>
    <mergeCell ref="CE18:CH18"/>
    <mergeCell ref="AN22:AR22"/>
    <mergeCell ref="H21:O21"/>
    <mergeCell ref="AF21:AK21"/>
    <mergeCell ref="AF22:AG22"/>
    <mergeCell ref="AF23:AK23"/>
    <mergeCell ref="CU24:CV24"/>
    <mergeCell ref="CO1:CS1"/>
    <mergeCell ref="CO2:CS2"/>
    <mergeCell ref="CO3:CS3"/>
    <mergeCell ref="CO4:CS4"/>
    <mergeCell ref="CO5:CS5"/>
    <mergeCell ref="CO6:CP6"/>
    <mergeCell ref="CO16:CS16"/>
    <mergeCell ref="CO18:CS18"/>
    <mergeCell ref="CQ6:CS6"/>
    <mergeCell ref="CU2:CX2"/>
  </mergeCells>
  <printOptions horizontalCentered="1"/>
  <pageMargins left="0.70866141732283472" right="0.31496062992125984" top="0.74803149606299213" bottom="0.15748031496062992" header="0.31496062992125984" footer="0.31496062992125984"/>
  <pageSetup paperSize="9" scale="1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35FF-410D-4E35-96A7-6C1D9A3FCC2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1CDE-EFDD-413A-9A3E-EEB23B4331CF}">
  <dimension ref="A1"/>
  <sheetViews>
    <sheetView workbookViewId="0">
      <selection activeCell="L10" sqref="L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Normal="100" workbookViewId="0"/>
  </sheetViews>
  <sheetFormatPr defaultRowHeight="15" customHeight="1" x14ac:dyDescent="0.2"/>
  <cols>
    <col min="1" max="16384" width="9.140625" style="5"/>
  </cols>
  <sheetData/>
  <printOptions horizontalCentered="1"/>
  <pageMargins left="0.70866141732283472" right="0.19685039370078741" top="1.4960629921259843" bottom="0.74803149606299213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0"/>
  <sheetViews>
    <sheetView topLeftCell="A10" zoomScale="78" zoomScaleNormal="78" workbookViewId="0">
      <selection activeCell="A25" sqref="A25:D30"/>
    </sheetView>
  </sheetViews>
  <sheetFormatPr defaultRowHeight="15" customHeight="1" x14ac:dyDescent="0.2"/>
  <cols>
    <col min="1" max="1" width="60" style="5" bestFit="1" customWidth="1"/>
    <col min="2" max="2" width="7.42578125" style="5" bestFit="1" customWidth="1"/>
    <col min="3" max="3" width="18.28515625" style="5" bestFit="1" customWidth="1"/>
    <col min="4" max="4" width="17.85546875" style="5" bestFit="1" customWidth="1"/>
    <col min="5" max="16384" width="9.140625" style="5"/>
  </cols>
  <sheetData>
    <row r="1" spans="1:4" ht="15" customHeight="1" x14ac:dyDescent="0.25">
      <c r="A1" s="80" t="s">
        <v>0</v>
      </c>
      <c r="B1" s="80"/>
      <c r="C1" s="80"/>
      <c r="D1" s="80"/>
    </row>
    <row r="2" spans="1:4" ht="15" customHeight="1" x14ac:dyDescent="0.25">
      <c r="A2" s="80" t="s">
        <v>300</v>
      </c>
      <c r="B2" s="80"/>
      <c r="C2" s="80"/>
      <c r="D2" s="80"/>
    </row>
    <row r="3" spans="1:4" ht="15" customHeight="1" x14ac:dyDescent="0.25">
      <c r="A3" s="80" t="s">
        <v>1</v>
      </c>
      <c r="B3" s="80"/>
      <c r="C3" s="80"/>
      <c r="D3" s="80"/>
    </row>
    <row r="4" spans="1:4" ht="15" customHeight="1" x14ac:dyDescent="0.2">
      <c r="A4" s="81"/>
      <c r="B4" s="81"/>
      <c r="C4" s="81"/>
      <c r="D4" s="81"/>
    </row>
    <row r="5" spans="1:4" ht="33" customHeight="1" x14ac:dyDescent="0.2">
      <c r="A5" s="6"/>
      <c r="B5" s="4" t="s">
        <v>2</v>
      </c>
      <c r="C5" s="17" t="s">
        <v>331</v>
      </c>
      <c r="D5" s="17" t="s">
        <v>332</v>
      </c>
    </row>
    <row r="6" spans="1:4" ht="15" customHeight="1" x14ac:dyDescent="0.2">
      <c r="A6" s="60" t="s">
        <v>3</v>
      </c>
      <c r="B6" s="62"/>
      <c r="C6" s="82"/>
      <c r="D6" s="82"/>
    </row>
    <row r="7" spans="1:4" ht="15" customHeight="1" x14ac:dyDescent="0.2">
      <c r="A7" s="64" t="s">
        <v>4</v>
      </c>
      <c r="B7" s="65">
        <v>1</v>
      </c>
      <c r="C7" s="13">
        <f>cf!C7</f>
        <v>1856865837.6699998</v>
      </c>
      <c r="D7" s="13">
        <v>1936706500.1099997</v>
      </c>
    </row>
    <row r="8" spans="1:4" ht="15" customHeight="1" x14ac:dyDescent="0.2">
      <c r="A8" s="61" t="s">
        <v>5</v>
      </c>
      <c r="B8" s="65">
        <v>2</v>
      </c>
      <c r="C8" s="13">
        <f>cf!C8</f>
        <v>899540631.63</v>
      </c>
      <c r="D8" s="13">
        <v>646412184.77999997</v>
      </c>
    </row>
    <row r="9" spans="1:4" ht="15" customHeight="1" x14ac:dyDescent="0.2">
      <c r="A9" s="61" t="s">
        <v>6</v>
      </c>
      <c r="B9" s="65">
        <v>3</v>
      </c>
      <c r="C9" s="13">
        <f>cf!C9</f>
        <v>34128631.07</v>
      </c>
      <c r="D9" s="13">
        <v>21726946.41</v>
      </c>
    </row>
    <row r="10" spans="1:4" ht="15" customHeight="1" x14ac:dyDescent="0.2">
      <c r="A10" s="61" t="s">
        <v>7</v>
      </c>
      <c r="B10" s="65">
        <v>4</v>
      </c>
      <c r="C10" s="13">
        <f>cf!C10</f>
        <v>18830600</v>
      </c>
      <c r="D10" s="13">
        <v>3954100</v>
      </c>
    </row>
    <row r="11" spans="1:4" ht="15" customHeight="1" x14ac:dyDescent="0.2">
      <c r="A11" s="60" t="s">
        <v>8</v>
      </c>
      <c r="B11" s="46"/>
      <c r="C11" s="3">
        <f>SUM(C7:C10)</f>
        <v>2809365700.3699999</v>
      </c>
      <c r="D11" s="3">
        <f>SUM(D7:D10)</f>
        <v>2608799731.2999992</v>
      </c>
    </row>
    <row r="12" spans="1:4" ht="15" customHeight="1" x14ac:dyDescent="0.2">
      <c r="A12" s="83"/>
      <c r="B12" s="83"/>
      <c r="C12" s="83"/>
      <c r="D12" s="83"/>
    </row>
    <row r="13" spans="1:4" ht="15" customHeight="1" x14ac:dyDescent="0.2">
      <c r="A13" s="60" t="s">
        <v>9</v>
      </c>
      <c r="B13" s="62"/>
      <c r="C13" s="13"/>
      <c r="D13" s="13"/>
    </row>
    <row r="14" spans="1:4" ht="15" customHeight="1" x14ac:dyDescent="0.2">
      <c r="A14" s="61" t="s">
        <v>10</v>
      </c>
      <c r="B14" s="62">
        <v>5</v>
      </c>
      <c r="C14" s="13">
        <f>NOTE!AW21</f>
        <v>589164400.81999993</v>
      </c>
      <c r="D14" s="13">
        <v>524836506.56</v>
      </c>
    </row>
    <row r="15" spans="1:4" ht="15" customHeight="1" x14ac:dyDescent="0.2">
      <c r="A15" s="61" t="s">
        <v>11</v>
      </c>
      <c r="B15" s="62">
        <v>6</v>
      </c>
      <c r="C15" s="13">
        <f>NOTE!BG10</f>
        <v>1003670357.9300001</v>
      </c>
      <c r="D15" s="13">
        <v>378917721.06</v>
      </c>
    </row>
    <row r="16" spans="1:4" ht="15" customHeight="1" x14ac:dyDescent="0.2">
      <c r="A16" s="61" t="s">
        <v>12</v>
      </c>
      <c r="B16" s="62">
        <v>7</v>
      </c>
      <c r="C16" s="36">
        <f>NOTE!BQ38</f>
        <v>1203431126.2</v>
      </c>
      <c r="D16" s="13">
        <v>1172517225.48</v>
      </c>
    </row>
    <row r="17" spans="1:4" ht="15" customHeight="1" x14ac:dyDescent="0.2">
      <c r="A17" s="61" t="s">
        <v>13</v>
      </c>
      <c r="B17" s="62">
        <v>11</v>
      </c>
      <c r="C17" s="36">
        <f>ppe!K23</f>
        <v>216606337.70000002</v>
      </c>
      <c r="D17" s="13">
        <v>205327551</v>
      </c>
    </row>
    <row r="18" spans="1:4" ht="15" customHeight="1" x14ac:dyDescent="0.2">
      <c r="A18" s="60" t="s">
        <v>14</v>
      </c>
      <c r="B18" s="62"/>
      <c r="C18" s="56">
        <f>SUM(C14:C17)</f>
        <v>3012872222.6499996</v>
      </c>
      <c r="D18" s="56">
        <f>SUM(D14:D17)</f>
        <v>2281599004.0999999</v>
      </c>
    </row>
    <row r="19" spans="1:4" ht="15" customHeight="1" x14ac:dyDescent="0.2">
      <c r="A19" s="78" t="s">
        <v>15</v>
      </c>
      <c r="B19" s="78"/>
      <c r="C19" s="78"/>
      <c r="D19" s="78"/>
    </row>
    <row r="20" spans="1:4" ht="15" customHeight="1" x14ac:dyDescent="0.2">
      <c r="A20" s="59" t="s">
        <v>16</v>
      </c>
      <c r="B20" s="2"/>
      <c r="C20" s="3">
        <f>C11-C18</f>
        <v>-203506522.27999973</v>
      </c>
      <c r="D20" s="3">
        <v>367200728</v>
      </c>
    </row>
    <row r="21" spans="1:4" ht="15" customHeight="1" x14ac:dyDescent="0.2">
      <c r="A21" s="60" t="s">
        <v>17</v>
      </c>
      <c r="B21" s="66">
        <v>8</v>
      </c>
      <c r="C21" s="3">
        <f>-NOTE!BY9</f>
        <v>-1016231.38</v>
      </c>
      <c r="D21" s="3">
        <v>-22259219</v>
      </c>
    </row>
    <row r="22" spans="1:4" ht="15" customHeight="1" x14ac:dyDescent="0.2">
      <c r="A22" s="60" t="s">
        <v>18</v>
      </c>
      <c r="B22" s="2"/>
      <c r="C22" s="3">
        <f>C20+C21</f>
        <v>-204522753.65999973</v>
      </c>
      <c r="D22" s="3">
        <v>304941509</v>
      </c>
    </row>
    <row r="23" spans="1:4" ht="15" customHeight="1" x14ac:dyDescent="0.2">
      <c r="A23" s="60" t="s">
        <v>19</v>
      </c>
      <c r="B23" s="2"/>
      <c r="C23" s="3">
        <f>C22</f>
        <v>-204522753.65999973</v>
      </c>
      <c r="D23" s="3">
        <v>304941509</v>
      </c>
    </row>
    <row r="24" spans="1:4" ht="15" customHeight="1" x14ac:dyDescent="0.2">
      <c r="A24" s="60" t="s">
        <v>20</v>
      </c>
      <c r="B24" s="62"/>
      <c r="C24" s="3">
        <f>C23</f>
        <v>-204522753.65999973</v>
      </c>
      <c r="D24" s="3">
        <v>304941509</v>
      </c>
    </row>
    <row r="25" spans="1:4" ht="15" customHeight="1" x14ac:dyDescent="0.2">
      <c r="A25" s="79"/>
      <c r="B25" s="79"/>
      <c r="C25" s="79"/>
      <c r="D25" s="79"/>
    </row>
    <row r="26" spans="1:4" ht="15" customHeight="1" x14ac:dyDescent="0.2">
      <c r="A26" s="79"/>
      <c r="B26" s="79"/>
      <c r="C26" s="79"/>
      <c r="D26" s="79"/>
    </row>
    <row r="27" spans="1:4" ht="15" customHeight="1" x14ac:dyDescent="0.2">
      <c r="A27" s="79"/>
      <c r="B27" s="79"/>
      <c r="C27" s="79"/>
      <c r="D27" s="79"/>
    </row>
    <row r="28" spans="1:4" ht="15" customHeight="1" x14ac:dyDescent="0.2">
      <c r="A28" s="79"/>
      <c r="B28" s="79"/>
      <c r="C28" s="79"/>
      <c r="D28" s="79"/>
    </row>
    <row r="29" spans="1:4" ht="15" customHeight="1" x14ac:dyDescent="0.2">
      <c r="A29" s="79"/>
      <c r="B29" s="79"/>
      <c r="C29" s="79"/>
      <c r="D29" s="79"/>
    </row>
    <row r="30" spans="1:4" ht="15" customHeight="1" x14ac:dyDescent="0.2">
      <c r="A30" s="79"/>
      <c r="B30" s="79"/>
      <c r="C30" s="79"/>
      <c r="D30" s="79"/>
    </row>
  </sheetData>
  <mergeCells count="8">
    <mergeCell ref="A19:D19"/>
    <mergeCell ref="A25:D30"/>
    <mergeCell ref="A1:D1"/>
    <mergeCell ref="A2:D2"/>
    <mergeCell ref="A3:D3"/>
    <mergeCell ref="A4:D4"/>
    <mergeCell ref="C6:D6"/>
    <mergeCell ref="A12:D12"/>
  </mergeCells>
  <conditionalFormatting sqref="A7:A10">
    <cfRule type="duplicateValues" dxfId="4" priority="3"/>
  </conditionalFormatting>
  <pageMargins left="0.7" right="0.7" top="0.75" bottom="0.75" header="0.3" footer="0.3"/>
  <pageSetup paperSize="9" scale="46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topLeftCell="A24" zoomScale="68" zoomScaleNormal="68" workbookViewId="0">
      <selection activeCell="D29" sqref="D29"/>
    </sheetView>
  </sheetViews>
  <sheetFormatPr defaultRowHeight="15" customHeight="1" x14ac:dyDescent="0.2"/>
  <cols>
    <col min="1" max="1" width="37.5703125" style="5" bestFit="1" customWidth="1"/>
    <col min="2" max="2" width="9.5703125" style="5" bestFit="1" customWidth="1"/>
    <col min="3" max="3" width="14.5703125" style="5" bestFit="1" customWidth="1"/>
    <col min="4" max="4" width="19" style="5" bestFit="1" customWidth="1"/>
    <col min="5" max="5" width="14.42578125" style="5" bestFit="1" customWidth="1"/>
    <col min="6" max="6" width="18.140625" style="5" bestFit="1" customWidth="1"/>
    <col min="7" max="16384" width="9.140625" style="5"/>
  </cols>
  <sheetData>
    <row r="1" spans="1:6" ht="15" customHeight="1" x14ac:dyDescent="0.2">
      <c r="A1" s="81" t="s">
        <v>21</v>
      </c>
      <c r="B1" s="81"/>
      <c r="C1" s="81"/>
      <c r="D1" s="81"/>
      <c r="E1" s="81"/>
      <c r="F1" s="81"/>
    </row>
    <row r="2" spans="1:6" ht="15" customHeight="1" x14ac:dyDescent="0.2">
      <c r="A2" s="81" t="s">
        <v>299</v>
      </c>
      <c r="B2" s="81"/>
      <c r="C2" s="81"/>
      <c r="D2" s="81"/>
      <c r="E2" s="81"/>
      <c r="F2" s="81"/>
    </row>
    <row r="3" spans="1:6" ht="15" customHeight="1" x14ac:dyDescent="0.2">
      <c r="A3" s="81" t="s">
        <v>22</v>
      </c>
      <c r="B3" s="81"/>
      <c r="C3" s="81"/>
      <c r="D3" s="81"/>
      <c r="E3" s="81"/>
      <c r="F3" s="81"/>
    </row>
    <row r="4" spans="1:6" ht="15" customHeight="1" x14ac:dyDescent="0.2">
      <c r="A4" s="81"/>
      <c r="B4" s="81"/>
      <c r="C4" s="81"/>
      <c r="D4" s="81"/>
      <c r="E4" s="81"/>
      <c r="F4" s="81"/>
    </row>
    <row r="5" spans="1:6" ht="15" customHeight="1" x14ac:dyDescent="0.2">
      <c r="A5" s="6"/>
      <c r="B5" s="6" t="s">
        <v>23</v>
      </c>
      <c r="C5" s="86" t="s">
        <v>298</v>
      </c>
      <c r="D5" s="86"/>
      <c r="E5" s="87" t="s">
        <v>24</v>
      </c>
      <c r="F5" s="87"/>
    </row>
    <row r="6" spans="1:6" ht="15" customHeight="1" x14ac:dyDescent="0.25">
      <c r="A6" s="60" t="s">
        <v>25</v>
      </c>
      <c r="B6" s="2"/>
      <c r="C6" s="73" t="s">
        <v>26</v>
      </c>
      <c r="D6" s="73" t="s">
        <v>26</v>
      </c>
      <c r="E6" s="73" t="s">
        <v>26</v>
      </c>
      <c r="F6" s="73" t="s">
        <v>26</v>
      </c>
    </row>
    <row r="7" spans="1:6" ht="15" customHeight="1" x14ac:dyDescent="0.2">
      <c r="A7" s="61" t="s">
        <v>27</v>
      </c>
      <c r="B7" s="2"/>
      <c r="C7" s="13"/>
      <c r="D7" s="13"/>
      <c r="E7" s="74"/>
      <c r="F7" s="12"/>
    </row>
    <row r="8" spans="1:6" ht="15" customHeight="1" x14ac:dyDescent="0.2">
      <c r="A8" s="61" t="s">
        <v>28</v>
      </c>
      <c r="B8" s="62">
        <v>9</v>
      </c>
      <c r="C8" s="13">
        <f>NOTE!CG17</f>
        <v>7687139.9700000007</v>
      </c>
      <c r="D8" s="13"/>
      <c r="E8" s="13">
        <v>3383867.9</v>
      </c>
      <c r="F8" s="13"/>
    </row>
    <row r="9" spans="1:6" ht="15" customHeight="1" x14ac:dyDescent="0.2">
      <c r="A9" s="61" t="s">
        <v>29</v>
      </c>
      <c r="B9" s="62">
        <v>10</v>
      </c>
      <c r="C9" s="13">
        <v>20000000</v>
      </c>
      <c r="D9" s="13"/>
      <c r="E9" s="13">
        <v>20000000</v>
      </c>
      <c r="F9" s="13"/>
    </row>
    <row r="10" spans="1:6" ht="15" customHeight="1" x14ac:dyDescent="0.2">
      <c r="A10" s="60" t="s">
        <v>30</v>
      </c>
      <c r="B10" s="62"/>
      <c r="C10" s="7"/>
      <c r="D10" s="3">
        <f>SUM(C8:C9)</f>
        <v>27687139.969999999</v>
      </c>
      <c r="E10" s="7"/>
      <c r="F10" s="3">
        <f>SUM(E8:E9)</f>
        <v>23383867.899999999</v>
      </c>
    </row>
    <row r="11" spans="1:6" ht="15" customHeight="1" x14ac:dyDescent="0.2">
      <c r="A11" s="60"/>
      <c r="B11" s="62"/>
      <c r="C11" s="7"/>
      <c r="D11" s="3"/>
      <c r="E11" s="7"/>
      <c r="F11" s="3"/>
    </row>
    <row r="12" spans="1:6" ht="15" customHeight="1" x14ac:dyDescent="0.2">
      <c r="A12" s="60" t="s">
        <v>31</v>
      </c>
      <c r="B12" s="62"/>
      <c r="C12" s="13"/>
      <c r="D12" s="13"/>
      <c r="E12" s="13"/>
      <c r="F12" s="13"/>
    </row>
    <row r="13" spans="1:6" ht="15" customHeight="1" x14ac:dyDescent="0.2">
      <c r="A13" s="7" t="s">
        <v>32</v>
      </c>
      <c r="B13" s="62"/>
      <c r="C13" s="13">
        <v>0</v>
      </c>
      <c r="D13" s="13"/>
      <c r="E13" s="13">
        <v>0</v>
      </c>
      <c r="F13" s="13"/>
    </row>
    <row r="14" spans="1:6" ht="15" customHeight="1" x14ac:dyDescent="0.2">
      <c r="A14" s="61" t="s">
        <v>33</v>
      </c>
      <c r="B14" s="62"/>
      <c r="C14" s="13">
        <v>0</v>
      </c>
      <c r="D14" s="13"/>
      <c r="E14" s="13">
        <v>0</v>
      </c>
      <c r="F14" s="13"/>
    </row>
    <row r="15" spans="1:6" ht="15" customHeight="1" x14ac:dyDescent="0.2">
      <c r="A15" s="61" t="s">
        <v>34</v>
      </c>
      <c r="B15" s="62">
        <v>11</v>
      </c>
      <c r="C15" s="13">
        <f>ppe!K32</f>
        <v>2282927469.3000002</v>
      </c>
      <c r="D15" s="13"/>
      <c r="E15" s="13">
        <v>2358985807</v>
      </c>
      <c r="F15" s="13"/>
    </row>
    <row r="16" spans="1:6" ht="15" customHeight="1" x14ac:dyDescent="0.2">
      <c r="A16" s="61" t="s">
        <v>35</v>
      </c>
      <c r="B16" s="62"/>
      <c r="C16" s="13"/>
      <c r="D16" s="13"/>
      <c r="E16" s="13"/>
      <c r="F16" s="13"/>
    </row>
    <row r="17" spans="1:6" ht="15" customHeight="1" x14ac:dyDescent="0.2">
      <c r="A17" s="60" t="s">
        <v>36</v>
      </c>
      <c r="B17" s="62"/>
      <c r="C17" s="3"/>
      <c r="D17" s="3">
        <f>SUM(C13:C16)</f>
        <v>2282927469.3000002</v>
      </c>
      <c r="E17" s="3"/>
      <c r="F17" s="3">
        <f>SUM(E13:E16)</f>
        <v>2358985807</v>
      </c>
    </row>
    <row r="18" spans="1:6" ht="15" customHeight="1" x14ac:dyDescent="0.2">
      <c r="A18" s="61"/>
      <c r="B18" s="2"/>
      <c r="C18" s="13"/>
      <c r="D18" s="13"/>
      <c r="E18" s="13" t="s">
        <v>15</v>
      </c>
      <c r="F18" s="13"/>
    </row>
    <row r="19" spans="1:6" ht="15" customHeight="1" x14ac:dyDescent="0.2">
      <c r="A19" s="60" t="s">
        <v>37</v>
      </c>
      <c r="B19" s="2"/>
      <c r="C19" s="3"/>
      <c r="D19" s="3">
        <f>D10+D17</f>
        <v>2310614609.27</v>
      </c>
      <c r="E19" s="3"/>
      <c r="F19" s="3">
        <f>F10+F17</f>
        <v>2382369674.9000001</v>
      </c>
    </row>
    <row r="20" spans="1:6" ht="15" customHeight="1" x14ac:dyDescent="0.2">
      <c r="A20" s="61"/>
      <c r="B20" s="2"/>
      <c r="C20" s="3"/>
      <c r="D20" s="3"/>
      <c r="E20" s="13" t="s">
        <v>15</v>
      </c>
      <c r="F20" s="13"/>
    </row>
    <row r="21" spans="1:6" ht="15" customHeight="1" x14ac:dyDescent="0.2">
      <c r="A21" s="60" t="s">
        <v>38</v>
      </c>
      <c r="B21" s="2"/>
      <c r="C21" s="13"/>
      <c r="D21" s="13"/>
      <c r="E21" s="13"/>
      <c r="F21" s="13"/>
    </row>
    <row r="22" spans="1:6" ht="15" customHeight="1" x14ac:dyDescent="0.2">
      <c r="A22" s="60" t="s">
        <v>39</v>
      </c>
      <c r="B22" s="75"/>
      <c r="C22" s="13"/>
      <c r="D22" s="13"/>
      <c r="E22" s="13"/>
      <c r="F22" s="13"/>
    </row>
    <row r="23" spans="1:6" ht="15" customHeight="1" x14ac:dyDescent="0.2">
      <c r="A23" s="7" t="s">
        <v>40</v>
      </c>
      <c r="B23" s="63" t="s">
        <v>263</v>
      </c>
      <c r="C23" s="13">
        <f>NOTE!CW13</f>
        <v>5816894113.1100006</v>
      </c>
      <c r="D23" s="13"/>
      <c r="E23" s="13">
        <v>5393791947</v>
      </c>
      <c r="F23" s="13"/>
    </row>
    <row r="24" spans="1:6" ht="15" customHeight="1" x14ac:dyDescent="0.2">
      <c r="A24" s="61" t="s">
        <v>41</v>
      </c>
      <c r="B24" s="62">
        <v>13</v>
      </c>
      <c r="C24" s="13">
        <f>NOTE!DE17</f>
        <v>8165996.2800000003</v>
      </c>
      <c r="D24" s="13"/>
      <c r="E24" s="13">
        <f>NOTE!DF17</f>
        <v>10118398.33</v>
      </c>
      <c r="F24" s="13"/>
    </row>
    <row r="25" spans="1:6" ht="15" customHeight="1" x14ac:dyDescent="0.2">
      <c r="A25" s="61" t="s">
        <v>42</v>
      </c>
      <c r="B25" s="62"/>
      <c r="C25" s="13">
        <f>[1]Notes!DH4</f>
        <v>0</v>
      </c>
      <c r="D25" s="13"/>
      <c r="E25" s="13">
        <v>0</v>
      </c>
      <c r="F25" s="13"/>
    </row>
    <row r="26" spans="1:6" ht="15" customHeight="1" x14ac:dyDescent="0.2">
      <c r="A26" s="60" t="s">
        <v>43</v>
      </c>
      <c r="B26" s="2"/>
      <c r="C26" s="7"/>
      <c r="D26" s="3">
        <f>SUM(C23:C25)</f>
        <v>5825060109.3900003</v>
      </c>
      <c r="E26" s="7"/>
      <c r="F26" s="3">
        <f>SUM(E23:E25)</f>
        <v>5403910345.3299999</v>
      </c>
    </row>
    <row r="27" spans="1:6" ht="15" customHeight="1" x14ac:dyDescent="0.2">
      <c r="A27" s="60"/>
      <c r="B27" s="2"/>
      <c r="C27" s="13"/>
      <c r="D27" s="13"/>
      <c r="E27" s="13" t="s">
        <v>15</v>
      </c>
      <c r="F27" s="13"/>
    </row>
    <row r="28" spans="1:6" ht="15" customHeight="1" x14ac:dyDescent="0.2">
      <c r="A28" s="60" t="s">
        <v>44</v>
      </c>
      <c r="B28" s="2"/>
      <c r="C28" s="13"/>
      <c r="D28" s="13"/>
      <c r="E28" s="13">
        <v>0</v>
      </c>
      <c r="F28" s="13"/>
    </row>
    <row r="29" spans="1:6" ht="15" customHeight="1" x14ac:dyDescent="0.2">
      <c r="A29" s="61" t="s">
        <v>45</v>
      </c>
      <c r="B29" s="62">
        <v>14</v>
      </c>
      <c r="C29" s="13">
        <v>8000000</v>
      </c>
      <c r="D29" s="13"/>
      <c r="E29" s="13">
        <v>8000000</v>
      </c>
      <c r="F29" s="13"/>
    </row>
    <row r="30" spans="1:6" ht="15" customHeight="1" x14ac:dyDescent="0.2">
      <c r="A30" s="60" t="s">
        <v>46</v>
      </c>
      <c r="B30" s="2"/>
      <c r="C30" s="7"/>
      <c r="D30" s="3">
        <f>SUM(C29:C29)</f>
        <v>8000000</v>
      </c>
      <c r="E30" s="7"/>
      <c r="F30" s="3">
        <f>SUM(E29:E29)</f>
        <v>8000000</v>
      </c>
    </row>
    <row r="31" spans="1:6" ht="15" customHeight="1" x14ac:dyDescent="0.2">
      <c r="A31" s="84"/>
      <c r="B31" s="84"/>
      <c r="C31" s="84"/>
      <c r="D31" s="84"/>
      <c r="E31" s="84"/>
      <c r="F31" s="84"/>
    </row>
    <row r="32" spans="1:6" ht="15" customHeight="1" x14ac:dyDescent="0.2">
      <c r="A32" s="60" t="s">
        <v>47</v>
      </c>
      <c r="B32" s="2"/>
      <c r="C32" s="7"/>
      <c r="D32" s="3">
        <f>D26+D30</f>
        <v>5833060109.3900003</v>
      </c>
      <c r="E32" s="3"/>
      <c r="F32" s="3">
        <f>F26+F30</f>
        <v>5411910345.3299999</v>
      </c>
    </row>
    <row r="33" spans="1:6" ht="15" customHeight="1" x14ac:dyDescent="0.2">
      <c r="A33" s="84"/>
      <c r="B33" s="84"/>
      <c r="C33" s="84"/>
      <c r="D33" s="84"/>
      <c r="E33" s="84"/>
      <c r="F33" s="84"/>
    </row>
    <row r="34" spans="1:6" ht="15" customHeight="1" x14ac:dyDescent="0.2">
      <c r="A34" s="60" t="s">
        <v>48</v>
      </c>
      <c r="B34" s="33"/>
      <c r="C34" s="7"/>
      <c r="D34" s="3">
        <f>D19-D32</f>
        <v>-3522445500.1200004</v>
      </c>
      <c r="E34" s="7"/>
      <c r="F34" s="3">
        <v>3029540670.4299998</v>
      </c>
    </row>
    <row r="35" spans="1:6" ht="15" customHeight="1" x14ac:dyDescent="0.2">
      <c r="A35" s="84"/>
      <c r="B35" s="84"/>
      <c r="C35" s="84"/>
      <c r="D35" s="84"/>
      <c r="E35" s="84"/>
      <c r="F35" s="84"/>
    </row>
    <row r="36" spans="1:6" ht="15" customHeight="1" x14ac:dyDescent="0.2">
      <c r="A36" s="60" t="s">
        <v>49</v>
      </c>
      <c r="B36" s="2"/>
      <c r="C36" s="13"/>
      <c r="D36" s="13"/>
      <c r="E36" s="13">
        <v>0</v>
      </c>
      <c r="F36" s="13"/>
    </row>
    <row r="37" spans="1:6" ht="15" customHeight="1" x14ac:dyDescent="0.2">
      <c r="A37" s="60" t="s">
        <v>50</v>
      </c>
      <c r="B37" s="63" t="s">
        <v>243</v>
      </c>
      <c r="C37" s="13">
        <f>-C38+D34</f>
        <v>-3317922746.4600005</v>
      </c>
      <c r="D37" s="13"/>
      <c r="E37" s="13">
        <v>3334482179</v>
      </c>
      <c r="F37" s="13"/>
    </row>
    <row r="38" spans="1:6" ht="15" customHeight="1" x14ac:dyDescent="0.2">
      <c r="A38" s="60" t="s">
        <v>51</v>
      </c>
      <c r="B38" s="2"/>
      <c r="C38" s="13">
        <f>per!C24</f>
        <v>-204522753.65999973</v>
      </c>
      <c r="D38" s="13"/>
      <c r="E38" s="13">
        <v>304941509</v>
      </c>
      <c r="F38" s="13"/>
    </row>
    <row r="39" spans="1:6" ht="15" customHeight="1" x14ac:dyDescent="0.2">
      <c r="A39" s="60" t="s">
        <v>52</v>
      </c>
      <c r="B39" s="2"/>
      <c r="C39" s="7"/>
      <c r="D39" s="3">
        <f>SUM(C37:C38)</f>
        <v>-3522445500.1200004</v>
      </c>
      <c r="E39" s="3">
        <f>SUM(D37:D38)</f>
        <v>0</v>
      </c>
      <c r="F39" s="3">
        <f>SUM(E37:E38)</f>
        <v>3639423688</v>
      </c>
    </row>
    <row r="40" spans="1:6" ht="15" customHeight="1" x14ac:dyDescent="0.2">
      <c r="A40" s="85"/>
      <c r="B40" s="85"/>
      <c r="C40" s="85"/>
      <c r="D40" s="85"/>
      <c r="E40" s="85"/>
      <c r="F40" s="85"/>
    </row>
    <row r="42" spans="1:6" ht="15" customHeight="1" x14ac:dyDescent="0.2">
      <c r="D42" s="70"/>
    </row>
  </sheetData>
  <mergeCells count="10">
    <mergeCell ref="A31:F31"/>
    <mergeCell ref="A33:F33"/>
    <mergeCell ref="A35:F35"/>
    <mergeCell ref="A40:F40"/>
    <mergeCell ref="A1:F1"/>
    <mergeCell ref="A2:F2"/>
    <mergeCell ref="A3:F3"/>
    <mergeCell ref="A4:F4"/>
    <mergeCell ref="C5:D5"/>
    <mergeCell ref="E5:F5"/>
  </mergeCells>
  <pageMargins left="0.7" right="0.7" top="0.75" bottom="0.75" header="0.3" footer="0.3"/>
  <pageSetup paperSize="9" scale="43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1"/>
  <sheetViews>
    <sheetView zoomScale="82" zoomScaleNormal="82" workbookViewId="0">
      <selection sqref="A1:D15"/>
    </sheetView>
  </sheetViews>
  <sheetFormatPr defaultRowHeight="15" customHeight="1" x14ac:dyDescent="0.2"/>
  <cols>
    <col min="1" max="1" width="33.7109375" style="5" bestFit="1" customWidth="1"/>
    <col min="2" max="2" width="16.7109375" style="5" bestFit="1" customWidth="1"/>
    <col min="3" max="3" width="15.28515625" style="5" customWidth="1"/>
    <col min="4" max="4" width="17.5703125" style="5" bestFit="1" customWidth="1"/>
    <col min="5" max="16384" width="9.140625" style="5"/>
  </cols>
  <sheetData>
    <row r="1" spans="1:4" ht="15" customHeight="1" x14ac:dyDescent="0.2">
      <c r="A1" s="81" t="s">
        <v>0</v>
      </c>
      <c r="B1" s="81"/>
      <c r="C1" s="81"/>
      <c r="D1" s="81"/>
    </row>
    <row r="2" spans="1:4" ht="15" customHeight="1" x14ac:dyDescent="0.2">
      <c r="A2" s="81" t="s">
        <v>300</v>
      </c>
      <c r="B2" s="81"/>
      <c r="C2" s="81"/>
      <c r="D2" s="81"/>
    </row>
    <row r="3" spans="1:4" ht="15" customHeight="1" x14ac:dyDescent="0.2">
      <c r="A3" s="81" t="s">
        <v>53</v>
      </c>
      <c r="B3" s="81"/>
      <c r="C3" s="81"/>
      <c r="D3" s="81"/>
    </row>
    <row r="4" spans="1:4" ht="15" customHeight="1" x14ac:dyDescent="0.2">
      <c r="A4" s="81"/>
      <c r="B4" s="81"/>
      <c r="C4" s="81"/>
      <c r="D4" s="81"/>
    </row>
    <row r="5" spans="1:4" ht="51" customHeight="1" x14ac:dyDescent="0.2">
      <c r="A5" s="6" t="s">
        <v>54</v>
      </c>
      <c r="B5" s="4" t="s">
        <v>50</v>
      </c>
      <c r="C5" s="18" t="s">
        <v>355</v>
      </c>
      <c r="D5" s="4" t="s">
        <v>55</v>
      </c>
    </row>
    <row r="6" spans="1:4" ht="15" customHeight="1" x14ac:dyDescent="0.2">
      <c r="A6" s="60" t="s">
        <v>60</v>
      </c>
      <c r="B6" s="30">
        <v>3334482179</v>
      </c>
      <c r="C6" s="30">
        <v>304941509</v>
      </c>
      <c r="D6" s="30">
        <v>3639423688</v>
      </c>
    </row>
    <row r="7" spans="1:4" ht="15" customHeight="1" x14ac:dyDescent="0.2">
      <c r="A7" s="61" t="s">
        <v>56</v>
      </c>
      <c r="B7" s="2"/>
      <c r="C7" s="12"/>
      <c r="D7" s="30"/>
    </row>
    <row r="8" spans="1:4" ht="15" customHeight="1" x14ac:dyDescent="0.2">
      <c r="A8" s="61" t="s">
        <v>57</v>
      </c>
      <c r="B8" s="2"/>
      <c r="C8" s="12"/>
      <c r="D8" s="30"/>
    </row>
    <row r="9" spans="1:4" ht="15" customHeight="1" x14ac:dyDescent="0.2">
      <c r="A9" s="71" t="s">
        <v>58</v>
      </c>
      <c r="B9" s="2"/>
      <c r="C9" s="12"/>
      <c r="D9" s="30"/>
    </row>
    <row r="10" spans="1:4" ht="15" customHeight="1" x14ac:dyDescent="0.2">
      <c r="A10" s="61" t="s">
        <v>301</v>
      </c>
      <c r="B10" s="66">
        <f>B6</f>
        <v>3334482179</v>
      </c>
      <c r="C10" s="66">
        <f t="shared" ref="C10:D10" si="0">C6</f>
        <v>304941509</v>
      </c>
      <c r="D10" s="66">
        <f t="shared" si="0"/>
        <v>3639423688</v>
      </c>
    </row>
    <row r="11" spans="1:4" ht="15" customHeight="1" x14ac:dyDescent="0.2">
      <c r="A11" s="61" t="s">
        <v>56</v>
      </c>
      <c r="B11" s="2"/>
      <c r="C11" s="12"/>
      <c r="D11" s="30"/>
    </row>
    <row r="12" spans="1:4" ht="15" customHeight="1" x14ac:dyDescent="0.2">
      <c r="A12" s="61" t="s">
        <v>57</v>
      </c>
      <c r="B12" s="2"/>
      <c r="C12" s="12"/>
      <c r="D12" s="30"/>
    </row>
    <row r="13" spans="1:4" ht="15" customHeight="1" x14ac:dyDescent="0.25">
      <c r="A13" s="72" t="s">
        <v>326</v>
      </c>
      <c r="B13" s="33">
        <v>0</v>
      </c>
      <c r="C13" s="34">
        <f>per!C24</f>
        <v>-204522753.65999973</v>
      </c>
      <c r="D13" s="34">
        <v>0</v>
      </c>
    </row>
    <row r="14" spans="1:4" ht="15" customHeight="1" x14ac:dyDescent="0.2">
      <c r="A14" s="61" t="s">
        <v>59</v>
      </c>
      <c r="B14" s="66"/>
      <c r="C14" s="30"/>
      <c r="D14" s="30"/>
    </row>
    <row r="15" spans="1:4" ht="15" customHeight="1" x14ac:dyDescent="0.2">
      <c r="A15" s="60" t="s">
        <v>302</v>
      </c>
      <c r="B15" s="34">
        <f>pos!C37</f>
        <v>-3317922746.4600005</v>
      </c>
      <c r="C15" s="34">
        <f>C13</f>
        <v>-204522753.65999973</v>
      </c>
      <c r="D15" s="34">
        <f>B15+C15</f>
        <v>-3522445500.1200004</v>
      </c>
    </row>
    <row r="16" spans="1:4" ht="15" customHeight="1" x14ac:dyDescent="0.2">
      <c r="A16" s="78" t="s">
        <v>15</v>
      </c>
      <c r="B16" s="78"/>
      <c r="C16" s="78"/>
      <c r="D16" s="78"/>
    </row>
    <row r="17" spans="1:4" ht="15" customHeight="1" x14ac:dyDescent="0.2">
      <c r="A17" s="79"/>
      <c r="B17" s="79"/>
      <c r="C17" s="79"/>
      <c r="D17" s="79"/>
    </row>
    <row r="18" spans="1:4" ht="15" customHeight="1" x14ac:dyDescent="0.2">
      <c r="A18" s="79"/>
      <c r="B18" s="79"/>
      <c r="C18" s="79"/>
      <c r="D18" s="79"/>
    </row>
    <row r="19" spans="1:4" ht="15" customHeight="1" x14ac:dyDescent="0.2">
      <c r="A19" s="79"/>
      <c r="B19" s="79"/>
      <c r="C19" s="79"/>
      <c r="D19" s="79"/>
    </row>
    <row r="20" spans="1:4" ht="15" customHeight="1" x14ac:dyDescent="0.2">
      <c r="A20" s="79"/>
      <c r="B20" s="79"/>
      <c r="C20" s="79"/>
      <c r="D20" s="79"/>
    </row>
    <row r="21" spans="1:4" ht="15" customHeight="1" x14ac:dyDescent="0.2">
      <c r="A21" s="79"/>
      <c r="B21" s="79"/>
      <c r="C21" s="79"/>
      <c r="D21" s="79"/>
    </row>
  </sheetData>
  <mergeCells count="6">
    <mergeCell ref="A17:D21"/>
    <mergeCell ref="A1:D1"/>
    <mergeCell ref="A2:D2"/>
    <mergeCell ref="A3:D3"/>
    <mergeCell ref="A4:D4"/>
    <mergeCell ref="A16:D16"/>
  </mergeCells>
  <conditionalFormatting sqref="A7:A8 A10">
    <cfRule type="duplicateValues" dxfId="3" priority="2"/>
  </conditionalFormatting>
  <conditionalFormatting sqref="A11:A12">
    <cfRule type="duplicateValues" dxfId="2" priority="1"/>
  </conditionalFormatting>
  <printOptions horizontalCentered="1"/>
  <pageMargins left="0.70866141732283472" right="0.70866141732283472" top="1.1417322834645669" bottom="0.74803149606299213" header="0.31496062992125984" footer="0.31496062992125984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5"/>
  <sheetViews>
    <sheetView topLeftCell="A19" zoomScale="64" zoomScaleNormal="64" workbookViewId="0">
      <selection sqref="A1:D39"/>
    </sheetView>
  </sheetViews>
  <sheetFormatPr defaultRowHeight="15" customHeight="1" x14ac:dyDescent="0.2"/>
  <cols>
    <col min="1" max="1" width="58" style="5" bestFit="1" customWidth="1"/>
    <col min="2" max="2" width="8.85546875" style="5" bestFit="1" customWidth="1"/>
    <col min="3" max="3" width="19.28515625" style="5" bestFit="1" customWidth="1"/>
    <col min="4" max="4" width="19.5703125" style="5" bestFit="1" customWidth="1"/>
    <col min="5" max="7" width="9.140625" style="5"/>
    <col min="8" max="8" width="26.7109375" style="5" customWidth="1"/>
    <col min="9" max="16384" width="9.140625" style="5"/>
  </cols>
  <sheetData>
    <row r="1" spans="1:8" s="7" customFormat="1" ht="15" customHeight="1" x14ac:dyDescent="0.25">
      <c r="A1" s="81" t="s">
        <v>0</v>
      </c>
      <c r="B1" s="81"/>
      <c r="C1" s="81"/>
      <c r="D1" s="81"/>
    </row>
    <row r="2" spans="1:8" s="7" customFormat="1" ht="15" customHeight="1" x14ac:dyDescent="0.25">
      <c r="A2" s="81" t="s">
        <v>310</v>
      </c>
      <c r="B2" s="81"/>
      <c r="C2" s="81"/>
      <c r="D2" s="81"/>
    </row>
    <row r="3" spans="1:8" s="7" customFormat="1" ht="15" customHeight="1" x14ac:dyDescent="0.25">
      <c r="A3" s="81" t="s">
        <v>117</v>
      </c>
      <c r="B3" s="81"/>
      <c r="C3" s="81"/>
      <c r="D3" s="81"/>
    </row>
    <row r="4" spans="1:8" ht="15" customHeight="1" x14ac:dyDescent="0.2">
      <c r="A4" s="81"/>
      <c r="B4" s="81"/>
      <c r="C4" s="81"/>
      <c r="D4" s="81"/>
    </row>
    <row r="5" spans="1:8" ht="33.75" customHeight="1" x14ac:dyDescent="0.25">
      <c r="A5" s="6"/>
      <c r="B5" s="4" t="s">
        <v>2</v>
      </c>
      <c r="C5" s="68" t="s">
        <v>331</v>
      </c>
      <c r="D5" s="68" t="s">
        <v>332</v>
      </c>
    </row>
    <row r="6" spans="1:8" ht="15" customHeight="1" x14ac:dyDescent="0.2">
      <c r="A6" s="60" t="s">
        <v>3</v>
      </c>
      <c r="B6" s="62"/>
      <c r="C6" s="82"/>
      <c r="D6" s="82"/>
    </row>
    <row r="7" spans="1:8" ht="15" customHeight="1" x14ac:dyDescent="0.2">
      <c r="A7" s="64" t="s">
        <v>4</v>
      </c>
      <c r="B7" s="65">
        <v>1</v>
      </c>
      <c r="C7" s="13">
        <f>NOTE!C27</f>
        <v>1856865837.6699998</v>
      </c>
      <c r="D7" s="13">
        <v>1936706500.1099997</v>
      </c>
    </row>
    <row r="8" spans="1:8" ht="15" customHeight="1" x14ac:dyDescent="0.2">
      <c r="A8" s="61" t="s">
        <v>5</v>
      </c>
      <c r="B8" s="65">
        <v>2</v>
      </c>
      <c r="C8" s="13">
        <f>NOTE!T11</f>
        <v>899540631.63</v>
      </c>
      <c r="D8" s="13">
        <v>646412184.77999997</v>
      </c>
    </row>
    <row r="9" spans="1:8" ht="15" customHeight="1" x14ac:dyDescent="0.2">
      <c r="A9" s="61" t="s">
        <v>6</v>
      </c>
      <c r="B9" s="65">
        <v>3</v>
      </c>
      <c r="C9" s="13">
        <f>NOTE!AH22</f>
        <v>34128631.07</v>
      </c>
      <c r="D9" s="13">
        <v>21726946.41</v>
      </c>
    </row>
    <row r="10" spans="1:8" ht="15" customHeight="1" x14ac:dyDescent="0.2">
      <c r="A10" s="61" t="s">
        <v>7</v>
      </c>
      <c r="B10" s="65">
        <v>4</v>
      </c>
      <c r="C10" s="13">
        <f>NOTE!AP21</f>
        <v>18830600</v>
      </c>
      <c r="D10" s="13">
        <v>3954100</v>
      </c>
    </row>
    <row r="11" spans="1:8" ht="15" customHeight="1" x14ac:dyDescent="0.2">
      <c r="A11" s="60" t="s">
        <v>99</v>
      </c>
      <c r="B11" s="46"/>
      <c r="C11" s="3">
        <f>SUM(C7:C10)</f>
        <v>2809365700.3699999</v>
      </c>
      <c r="D11" s="3">
        <f>SUM(D7:D10)</f>
        <v>2608799731.2999992</v>
      </c>
    </row>
    <row r="12" spans="1:8" ht="15" customHeight="1" x14ac:dyDescent="0.2">
      <c r="A12" s="83"/>
      <c r="B12" s="83"/>
      <c r="C12" s="83"/>
      <c r="D12" s="83"/>
    </row>
    <row r="13" spans="1:8" ht="15" customHeight="1" x14ac:dyDescent="0.2">
      <c r="A13" s="60" t="s">
        <v>100</v>
      </c>
      <c r="B13" s="62"/>
      <c r="C13" s="13"/>
      <c r="D13" s="13"/>
    </row>
    <row r="14" spans="1:8" ht="15" customHeight="1" x14ac:dyDescent="0.2">
      <c r="A14" s="61" t="s">
        <v>10</v>
      </c>
      <c r="B14" s="62">
        <v>5</v>
      </c>
      <c r="C14" s="13">
        <f>-NOTE!AX21</f>
        <v>-230703417.56</v>
      </c>
      <c r="D14" s="13">
        <v>-224011976.63</v>
      </c>
      <c r="H14" s="69"/>
    </row>
    <row r="15" spans="1:8" ht="15" customHeight="1" x14ac:dyDescent="0.2">
      <c r="A15" s="61" t="s">
        <v>11</v>
      </c>
      <c r="B15" s="62">
        <v>6</v>
      </c>
      <c r="C15" s="13">
        <f>-NOTE!BH13</f>
        <v>-367928685.36000001</v>
      </c>
      <c r="D15" s="13">
        <v>-378917721.06</v>
      </c>
      <c r="H15" s="69"/>
    </row>
    <row r="16" spans="1:8" ht="15" customHeight="1" x14ac:dyDescent="0.2">
      <c r="A16" s="61" t="s">
        <v>12</v>
      </c>
      <c r="B16" s="62">
        <v>7</v>
      </c>
      <c r="C16" s="36">
        <f>-NOTE!BQ38</f>
        <v>-1203431126.2</v>
      </c>
      <c r="D16" s="13">
        <v>-1172517225.48</v>
      </c>
      <c r="H16" s="69"/>
    </row>
    <row r="17" spans="1:8" ht="15" customHeight="1" x14ac:dyDescent="0.2">
      <c r="A17" s="61" t="s">
        <v>101</v>
      </c>
      <c r="B17" s="62"/>
      <c r="C17" s="36"/>
      <c r="D17" s="13"/>
      <c r="H17" s="69"/>
    </row>
    <row r="18" spans="1:8" ht="15" customHeight="1" x14ac:dyDescent="0.2">
      <c r="A18" s="61" t="s">
        <v>102</v>
      </c>
      <c r="B18" s="62">
        <v>8</v>
      </c>
      <c r="C18" s="36">
        <f>-NOTE!BY12</f>
        <v>-1016231.38</v>
      </c>
      <c r="D18" s="13">
        <v>-22259219.050000001</v>
      </c>
      <c r="H18" s="69"/>
    </row>
    <row r="19" spans="1:8" ht="15" customHeight="1" x14ac:dyDescent="0.2">
      <c r="A19" s="60" t="s">
        <v>103</v>
      </c>
      <c r="B19" s="62"/>
      <c r="C19" s="56">
        <f>SUM(C14:C18)</f>
        <v>-1803079460.5000002</v>
      </c>
      <c r="D19" s="56">
        <f>SUM(D14:D18)</f>
        <v>-1797706142.22</v>
      </c>
    </row>
    <row r="20" spans="1:8" ht="15" customHeight="1" x14ac:dyDescent="0.2">
      <c r="A20" s="60" t="s">
        <v>104</v>
      </c>
      <c r="B20" s="46"/>
      <c r="C20" s="56">
        <f>C11+C19</f>
        <v>1006286239.8699996</v>
      </c>
      <c r="D20" s="56">
        <f>D11+D19</f>
        <v>811093589.07999921</v>
      </c>
    </row>
    <row r="21" spans="1:8" ht="15" customHeight="1" x14ac:dyDescent="0.2">
      <c r="A21" s="78" t="s">
        <v>15</v>
      </c>
      <c r="B21" s="78"/>
      <c r="C21" s="78"/>
      <c r="D21" s="78"/>
    </row>
    <row r="22" spans="1:8" ht="15" customHeight="1" x14ac:dyDescent="0.2">
      <c r="A22" s="59" t="s">
        <v>105</v>
      </c>
      <c r="B22" s="2"/>
      <c r="C22" s="13"/>
      <c r="D22" s="13"/>
    </row>
    <row r="23" spans="1:8" ht="15" customHeight="1" x14ac:dyDescent="0.2">
      <c r="A23" s="60" t="s">
        <v>106</v>
      </c>
      <c r="B23" s="2"/>
      <c r="C23" s="13"/>
      <c r="D23" s="13"/>
    </row>
    <row r="24" spans="1:8" ht="15" customHeight="1" x14ac:dyDescent="0.2">
      <c r="A24" s="64" t="s">
        <v>107</v>
      </c>
      <c r="B24" s="63" t="s">
        <v>309</v>
      </c>
      <c r="C24" s="13">
        <f>-NOTE!CQ17</f>
        <v>-1001982967.9800001</v>
      </c>
      <c r="D24" s="13">
        <v>-816468618</v>
      </c>
      <c r="H24" s="36"/>
    </row>
    <row r="25" spans="1:8" ht="15" customHeight="1" x14ac:dyDescent="0.2">
      <c r="A25" s="64" t="s">
        <v>108</v>
      </c>
      <c r="B25" s="63"/>
      <c r="C25" s="13"/>
      <c r="D25" s="13"/>
    </row>
    <row r="26" spans="1:8" ht="15" customHeight="1" x14ac:dyDescent="0.2">
      <c r="A26" s="61" t="s">
        <v>109</v>
      </c>
      <c r="B26" s="63"/>
      <c r="C26" s="13"/>
      <c r="D26" s="13"/>
      <c r="H26" s="70"/>
    </row>
    <row r="27" spans="1:8" ht="15" customHeight="1" x14ac:dyDescent="0.2">
      <c r="A27" s="61" t="s">
        <v>110</v>
      </c>
      <c r="B27" s="63"/>
      <c r="C27" s="13"/>
      <c r="D27" s="13"/>
    </row>
    <row r="28" spans="1:8" ht="15" customHeight="1" x14ac:dyDescent="0.2">
      <c r="A28" s="61" t="s">
        <v>111</v>
      </c>
      <c r="B28" s="2"/>
      <c r="C28" s="13"/>
      <c r="D28" s="13"/>
    </row>
    <row r="29" spans="1:8" ht="15" customHeight="1" x14ac:dyDescent="0.2">
      <c r="A29" s="60" t="s">
        <v>112</v>
      </c>
      <c r="B29" s="2"/>
      <c r="C29" s="3">
        <f>SUM(C24:C28)</f>
        <v>-1001982967.9800001</v>
      </c>
      <c r="D29" s="3">
        <f>SUM(D24:D28)</f>
        <v>-816468618</v>
      </c>
      <c r="H29" s="70"/>
    </row>
    <row r="30" spans="1:8" ht="15" customHeight="1" x14ac:dyDescent="0.2">
      <c r="A30" s="84"/>
      <c r="B30" s="84"/>
      <c r="C30" s="84"/>
      <c r="D30" s="84"/>
      <c r="H30" s="70"/>
    </row>
    <row r="31" spans="1:8" ht="15" customHeight="1" x14ac:dyDescent="0.2">
      <c r="A31" s="59" t="s">
        <v>113</v>
      </c>
      <c r="B31" s="2"/>
      <c r="C31" s="13"/>
      <c r="D31" s="13"/>
    </row>
    <row r="32" spans="1:8" ht="15" customHeight="1" x14ac:dyDescent="0.2">
      <c r="A32" s="64" t="s">
        <v>114</v>
      </c>
      <c r="B32" s="63" t="s">
        <v>244</v>
      </c>
      <c r="C32" s="13">
        <v>0</v>
      </c>
      <c r="D32" s="13">
        <v>0</v>
      </c>
    </row>
    <row r="33" spans="1:8" ht="15" customHeight="1" x14ac:dyDescent="0.2">
      <c r="A33" s="61" t="s">
        <v>115</v>
      </c>
      <c r="B33" s="2"/>
      <c r="C33" s="13"/>
      <c r="D33" s="13">
        <v>0</v>
      </c>
    </row>
    <row r="34" spans="1:8" ht="15" customHeight="1" x14ac:dyDescent="0.2">
      <c r="A34" s="61"/>
      <c r="B34" s="2"/>
      <c r="C34" s="3">
        <v>0</v>
      </c>
      <c r="D34" s="3">
        <v>0</v>
      </c>
    </row>
    <row r="35" spans="1:8" ht="15" customHeight="1" x14ac:dyDescent="0.2">
      <c r="A35" s="60" t="s">
        <v>116</v>
      </c>
      <c r="B35" s="2"/>
      <c r="C35" s="3"/>
      <c r="D35" s="3"/>
    </row>
    <row r="36" spans="1:8" ht="15" customHeight="1" x14ac:dyDescent="0.2">
      <c r="A36" s="60" t="s">
        <v>321</v>
      </c>
      <c r="B36" s="2"/>
      <c r="C36" s="3">
        <f>C29+C20</f>
        <v>4303271.8899995089</v>
      </c>
      <c r="D36" s="3"/>
    </row>
    <row r="37" spans="1:8" ht="15" customHeight="1" x14ac:dyDescent="0.2">
      <c r="A37" s="84"/>
      <c r="B37" s="84"/>
      <c r="C37" s="84"/>
      <c r="D37" s="84"/>
    </row>
    <row r="38" spans="1:8" ht="15" customHeight="1" x14ac:dyDescent="0.2">
      <c r="A38" s="60" t="s">
        <v>311</v>
      </c>
      <c r="B38" s="2"/>
      <c r="C38" s="3">
        <f>D39</f>
        <v>3383868.0999998599</v>
      </c>
      <c r="D38" s="3">
        <v>9978880</v>
      </c>
    </row>
    <row r="39" spans="1:8" ht="15" customHeight="1" x14ac:dyDescent="0.2">
      <c r="A39" s="60" t="s">
        <v>312</v>
      </c>
      <c r="B39" s="62"/>
      <c r="C39" s="3">
        <f>NOTE!CG17</f>
        <v>7687139.9700000007</v>
      </c>
      <c r="D39" s="3">
        <v>3383868.0999998599</v>
      </c>
      <c r="H39" s="70"/>
    </row>
    <row r="40" spans="1:8" ht="15" customHeight="1" x14ac:dyDescent="0.2">
      <c r="A40" s="79"/>
      <c r="B40" s="79"/>
      <c r="C40" s="79"/>
      <c r="D40" s="79"/>
      <c r="H40" s="70"/>
    </row>
    <row r="41" spans="1:8" ht="15" customHeight="1" x14ac:dyDescent="0.2">
      <c r="A41" s="79"/>
      <c r="B41" s="79"/>
      <c r="C41" s="79"/>
      <c r="D41" s="79"/>
    </row>
    <row r="42" spans="1:8" ht="15" customHeight="1" x14ac:dyDescent="0.2">
      <c r="A42" s="79"/>
      <c r="B42" s="79"/>
      <c r="C42" s="79"/>
      <c r="D42" s="79"/>
    </row>
    <row r="43" spans="1:8" ht="15" customHeight="1" x14ac:dyDescent="0.2">
      <c r="A43" s="79"/>
      <c r="B43" s="79"/>
      <c r="C43" s="79"/>
      <c r="D43" s="79"/>
    </row>
    <row r="44" spans="1:8" ht="15" customHeight="1" x14ac:dyDescent="0.2">
      <c r="A44" s="79"/>
      <c r="B44" s="79"/>
      <c r="C44" s="79"/>
      <c r="D44" s="79"/>
    </row>
    <row r="45" spans="1:8" ht="15" customHeight="1" x14ac:dyDescent="0.2">
      <c r="A45" s="79"/>
      <c r="B45" s="79"/>
      <c r="C45" s="79"/>
      <c r="D45" s="79"/>
    </row>
  </sheetData>
  <mergeCells count="10">
    <mergeCell ref="A1:D1"/>
    <mergeCell ref="A2:D2"/>
    <mergeCell ref="A3:D3"/>
    <mergeCell ref="A4:D4"/>
    <mergeCell ref="C6:D6"/>
    <mergeCell ref="A21:D21"/>
    <mergeCell ref="A40:D45"/>
    <mergeCell ref="A37:D37"/>
    <mergeCell ref="A30:D30"/>
    <mergeCell ref="A12:D12"/>
  </mergeCells>
  <conditionalFormatting sqref="A7:A10">
    <cfRule type="duplicateValues" dxfId="1" priority="4"/>
  </conditionalFormatting>
  <pageMargins left="0.7" right="0.7" top="0.75" bottom="0.75" header="0.3" footer="0.3"/>
  <pageSetup paperSize="9" scale="53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2"/>
  <sheetViews>
    <sheetView topLeftCell="A19" zoomScale="82" zoomScaleNormal="82" workbookViewId="0">
      <selection sqref="A1:G34"/>
    </sheetView>
  </sheetViews>
  <sheetFormatPr defaultRowHeight="15" customHeight="1" x14ac:dyDescent="0.25"/>
  <cols>
    <col min="1" max="1" width="42.85546875" style="7" bestFit="1" customWidth="1"/>
    <col min="2" max="2" width="6.28515625" style="7" bestFit="1" customWidth="1"/>
    <col min="3" max="3" width="16.7109375" style="7" bestFit="1" customWidth="1"/>
    <col min="4" max="4" width="7" style="7" bestFit="1" customWidth="1"/>
    <col min="5" max="5" width="16.7109375" style="7" bestFit="1" customWidth="1"/>
    <col min="6" max="6" width="17" style="7" bestFit="1" customWidth="1"/>
    <col min="7" max="7" width="15.140625" style="7" bestFit="1" customWidth="1"/>
    <col min="8" max="16384" width="9.140625" style="7"/>
  </cols>
  <sheetData>
    <row r="1" spans="1:7" ht="15" customHeight="1" x14ac:dyDescent="0.25">
      <c r="A1" s="81" t="s">
        <v>0</v>
      </c>
      <c r="B1" s="81"/>
      <c r="C1" s="81"/>
      <c r="D1" s="81"/>
      <c r="E1" s="81"/>
      <c r="F1" s="81"/>
      <c r="G1" s="81"/>
    </row>
    <row r="2" spans="1:7" ht="15" customHeight="1" x14ac:dyDescent="0.25">
      <c r="A2" s="81" t="s">
        <v>310</v>
      </c>
      <c r="B2" s="81"/>
      <c r="C2" s="81"/>
      <c r="D2" s="81"/>
      <c r="E2" s="81"/>
      <c r="F2" s="81"/>
      <c r="G2" s="81"/>
    </row>
    <row r="3" spans="1:7" ht="15" customHeight="1" x14ac:dyDescent="0.25">
      <c r="A3" s="81" t="s">
        <v>76</v>
      </c>
      <c r="B3" s="81"/>
      <c r="C3" s="81"/>
      <c r="D3" s="81"/>
      <c r="E3" s="81"/>
      <c r="F3" s="81"/>
      <c r="G3" s="81"/>
    </row>
    <row r="4" spans="1:7" ht="15" customHeight="1" x14ac:dyDescent="0.25">
      <c r="A4" s="81"/>
      <c r="B4" s="81"/>
      <c r="C4" s="81"/>
      <c r="D4" s="81"/>
      <c r="E4" s="81"/>
      <c r="F4" s="81"/>
      <c r="G4" s="81"/>
    </row>
    <row r="5" spans="1:7" ht="45" customHeight="1" x14ac:dyDescent="0.25">
      <c r="A5" s="6"/>
      <c r="B5" s="4" t="s">
        <v>2</v>
      </c>
      <c r="C5" s="81" t="s">
        <v>77</v>
      </c>
      <c r="D5" s="81"/>
      <c r="E5" s="81"/>
      <c r="F5" s="17" t="s">
        <v>333</v>
      </c>
      <c r="G5" s="17" t="s">
        <v>334</v>
      </c>
    </row>
    <row r="6" spans="1:7" ht="15" customHeight="1" x14ac:dyDescent="0.25">
      <c r="A6" s="60" t="s">
        <v>3</v>
      </c>
      <c r="B6" s="62"/>
      <c r="C6" s="46" t="s">
        <v>78</v>
      </c>
      <c r="D6" s="46" t="s">
        <v>320</v>
      </c>
      <c r="E6" s="46" t="s">
        <v>79</v>
      </c>
      <c r="F6" s="85"/>
      <c r="G6" s="85"/>
    </row>
    <row r="7" spans="1:7" ht="15" customHeight="1" x14ac:dyDescent="0.25">
      <c r="A7" s="64" t="s">
        <v>4</v>
      </c>
      <c r="B7" s="65">
        <v>1</v>
      </c>
      <c r="C7" s="66">
        <v>2268339970</v>
      </c>
      <c r="D7" s="66">
        <v>0</v>
      </c>
      <c r="E7" s="66">
        <f>C7+D7</f>
        <v>2268339970</v>
      </c>
      <c r="F7" s="13">
        <f>NOTE!C11</f>
        <v>1671875593.74</v>
      </c>
      <c r="G7" s="13">
        <f>E7-F7</f>
        <v>596464376.25999999</v>
      </c>
    </row>
    <row r="8" spans="1:7" ht="15" customHeight="1" x14ac:dyDescent="0.25">
      <c r="A8" s="7" t="s">
        <v>80</v>
      </c>
      <c r="B8" s="65">
        <v>1</v>
      </c>
      <c r="C8" s="28">
        <v>0</v>
      </c>
      <c r="D8" s="28">
        <v>0</v>
      </c>
      <c r="E8" s="2">
        <f>C8+D8</f>
        <v>0</v>
      </c>
      <c r="F8" s="13">
        <f>NOTE!C9</f>
        <v>4876161.09</v>
      </c>
      <c r="G8" s="13">
        <f t="shared" ref="G8:G14" si="0">E8-F8</f>
        <v>-4876161.09</v>
      </c>
    </row>
    <row r="9" spans="1:7" ht="15" customHeight="1" x14ac:dyDescent="0.25">
      <c r="A9" s="7" t="s">
        <v>81</v>
      </c>
      <c r="B9" s="65">
        <v>1</v>
      </c>
      <c r="C9" s="28">
        <v>0</v>
      </c>
      <c r="D9" s="28">
        <v>0</v>
      </c>
      <c r="E9" s="2">
        <f t="shared" ref="E9:E14" si="1">C9+D9</f>
        <v>0</v>
      </c>
      <c r="F9" s="13">
        <f>NOTE!C10</f>
        <v>72189558.959999993</v>
      </c>
      <c r="G9" s="13">
        <f t="shared" si="0"/>
        <v>-72189558.959999993</v>
      </c>
    </row>
    <row r="10" spans="1:7" ht="15" customHeight="1" x14ac:dyDescent="0.25">
      <c r="A10" s="7" t="s">
        <v>82</v>
      </c>
      <c r="B10" s="65">
        <v>1</v>
      </c>
      <c r="C10" s="28">
        <v>0</v>
      </c>
      <c r="D10" s="28">
        <v>0</v>
      </c>
      <c r="E10" s="2">
        <f t="shared" si="1"/>
        <v>0</v>
      </c>
      <c r="F10" s="13">
        <f>NOTE!C12</f>
        <v>12024575.59</v>
      </c>
      <c r="G10" s="13">
        <f t="shared" si="0"/>
        <v>-12024575.59</v>
      </c>
    </row>
    <row r="11" spans="1:7" ht="15" customHeight="1" x14ac:dyDescent="0.25">
      <c r="A11" s="7" t="s">
        <v>85</v>
      </c>
      <c r="B11" s="65">
        <v>1</v>
      </c>
      <c r="C11" s="28">
        <v>0</v>
      </c>
      <c r="D11" s="28">
        <v>0</v>
      </c>
      <c r="E11" s="2">
        <f t="shared" si="1"/>
        <v>0</v>
      </c>
      <c r="F11" s="13">
        <f>NOTE!C15</f>
        <v>95899948.290000007</v>
      </c>
      <c r="G11" s="13">
        <f t="shared" si="0"/>
        <v>-95899948.290000007</v>
      </c>
    </row>
    <row r="12" spans="1:7" ht="15" customHeight="1" x14ac:dyDescent="0.25">
      <c r="A12" s="61" t="s">
        <v>5</v>
      </c>
      <c r="B12" s="65">
        <v>2</v>
      </c>
      <c r="C12" s="66">
        <v>756004020</v>
      </c>
      <c r="D12" s="2">
        <v>0</v>
      </c>
      <c r="E12" s="66">
        <f t="shared" si="1"/>
        <v>756004020</v>
      </c>
      <c r="F12" s="13">
        <f>NOTE!T11</f>
        <v>899540631.63</v>
      </c>
      <c r="G12" s="13">
        <f t="shared" si="0"/>
        <v>-143536611.63</v>
      </c>
    </row>
    <row r="13" spans="1:7" ht="15" customHeight="1" x14ac:dyDescent="0.25">
      <c r="A13" s="61" t="s">
        <v>6</v>
      </c>
      <c r="B13" s="65">
        <v>3</v>
      </c>
      <c r="C13" s="66">
        <v>29766130</v>
      </c>
      <c r="D13" s="2">
        <v>0</v>
      </c>
      <c r="E13" s="66">
        <f t="shared" si="1"/>
        <v>29766130</v>
      </c>
      <c r="F13" s="13">
        <f>NOTE!AH22</f>
        <v>34128631.07</v>
      </c>
      <c r="G13" s="13">
        <f t="shared" si="0"/>
        <v>-4362501.07</v>
      </c>
    </row>
    <row r="14" spans="1:7" ht="15" customHeight="1" x14ac:dyDescent="0.25">
      <c r="A14" s="61" t="s">
        <v>7</v>
      </c>
      <c r="B14" s="65">
        <v>4</v>
      </c>
      <c r="C14" s="2">
        <v>0</v>
      </c>
      <c r="D14" s="2">
        <v>0</v>
      </c>
      <c r="E14" s="2">
        <f t="shared" si="1"/>
        <v>0</v>
      </c>
      <c r="F14" s="13">
        <f>NOTE!AP21</f>
        <v>18830600</v>
      </c>
      <c r="G14" s="13">
        <f t="shared" si="0"/>
        <v>-18830600</v>
      </c>
    </row>
    <row r="15" spans="1:7" ht="15" customHeight="1" x14ac:dyDescent="0.25">
      <c r="A15" s="60" t="s">
        <v>90</v>
      </c>
      <c r="B15" s="46"/>
      <c r="C15" s="3">
        <f>SUM(C7:C14)</f>
        <v>3054110120</v>
      </c>
      <c r="D15" s="3">
        <f>SUM(D7:D14)</f>
        <v>0</v>
      </c>
      <c r="E15" s="3">
        <f>SUM(E7:E14)</f>
        <v>3054110120</v>
      </c>
      <c r="F15" s="3">
        <f>SUM(F7:F14)</f>
        <v>2809365700.3699999</v>
      </c>
      <c r="G15" s="3">
        <f>SUM(G7:G14)</f>
        <v>244744419.63</v>
      </c>
    </row>
    <row r="16" spans="1:7" ht="15" customHeight="1" x14ac:dyDescent="0.25">
      <c r="A16" s="83"/>
      <c r="B16" s="83"/>
      <c r="C16" s="83"/>
      <c r="D16" s="83"/>
      <c r="E16" s="83"/>
      <c r="F16" s="83"/>
      <c r="G16" s="83"/>
    </row>
    <row r="17" spans="1:7" ht="15" customHeight="1" x14ac:dyDescent="0.25">
      <c r="A17" s="60" t="s">
        <v>91</v>
      </c>
      <c r="B17" s="62"/>
      <c r="C17" s="62"/>
      <c r="D17" s="62"/>
      <c r="E17" s="62"/>
      <c r="F17" s="13"/>
      <c r="G17" s="13"/>
    </row>
    <row r="18" spans="1:7" ht="15" customHeight="1" x14ac:dyDescent="0.25">
      <c r="A18" s="61"/>
      <c r="B18" s="62"/>
      <c r="C18" s="2">
        <v>0</v>
      </c>
      <c r="D18" s="2">
        <v>0</v>
      </c>
      <c r="E18" s="2">
        <v>0</v>
      </c>
      <c r="F18" s="13">
        <v>0</v>
      </c>
      <c r="G18" s="13">
        <v>0</v>
      </c>
    </row>
    <row r="19" spans="1:7" ht="15" customHeight="1" x14ac:dyDescent="0.25">
      <c r="A19" s="61"/>
      <c r="B19" s="62"/>
      <c r="C19" s="2">
        <v>0</v>
      </c>
      <c r="D19" s="2">
        <v>0</v>
      </c>
      <c r="E19" s="2">
        <v>0</v>
      </c>
      <c r="F19" s="13">
        <v>0</v>
      </c>
      <c r="G19" s="13">
        <v>0</v>
      </c>
    </row>
    <row r="20" spans="1:7" ht="15" customHeight="1" x14ac:dyDescent="0.25">
      <c r="A20" s="61"/>
      <c r="B20" s="62"/>
      <c r="C20" s="2">
        <v>0</v>
      </c>
      <c r="D20" s="2">
        <v>0</v>
      </c>
      <c r="E20" s="2">
        <v>0</v>
      </c>
      <c r="F20" s="36">
        <v>0</v>
      </c>
      <c r="G20" s="13">
        <v>0</v>
      </c>
    </row>
    <row r="21" spans="1:7" ht="15" customHeight="1" x14ac:dyDescent="0.25">
      <c r="A21" s="60" t="s">
        <v>92</v>
      </c>
      <c r="B21" s="62"/>
      <c r="C21" s="11">
        <f>C15</f>
        <v>3054110120</v>
      </c>
      <c r="D21" s="11">
        <f>D15</f>
        <v>0</v>
      </c>
      <c r="E21" s="11">
        <f>E15</f>
        <v>3054110120</v>
      </c>
      <c r="F21" s="11">
        <f>F15</f>
        <v>2809365700.3699999</v>
      </c>
      <c r="G21" s="11">
        <f>G15</f>
        <v>244744419.63</v>
      </c>
    </row>
    <row r="22" spans="1:7" ht="15" customHeight="1" x14ac:dyDescent="0.25">
      <c r="A22" s="78" t="s">
        <v>15</v>
      </c>
      <c r="B22" s="78"/>
      <c r="C22" s="78"/>
      <c r="D22" s="78"/>
      <c r="E22" s="78"/>
      <c r="F22" s="78"/>
      <c r="G22" s="78"/>
    </row>
    <row r="23" spans="1:7" ht="15" customHeight="1" x14ac:dyDescent="0.25">
      <c r="A23" s="60" t="s">
        <v>93</v>
      </c>
      <c r="B23" s="62"/>
      <c r="C23" s="62"/>
      <c r="D23" s="62"/>
      <c r="E23" s="62"/>
      <c r="F23" s="13"/>
      <c r="G23" s="13"/>
    </row>
    <row r="24" spans="1:7" ht="15" customHeight="1" x14ac:dyDescent="0.25">
      <c r="A24" s="61" t="s">
        <v>10</v>
      </c>
      <c r="B24" s="62">
        <v>5</v>
      </c>
      <c r="C24" s="66">
        <f>512040150+172141727</f>
        <v>684181877</v>
      </c>
      <c r="D24" s="2">
        <v>0</v>
      </c>
      <c r="E24" s="66">
        <f>C24+D24</f>
        <v>684181877</v>
      </c>
      <c r="F24" s="13">
        <v>238709417.56</v>
      </c>
      <c r="G24" s="13">
        <f>E24-F24</f>
        <v>445472459.44</v>
      </c>
    </row>
    <row r="25" spans="1:7" ht="15" customHeight="1" x14ac:dyDescent="0.25">
      <c r="A25" s="61" t="s">
        <v>11</v>
      </c>
      <c r="B25" s="62">
        <v>6</v>
      </c>
      <c r="C25" s="66">
        <v>367943400</v>
      </c>
      <c r="D25" s="2">
        <v>0</v>
      </c>
      <c r="E25" s="66">
        <f>C25+D25</f>
        <v>367943400</v>
      </c>
      <c r="F25" s="13">
        <v>367928685.36000001</v>
      </c>
      <c r="G25" s="13">
        <f>E25-F25</f>
        <v>14714.639999985695</v>
      </c>
    </row>
    <row r="26" spans="1:7" ht="15" customHeight="1" x14ac:dyDescent="0.25">
      <c r="A26" s="61" t="s">
        <v>12</v>
      </c>
      <c r="B26" s="62">
        <v>7</v>
      </c>
      <c r="C26" s="66">
        <v>902185013</v>
      </c>
      <c r="D26" s="66">
        <v>0</v>
      </c>
      <c r="E26" s="66">
        <f>C26+D26</f>
        <v>902185013</v>
      </c>
      <c r="F26" s="36">
        <v>1195425126.2</v>
      </c>
      <c r="G26" s="13">
        <f>E26-F26</f>
        <v>-293240113.20000005</v>
      </c>
    </row>
    <row r="27" spans="1:7" ht="15" customHeight="1" x14ac:dyDescent="0.25">
      <c r="A27" s="60" t="s">
        <v>94</v>
      </c>
      <c r="B27" s="62"/>
      <c r="C27" s="67">
        <f>SUM(C24:C26)</f>
        <v>1954310290</v>
      </c>
      <c r="D27" s="67">
        <f>SUM(D24:D26)</f>
        <v>0</v>
      </c>
      <c r="E27" s="67">
        <f>SUM(E24:E26)</f>
        <v>1954310290</v>
      </c>
      <c r="F27" s="56">
        <f>SUM(F24:F26)</f>
        <v>1802063229.1200001</v>
      </c>
      <c r="G27" s="56">
        <f>SUM(G24:G26)</f>
        <v>152247060.87999994</v>
      </c>
    </row>
    <row r="28" spans="1:7" ht="15" customHeight="1" x14ac:dyDescent="0.25">
      <c r="A28" s="60"/>
      <c r="B28" s="62"/>
      <c r="C28" s="62"/>
      <c r="D28" s="62"/>
      <c r="E28" s="62"/>
      <c r="F28" s="56"/>
      <c r="G28" s="56"/>
    </row>
    <row r="29" spans="1:7" ht="15" customHeight="1" x14ac:dyDescent="0.25">
      <c r="A29" s="60" t="s">
        <v>95</v>
      </c>
      <c r="B29" s="2"/>
      <c r="C29" s="2"/>
      <c r="D29" s="2"/>
      <c r="E29" s="2"/>
      <c r="F29" s="13">
        <f>F15-F21</f>
        <v>0</v>
      </c>
      <c r="G29" s="13">
        <f>G15-G21</f>
        <v>0</v>
      </c>
    </row>
    <row r="30" spans="1:7" ht="15" customHeight="1" x14ac:dyDescent="0.25">
      <c r="A30" s="60" t="s">
        <v>96</v>
      </c>
      <c r="B30" s="63" t="s">
        <v>309</v>
      </c>
      <c r="C30" s="66">
        <v>1099799830</v>
      </c>
      <c r="D30" s="66">
        <v>0</v>
      </c>
      <c r="E30" s="66">
        <f>C30+D30</f>
        <v>1099799830</v>
      </c>
      <c r="F30" s="13">
        <v>1007130942.98</v>
      </c>
      <c r="G30" s="13">
        <f>E30-F30</f>
        <v>92668887.019999981</v>
      </c>
    </row>
    <row r="31" spans="1:7" ht="15" customHeight="1" x14ac:dyDescent="0.25">
      <c r="A31" s="60"/>
      <c r="B31" s="63"/>
      <c r="C31" s="2"/>
      <c r="D31" s="2"/>
      <c r="E31" s="2"/>
      <c r="F31" s="13"/>
      <c r="G31" s="13"/>
    </row>
    <row r="32" spans="1:7" ht="15" customHeight="1" x14ac:dyDescent="0.25">
      <c r="A32" s="60" t="s">
        <v>97</v>
      </c>
      <c r="B32" s="63"/>
      <c r="C32" s="67">
        <f>C30</f>
        <v>1099799830</v>
      </c>
      <c r="D32" s="67">
        <f>D30</f>
        <v>0</v>
      </c>
      <c r="E32" s="67">
        <f>E30</f>
        <v>1099799830</v>
      </c>
      <c r="F32" s="3">
        <f>F29+F30</f>
        <v>1007130942.98</v>
      </c>
      <c r="G32" s="3">
        <f>E32-F32</f>
        <v>92668887.019999981</v>
      </c>
    </row>
    <row r="33" spans="1:7" ht="15" customHeight="1" x14ac:dyDescent="0.25">
      <c r="A33" s="60"/>
      <c r="B33" s="63"/>
      <c r="C33" s="2"/>
      <c r="D33" s="2"/>
      <c r="E33" s="2"/>
      <c r="F33" s="13"/>
      <c r="G33" s="13"/>
    </row>
    <row r="34" spans="1:7" ht="15" customHeight="1" x14ac:dyDescent="0.25">
      <c r="A34" s="60" t="s">
        <v>98</v>
      </c>
      <c r="B34" s="63"/>
      <c r="C34" s="67">
        <f>C27+C32</f>
        <v>3054110120</v>
      </c>
      <c r="D34" s="67">
        <f>D27+D32</f>
        <v>0</v>
      </c>
      <c r="E34" s="67">
        <f>E27+E32</f>
        <v>3054110120</v>
      </c>
      <c r="F34" s="67">
        <f>F27+F32</f>
        <v>2809194172.1000004</v>
      </c>
      <c r="G34" s="3">
        <f>E34-F34</f>
        <v>244915947.89999962</v>
      </c>
    </row>
    <row r="35" spans="1:7" ht="15" customHeight="1" x14ac:dyDescent="0.25">
      <c r="A35" s="84"/>
      <c r="B35" s="84"/>
      <c r="C35" s="84"/>
      <c r="D35" s="84"/>
      <c r="E35" s="84"/>
      <c r="F35" s="84"/>
      <c r="G35" s="84"/>
    </row>
    <row r="36" spans="1:7" ht="15" customHeight="1" x14ac:dyDescent="0.25">
      <c r="A36" s="84"/>
      <c r="B36" s="84"/>
      <c r="C36" s="84"/>
      <c r="D36" s="84"/>
      <c r="E36" s="84"/>
      <c r="F36" s="84"/>
      <c r="G36" s="84"/>
    </row>
    <row r="37" spans="1:7" ht="15" customHeight="1" x14ac:dyDescent="0.25">
      <c r="A37" s="79"/>
      <c r="B37" s="79"/>
      <c r="C37" s="79"/>
      <c r="D37" s="79"/>
      <c r="E37" s="79"/>
      <c r="F37" s="79"/>
      <c r="G37" s="79"/>
    </row>
    <row r="38" spans="1:7" ht="15" customHeight="1" x14ac:dyDescent="0.25">
      <c r="A38" s="79"/>
      <c r="B38" s="79"/>
      <c r="C38" s="79"/>
      <c r="D38" s="79"/>
      <c r="E38" s="79"/>
      <c r="F38" s="79"/>
      <c r="G38" s="79"/>
    </row>
    <row r="39" spans="1:7" ht="15" customHeight="1" x14ac:dyDescent="0.25">
      <c r="A39" s="79"/>
      <c r="B39" s="79"/>
      <c r="C39" s="79"/>
      <c r="D39" s="79"/>
      <c r="E39" s="79"/>
      <c r="F39" s="79"/>
      <c r="G39" s="79"/>
    </row>
    <row r="40" spans="1:7" ht="15" customHeight="1" x14ac:dyDescent="0.25">
      <c r="A40" s="79"/>
      <c r="B40" s="79"/>
      <c r="C40" s="79"/>
      <c r="D40" s="79"/>
      <c r="E40" s="79"/>
      <c r="F40" s="79"/>
      <c r="G40" s="79"/>
    </row>
    <row r="41" spans="1:7" ht="15" customHeight="1" x14ac:dyDescent="0.25">
      <c r="A41" s="79"/>
      <c r="B41" s="79"/>
      <c r="C41" s="79"/>
      <c r="D41" s="79"/>
      <c r="E41" s="79"/>
      <c r="F41" s="79"/>
      <c r="G41" s="79"/>
    </row>
    <row r="42" spans="1:7" ht="15" customHeight="1" x14ac:dyDescent="0.25">
      <c r="A42" s="79"/>
      <c r="B42" s="79"/>
      <c r="C42" s="79"/>
      <c r="D42" s="79"/>
      <c r="E42" s="79"/>
      <c r="F42" s="79"/>
      <c r="G42" s="79"/>
    </row>
  </sheetData>
  <mergeCells count="11">
    <mergeCell ref="F6:G6"/>
    <mergeCell ref="A1:G1"/>
    <mergeCell ref="A2:G2"/>
    <mergeCell ref="A3:G3"/>
    <mergeCell ref="A4:G4"/>
    <mergeCell ref="C5:E5"/>
    <mergeCell ref="A16:G16"/>
    <mergeCell ref="A22:G22"/>
    <mergeCell ref="A35:G35"/>
    <mergeCell ref="A36:G36"/>
    <mergeCell ref="A37:G42"/>
  </mergeCells>
  <conditionalFormatting sqref="A7:A14">
    <cfRule type="duplicateValues" dxfId="0" priority="7"/>
  </conditionalFormatting>
  <pageMargins left="0.7" right="0.7" top="0.75" bottom="0.75" header="0.3" footer="0.3"/>
  <pageSetup paperSize="9" scale="36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5"/>
  <sheetViews>
    <sheetView topLeftCell="A8" workbookViewId="0">
      <selection sqref="A1:C24"/>
    </sheetView>
  </sheetViews>
  <sheetFormatPr defaultColWidth="9" defaultRowHeight="15" customHeight="1" x14ac:dyDescent="0.25"/>
  <cols>
    <col min="1" max="1" width="59" style="12" bestFit="1" customWidth="1"/>
    <col min="2" max="2" width="7.28515625" style="2" bestFit="1" customWidth="1"/>
    <col min="3" max="3" width="16.5703125" style="2" bestFit="1" customWidth="1"/>
    <col min="4" max="4" width="25.5703125" style="7" customWidth="1"/>
    <col min="5" max="5" width="22.5703125" style="7" customWidth="1"/>
    <col min="6" max="6" width="21.28515625" style="7" customWidth="1"/>
    <col min="7" max="7" width="31.28515625" style="7" customWidth="1"/>
    <col min="8" max="252" width="10" style="7" customWidth="1"/>
    <col min="253" max="16384" width="9" style="7"/>
  </cols>
  <sheetData>
    <row r="1" spans="1:4" ht="15" customHeight="1" x14ac:dyDescent="0.25">
      <c r="A1" s="81" t="s">
        <v>21</v>
      </c>
      <c r="B1" s="81"/>
      <c r="C1" s="81"/>
    </row>
    <row r="2" spans="1:4" ht="15" customHeight="1" x14ac:dyDescent="0.25">
      <c r="A2" s="81" t="s">
        <v>264</v>
      </c>
      <c r="B2" s="81"/>
      <c r="C2" s="81"/>
    </row>
    <row r="3" spans="1:4" ht="15" customHeight="1" x14ac:dyDescent="0.25">
      <c r="A3" s="81" t="s">
        <v>61</v>
      </c>
      <c r="B3" s="81"/>
      <c r="C3" s="81"/>
    </row>
    <row r="4" spans="1:4" ht="15" customHeight="1" x14ac:dyDescent="0.25">
      <c r="A4" s="81"/>
      <c r="B4" s="81"/>
      <c r="C4" s="81"/>
    </row>
    <row r="5" spans="1:4" ht="15" customHeight="1" x14ac:dyDescent="0.25">
      <c r="A5" s="6" t="s">
        <v>54</v>
      </c>
      <c r="B5" s="6" t="s">
        <v>23</v>
      </c>
      <c r="C5" s="49" t="s">
        <v>26</v>
      </c>
    </row>
    <row r="6" spans="1:4" ht="15" customHeight="1" x14ac:dyDescent="0.25">
      <c r="A6" s="59" t="s">
        <v>62</v>
      </c>
      <c r="C6" s="34">
        <f>per!C23</f>
        <v>-204522753.65999973</v>
      </c>
    </row>
    <row r="7" spans="1:4" ht="15" customHeight="1" x14ac:dyDescent="0.25">
      <c r="A7" s="60" t="s">
        <v>63</v>
      </c>
      <c r="C7" s="13"/>
    </row>
    <row r="8" spans="1:4" ht="15" customHeight="1" x14ac:dyDescent="0.25">
      <c r="A8" s="61" t="s">
        <v>64</v>
      </c>
      <c r="B8" s="62">
        <v>11</v>
      </c>
      <c r="C8" s="54">
        <f>ppe!K23</f>
        <v>216606337.70000002</v>
      </c>
    </row>
    <row r="9" spans="1:4" ht="15" customHeight="1" x14ac:dyDescent="0.25">
      <c r="A9" s="61" t="s">
        <v>65</v>
      </c>
      <c r="B9" s="62"/>
      <c r="C9" s="54">
        <f>[1]Notes!CV16</f>
        <v>0</v>
      </c>
    </row>
    <row r="10" spans="1:4" ht="15" customHeight="1" x14ac:dyDescent="0.25">
      <c r="A10" s="60" t="s">
        <v>66</v>
      </c>
      <c r="B10" s="62"/>
      <c r="C10" s="31">
        <f>C6+C8</f>
        <v>12083584.04000029</v>
      </c>
    </row>
    <row r="11" spans="1:4" ht="15" customHeight="1" x14ac:dyDescent="0.25">
      <c r="A11" s="60"/>
      <c r="B11" s="62"/>
      <c r="C11" s="7"/>
    </row>
    <row r="12" spans="1:4" ht="15" customHeight="1" x14ac:dyDescent="0.25">
      <c r="A12" s="59" t="s">
        <v>67</v>
      </c>
      <c r="B12" s="62"/>
      <c r="C12" s="13"/>
    </row>
    <row r="13" spans="1:4" ht="15" customHeight="1" x14ac:dyDescent="0.25">
      <c r="A13" s="37" t="s">
        <v>68</v>
      </c>
      <c r="B13" s="62">
        <v>12</v>
      </c>
      <c r="C13" s="13">
        <f>pos!C23</f>
        <v>5816894113.1100006</v>
      </c>
    </row>
    <row r="14" spans="1:4" ht="15" customHeight="1" x14ac:dyDescent="0.25">
      <c r="A14" s="37" t="s">
        <v>69</v>
      </c>
      <c r="B14" s="62">
        <v>14</v>
      </c>
      <c r="C14" s="13">
        <v>8000000</v>
      </c>
    </row>
    <row r="15" spans="1:4" ht="15" customHeight="1" x14ac:dyDescent="0.25">
      <c r="A15" s="7" t="s">
        <v>70</v>
      </c>
      <c r="B15" s="62"/>
      <c r="C15" s="13">
        <v>0</v>
      </c>
    </row>
    <row r="16" spans="1:4" ht="15" customHeight="1" x14ac:dyDescent="0.25">
      <c r="A16" s="60" t="s">
        <v>71</v>
      </c>
      <c r="B16" s="62"/>
      <c r="C16" s="3">
        <f>pos!D32</f>
        <v>5833060109.3900003</v>
      </c>
      <c r="D16" s="36"/>
    </row>
    <row r="17" spans="1:3" ht="15" customHeight="1" x14ac:dyDescent="0.25">
      <c r="A17" s="83"/>
      <c r="B17" s="83"/>
      <c r="C17" s="83"/>
    </row>
    <row r="18" spans="1:3" ht="15" customHeight="1" x14ac:dyDescent="0.25">
      <c r="A18" s="60" t="s">
        <v>72</v>
      </c>
      <c r="C18" s="3"/>
    </row>
    <row r="19" spans="1:3" ht="15" customHeight="1" x14ac:dyDescent="0.25">
      <c r="A19" s="61" t="s">
        <v>73</v>
      </c>
      <c r="B19" s="63" t="s">
        <v>309</v>
      </c>
      <c r="C19" s="13">
        <f>-NOTE!CQ17</f>
        <v>-1001982967.9800001</v>
      </c>
    </row>
    <row r="20" spans="1:3" ht="15" customHeight="1" x14ac:dyDescent="0.25">
      <c r="A20" s="60" t="s">
        <v>74</v>
      </c>
      <c r="C20" s="3">
        <f>SUM(C18:C19)</f>
        <v>-1001982967.9800001</v>
      </c>
    </row>
    <row r="21" spans="1:3" ht="15" customHeight="1" x14ac:dyDescent="0.25">
      <c r="A21" s="84"/>
      <c r="B21" s="84"/>
      <c r="C21" s="84"/>
    </row>
    <row r="22" spans="1:3" ht="15" customHeight="1" x14ac:dyDescent="0.25">
      <c r="A22" s="60" t="s">
        <v>75</v>
      </c>
      <c r="B22" s="88"/>
      <c r="C22" s="13">
        <f>cf!C36</f>
        <v>4303271.8899995089</v>
      </c>
    </row>
    <row r="23" spans="1:3" ht="15" customHeight="1" x14ac:dyDescent="0.25">
      <c r="A23" s="6" t="s">
        <v>303</v>
      </c>
      <c r="B23" s="88"/>
      <c r="C23" s="13">
        <v>3383868</v>
      </c>
    </row>
    <row r="24" spans="1:3" ht="15" customHeight="1" x14ac:dyDescent="0.25">
      <c r="A24" s="60" t="s">
        <v>304</v>
      </c>
      <c r="B24" s="88"/>
      <c r="C24" s="3">
        <f>NOTE!CG17</f>
        <v>7687139.9700000007</v>
      </c>
    </row>
    <row r="25" spans="1:3" ht="15" customHeight="1" x14ac:dyDescent="0.25">
      <c r="A25" s="6"/>
      <c r="C25" s="33"/>
    </row>
  </sheetData>
  <mergeCells count="7">
    <mergeCell ref="B22:B24"/>
    <mergeCell ref="A1:C1"/>
    <mergeCell ref="A2:C2"/>
    <mergeCell ref="A3:C3"/>
    <mergeCell ref="A4:C4"/>
    <mergeCell ref="A17:C17"/>
    <mergeCell ref="A21:C21"/>
  </mergeCells>
  <pageMargins left="0.7" right="0.7" top="0.75" bottom="0.75" header="0.3" footer="0.3"/>
  <pageSetup paperSize="9" scale="51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3"/>
  <sheetViews>
    <sheetView topLeftCell="A8" zoomScale="69" zoomScaleNormal="69" workbookViewId="0">
      <selection sqref="A1:K32"/>
    </sheetView>
  </sheetViews>
  <sheetFormatPr defaultColWidth="9" defaultRowHeight="15" customHeight="1" x14ac:dyDescent="0.25"/>
  <cols>
    <col min="1" max="1" width="38.7109375" style="12" customWidth="1"/>
    <col min="2" max="2" width="14.5703125" style="12" bestFit="1" customWidth="1"/>
    <col min="3" max="3" width="13.42578125" style="12" bestFit="1" customWidth="1"/>
    <col min="4" max="4" width="15.42578125" style="7" bestFit="1" customWidth="1"/>
    <col min="5" max="5" width="16.85546875" style="7" bestFit="1" customWidth="1"/>
    <col min="6" max="6" width="15" style="7" bestFit="1" customWidth="1"/>
    <col min="7" max="7" width="14.5703125" style="7" bestFit="1" customWidth="1"/>
    <col min="8" max="8" width="14.28515625" style="7" bestFit="1" customWidth="1"/>
    <col min="9" max="9" width="14.28515625" style="12" bestFit="1" customWidth="1"/>
    <col min="10" max="10" width="17.5703125" style="13" bestFit="1" customWidth="1"/>
    <col min="11" max="11" width="18" style="7" bestFit="1" customWidth="1"/>
    <col min="12" max="12" width="21.28515625" style="7" customWidth="1"/>
    <col min="13" max="13" width="15.42578125" style="7" bestFit="1" customWidth="1"/>
    <col min="14" max="258" width="10" style="7" customWidth="1"/>
    <col min="259" max="16384" width="9" style="7"/>
  </cols>
  <sheetData>
    <row r="1" spans="1:11" ht="15" customHeight="1" x14ac:dyDescent="0.25">
      <c r="A1" s="89" t="s">
        <v>255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6" customFormat="1" ht="15" customHeight="1" x14ac:dyDescent="0.25">
      <c r="A2" s="45"/>
      <c r="B2" s="46">
        <v>2021</v>
      </c>
      <c r="C2" s="46">
        <v>2021</v>
      </c>
      <c r="D2" s="46">
        <v>2021</v>
      </c>
      <c r="E2" s="46">
        <v>2021</v>
      </c>
      <c r="F2" s="46">
        <v>2021</v>
      </c>
      <c r="G2" s="46">
        <v>2021</v>
      </c>
      <c r="H2" s="46">
        <v>2021</v>
      </c>
      <c r="I2" s="46">
        <v>2021</v>
      </c>
      <c r="J2" s="46">
        <v>2021</v>
      </c>
      <c r="K2" s="46">
        <v>2021</v>
      </c>
    </row>
    <row r="3" spans="1:11" s="6" customFormat="1" ht="43.5" customHeight="1" x14ac:dyDescent="0.25">
      <c r="A3" s="10"/>
      <c r="B3" s="47" t="s">
        <v>349</v>
      </c>
      <c r="C3" s="47" t="s">
        <v>350</v>
      </c>
      <c r="D3" s="47" t="s">
        <v>351</v>
      </c>
      <c r="E3" s="47" t="s">
        <v>242</v>
      </c>
      <c r="F3" s="47" t="s">
        <v>352</v>
      </c>
      <c r="G3" s="47" t="s">
        <v>353</v>
      </c>
      <c r="H3" s="18" t="s">
        <v>354</v>
      </c>
      <c r="I3" s="33" t="s">
        <v>118</v>
      </c>
      <c r="J3" s="11" t="s">
        <v>119</v>
      </c>
      <c r="K3" s="4" t="s">
        <v>120</v>
      </c>
    </row>
    <row r="4" spans="1:11" ht="15" customHeight="1" x14ac:dyDescent="0.25">
      <c r="A4" s="6" t="s">
        <v>121</v>
      </c>
      <c r="B4" s="7"/>
      <c r="C4" s="7"/>
      <c r="I4" s="7"/>
      <c r="J4" s="7"/>
      <c r="K4" s="48"/>
    </row>
    <row r="5" spans="1:11" ht="15" customHeight="1" x14ac:dyDescent="0.25">
      <c r="A5" s="6"/>
      <c r="B5" s="49" t="s">
        <v>26</v>
      </c>
      <c r="C5" s="49" t="s">
        <v>26</v>
      </c>
      <c r="D5" s="49" t="s">
        <v>26</v>
      </c>
      <c r="E5" s="49" t="s">
        <v>26</v>
      </c>
      <c r="F5" s="49" t="s">
        <v>26</v>
      </c>
      <c r="G5" s="49" t="s">
        <v>26</v>
      </c>
      <c r="H5" s="49" t="s">
        <v>26</v>
      </c>
      <c r="I5" s="49" t="s">
        <v>26</v>
      </c>
      <c r="J5" s="49" t="s">
        <v>26</v>
      </c>
      <c r="K5" s="49" t="s">
        <v>26</v>
      </c>
    </row>
    <row r="6" spans="1:11" ht="15" customHeight="1" x14ac:dyDescent="0.25">
      <c r="A6" s="6" t="s">
        <v>122</v>
      </c>
      <c r="B6" s="7"/>
      <c r="C6" s="7"/>
      <c r="I6" s="7"/>
      <c r="J6" s="36"/>
      <c r="K6" s="12"/>
    </row>
    <row r="7" spans="1:11" ht="15" customHeight="1" x14ac:dyDescent="0.25">
      <c r="A7" s="12" t="s">
        <v>123</v>
      </c>
      <c r="B7" s="13">
        <v>33039306</v>
      </c>
      <c r="C7" s="13">
        <v>6731250</v>
      </c>
      <c r="D7" s="13">
        <v>8812800</v>
      </c>
      <c r="E7" s="13">
        <v>430224900</v>
      </c>
      <c r="F7" s="13">
        <v>139534012</v>
      </c>
      <c r="G7" s="13">
        <v>57240000</v>
      </c>
      <c r="H7" s="13">
        <v>35375619</v>
      </c>
      <c r="I7" s="13">
        <v>88100000</v>
      </c>
      <c r="J7" s="13">
        <v>1559327920</v>
      </c>
      <c r="K7" s="3">
        <f t="shared" ref="K7:K12" si="0">SUM(B7:J7)</f>
        <v>2358385807</v>
      </c>
    </row>
    <row r="8" spans="1:11" ht="15" customHeight="1" x14ac:dyDescent="0.25">
      <c r="A8" s="7" t="s">
        <v>124</v>
      </c>
      <c r="B8" s="50"/>
      <c r="C8" s="50"/>
      <c r="D8" s="13">
        <v>134100000</v>
      </c>
      <c r="E8" s="13"/>
      <c r="F8" s="13"/>
      <c r="G8" s="13"/>
      <c r="H8" s="13"/>
      <c r="I8" s="50"/>
      <c r="J8" s="50"/>
      <c r="K8" s="3">
        <f t="shared" si="0"/>
        <v>134100000</v>
      </c>
    </row>
    <row r="9" spans="1:11" ht="15" customHeight="1" x14ac:dyDescent="0.25">
      <c r="A9" s="7" t="s">
        <v>126</v>
      </c>
      <c r="B9" s="50"/>
      <c r="C9" s="50"/>
      <c r="D9" s="13"/>
      <c r="E9" s="13"/>
      <c r="F9" s="13"/>
      <c r="G9" s="13"/>
      <c r="H9" s="13"/>
      <c r="I9" s="50"/>
      <c r="J9" s="50"/>
      <c r="K9" s="3">
        <f t="shared" si="0"/>
        <v>0</v>
      </c>
    </row>
    <row r="10" spans="1:11" ht="15" customHeight="1" x14ac:dyDescent="0.25">
      <c r="A10" s="7" t="s">
        <v>127</v>
      </c>
      <c r="B10" s="50"/>
      <c r="C10" s="50"/>
      <c r="D10" s="13"/>
      <c r="E10" s="13"/>
      <c r="F10" s="13"/>
      <c r="G10" s="13"/>
      <c r="H10" s="13"/>
      <c r="I10" s="50"/>
      <c r="J10" s="50"/>
      <c r="K10" s="3">
        <f t="shared" si="0"/>
        <v>0</v>
      </c>
    </row>
    <row r="11" spans="1:11" ht="15" customHeight="1" x14ac:dyDescent="0.25">
      <c r="A11" s="7" t="s">
        <v>128</v>
      </c>
      <c r="B11" s="50"/>
      <c r="C11" s="50"/>
      <c r="D11" s="13"/>
      <c r="E11" s="13"/>
      <c r="F11" s="13"/>
      <c r="G11" s="13"/>
      <c r="H11" s="13"/>
      <c r="I11" s="50"/>
      <c r="J11" s="50"/>
      <c r="K11" s="3">
        <f t="shared" si="0"/>
        <v>0</v>
      </c>
    </row>
    <row r="12" spans="1:11" ht="15" customHeight="1" x14ac:dyDescent="0.25">
      <c r="A12" s="7" t="s">
        <v>129</v>
      </c>
      <c r="B12" s="50"/>
      <c r="C12" s="50"/>
      <c r="D12" s="13">
        <v>0</v>
      </c>
      <c r="E12" s="13"/>
      <c r="F12" s="13"/>
      <c r="G12" s="13"/>
      <c r="H12" s="50">
        <v>0</v>
      </c>
      <c r="I12" s="50" t="s">
        <v>125</v>
      </c>
      <c r="J12" s="50" t="s">
        <v>125</v>
      </c>
      <c r="K12" s="3">
        <f t="shared" si="0"/>
        <v>0</v>
      </c>
    </row>
    <row r="13" spans="1:11" ht="15" customHeight="1" x14ac:dyDescent="0.25">
      <c r="A13" s="7"/>
      <c r="B13" s="7"/>
      <c r="C13" s="7"/>
      <c r="I13" s="7"/>
      <c r="J13" s="7"/>
    </row>
    <row r="14" spans="1:11" s="6" customFormat="1" ht="15" customHeight="1" x14ac:dyDescent="0.25">
      <c r="A14" s="10" t="s">
        <v>130</v>
      </c>
      <c r="B14" s="3">
        <f t="shared" ref="B14:K14" si="1">SUM(B7:B12)</f>
        <v>33039306</v>
      </c>
      <c r="C14" s="3">
        <f t="shared" si="1"/>
        <v>6731250</v>
      </c>
      <c r="D14" s="3">
        <f t="shared" si="1"/>
        <v>142912800</v>
      </c>
      <c r="E14" s="3">
        <f t="shared" si="1"/>
        <v>430224900</v>
      </c>
      <c r="F14" s="3">
        <f t="shared" si="1"/>
        <v>139534012</v>
      </c>
      <c r="G14" s="3">
        <f t="shared" si="1"/>
        <v>57240000</v>
      </c>
      <c r="H14" s="3">
        <f t="shared" si="1"/>
        <v>35375619</v>
      </c>
      <c r="I14" s="3">
        <f t="shared" si="1"/>
        <v>88100000</v>
      </c>
      <c r="J14" s="3">
        <f t="shared" si="1"/>
        <v>1559327920</v>
      </c>
      <c r="K14" s="3">
        <f t="shared" si="1"/>
        <v>2492485807</v>
      </c>
    </row>
    <row r="15" spans="1:11" s="6" customFormat="1" ht="15" customHeight="1" x14ac:dyDescent="0.25">
      <c r="A15" s="10"/>
      <c r="B15" s="3"/>
      <c r="C15" s="3"/>
      <c r="D15" s="3"/>
      <c r="E15" s="3"/>
      <c r="F15" s="3"/>
      <c r="G15" s="3"/>
      <c r="H15" s="3"/>
      <c r="I15" s="10"/>
      <c r="J15" s="3"/>
      <c r="K15" s="3"/>
    </row>
    <row r="16" spans="1:11" ht="15" customHeight="1" x14ac:dyDescent="0.25">
      <c r="A16" s="51" t="s">
        <v>131</v>
      </c>
      <c r="B16" s="52">
        <v>0.2</v>
      </c>
      <c r="C16" s="52">
        <v>0.25</v>
      </c>
      <c r="D16" s="52">
        <v>0.1</v>
      </c>
      <c r="E16" s="52">
        <v>0.01</v>
      </c>
      <c r="F16" s="52">
        <v>0.25</v>
      </c>
      <c r="G16" s="52">
        <v>0.2</v>
      </c>
      <c r="H16" s="52">
        <v>0.25</v>
      </c>
      <c r="I16" s="53">
        <v>0.02</v>
      </c>
      <c r="J16" s="53">
        <v>0.02</v>
      </c>
      <c r="K16" s="3"/>
    </row>
    <row r="17" spans="1:13" ht="15" customHeight="1" x14ac:dyDescent="0.25">
      <c r="A17" s="12" t="s">
        <v>317</v>
      </c>
      <c r="B17" s="54">
        <f>B16*B7</f>
        <v>6607861.2000000002</v>
      </c>
      <c r="C17" s="54">
        <f t="shared" ref="C17" si="2">C16*C7</f>
        <v>1682812.5</v>
      </c>
      <c r="D17" s="54">
        <f>D16*D7</f>
        <v>881280</v>
      </c>
      <c r="E17" s="54">
        <f t="shared" ref="E17:J17" si="3">E16*E14</f>
        <v>4302249</v>
      </c>
      <c r="F17" s="54">
        <f t="shared" si="3"/>
        <v>34883503</v>
      </c>
      <c r="G17" s="54">
        <f t="shared" si="3"/>
        <v>11448000</v>
      </c>
      <c r="H17" s="54">
        <f t="shared" si="3"/>
        <v>8843904.75</v>
      </c>
      <c r="I17" s="54">
        <f t="shared" si="3"/>
        <v>1762000</v>
      </c>
      <c r="J17" s="54">
        <f t="shared" si="3"/>
        <v>31186558.400000002</v>
      </c>
      <c r="K17" s="3">
        <f>SUM(B17:J17)-I17</f>
        <v>99836168.850000009</v>
      </c>
    </row>
    <row r="18" spans="1:13" ht="15" customHeight="1" x14ac:dyDescent="0.25">
      <c r="A18" s="7" t="s">
        <v>124</v>
      </c>
      <c r="B18" s="50"/>
      <c r="C18" s="50"/>
      <c r="D18" s="13">
        <v>0</v>
      </c>
      <c r="E18" s="13"/>
      <c r="F18" s="13"/>
      <c r="G18" s="13"/>
      <c r="H18" s="13"/>
      <c r="I18" s="50"/>
      <c r="J18" s="50"/>
      <c r="K18" s="3"/>
    </row>
    <row r="19" spans="1:13" ht="15" customHeight="1" x14ac:dyDescent="0.25">
      <c r="A19" s="7" t="s">
        <v>129</v>
      </c>
      <c r="B19" s="50"/>
      <c r="C19" s="50"/>
      <c r="D19" s="13">
        <v>0</v>
      </c>
      <c r="E19" s="13"/>
      <c r="F19" s="13"/>
      <c r="G19" s="13"/>
      <c r="H19" s="50"/>
      <c r="I19" s="50"/>
      <c r="J19" s="50"/>
      <c r="K19" s="3"/>
    </row>
    <row r="20" spans="1:13" ht="15" customHeight="1" x14ac:dyDescent="0.25">
      <c r="A20" s="7" t="s">
        <v>132</v>
      </c>
      <c r="B20" s="50"/>
      <c r="C20" s="50"/>
      <c r="D20" s="13"/>
      <c r="E20" s="13"/>
      <c r="F20" s="13"/>
      <c r="G20" s="13"/>
      <c r="H20" s="50"/>
      <c r="I20" s="50"/>
      <c r="J20" s="50"/>
      <c r="K20" s="3"/>
      <c r="M20" s="44">
        <f>SUM(B21:J21)</f>
        <v>115008168.85000001</v>
      </c>
    </row>
    <row r="21" spans="1:13" s="6" customFormat="1" ht="15" customHeight="1" x14ac:dyDescent="0.25">
      <c r="A21" s="10" t="s">
        <v>133</v>
      </c>
      <c r="B21" s="55">
        <f t="shared" ref="B21:I21" si="4">B16*B14</f>
        <v>6607861.2000000002</v>
      </c>
      <c r="C21" s="55">
        <f t="shared" si="4"/>
        <v>1682812.5</v>
      </c>
      <c r="D21" s="55">
        <f>D16*D14</f>
        <v>14291280</v>
      </c>
      <c r="E21" s="55">
        <f t="shared" si="4"/>
        <v>4302249</v>
      </c>
      <c r="F21" s="55">
        <f t="shared" si="4"/>
        <v>34883503</v>
      </c>
      <c r="G21" s="55">
        <f t="shared" si="4"/>
        <v>11448000</v>
      </c>
      <c r="H21" s="55">
        <f t="shared" si="4"/>
        <v>8843904.75</v>
      </c>
      <c r="I21" s="55">
        <f t="shared" si="4"/>
        <v>1762000</v>
      </c>
      <c r="J21" s="55">
        <f>J16*J14</f>
        <v>31186558.400000002</v>
      </c>
      <c r="K21" s="3">
        <f>SUM(B21:H21)+J21</f>
        <v>113246168.85000001</v>
      </c>
      <c r="M21" s="56">
        <f>M20-I21</f>
        <v>113246168.85000001</v>
      </c>
    </row>
    <row r="22" spans="1:13" ht="15" customHeight="1" x14ac:dyDescent="0.25">
      <c r="A22" s="7"/>
      <c r="B22" s="13"/>
      <c r="C22" s="13"/>
      <c r="D22" s="13"/>
      <c r="E22" s="13"/>
      <c r="F22" s="13"/>
      <c r="G22" s="13"/>
      <c r="H22" s="36"/>
      <c r="I22" s="13"/>
      <c r="K22" s="3">
        <f t="shared" ref="K22" si="5">SUM(B22:H22)+J22</f>
        <v>0</v>
      </c>
      <c r="M22" s="36"/>
    </row>
    <row r="23" spans="1:13" s="6" customFormat="1" ht="15" customHeight="1" x14ac:dyDescent="0.25">
      <c r="A23" s="10" t="s">
        <v>316</v>
      </c>
      <c r="B23" s="3">
        <f>B17+B21</f>
        <v>13215722.4</v>
      </c>
      <c r="C23" s="3">
        <f t="shared" ref="C23:J23" si="6">C17+C21</f>
        <v>3365625</v>
      </c>
      <c r="D23" s="3">
        <f t="shared" si="6"/>
        <v>15172560</v>
      </c>
      <c r="E23" s="3">
        <f t="shared" si="6"/>
        <v>8604498</v>
      </c>
      <c r="F23" s="3">
        <f t="shared" si="6"/>
        <v>69767006</v>
      </c>
      <c r="G23" s="3">
        <f t="shared" si="6"/>
        <v>22896000</v>
      </c>
      <c r="H23" s="3">
        <f t="shared" si="6"/>
        <v>17687809.5</v>
      </c>
      <c r="I23" s="3">
        <f t="shared" si="6"/>
        <v>3524000</v>
      </c>
      <c r="J23" s="3">
        <f t="shared" si="6"/>
        <v>62373116.800000004</v>
      </c>
      <c r="K23" s="3">
        <f>SUM(B23:J23)</f>
        <v>216606337.70000002</v>
      </c>
      <c r="M23" s="56">
        <f>SUM(B23:J23)</f>
        <v>216606337.70000002</v>
      </c>
    </row>
    <row r="24" spans="1:13" ht="15" customHeight="1" x14ac:dyDescent="0.25">
      <c r="D24" s="12"/>
      <c r="E24" s="12"/>
      <c r="F24" s="12"/>
      <c r="G24" s="12"/>
      <c r="H24" s="57"/>
      <c r="I24" s="13"/>
      <c r="K24" s="3">
        <f t="shared" ref="K24:K29" si="7">SUM(B24:J24)</f>
        <v>0</v>
      </c>
      <c r="L24" s="57"/>
      <c r="M24" s="57">
        <f>M23-I23</f>
        <v>213082337.70000002</v>
      </c>
    </row>
    <row r="25" spans="1:13" ht="15" customHeight="1" x14ac:dyDescent="0.25">
      <c r="A25" s="51" t="s">
        <v>134</v>
      </c>
      <c r="D25" s="12"/>
      <c r="E25" s="12"/>
      <c r="F25" s="12"/>
      <c r="G25" s="12"/>
      <c r="H25" s="57"/>
      <c r="I25" s="13"/>
      <c r="K25" s="58"/>
      <c r="L25" s="57"/>
      <c r="M25" s="57"/>
    </row>
    <row r="26" spans="1:13" ht="15" customHeight="1" x14ac:dyDescent="0.25">
      <c r="A26" s="12" t="s">
        <v>135</v>
      </c>
      <c r="B26" s="50">
        <v>0</v>
      </c>
      <c r="C26" s="50"/>
      <c r="D26" s="13">
        <v>0</v>
      </c>
      <c r="E26" s="13"/>
      <c r="F26" s="13"/>
      <c r="G26" s="13"/>
      <c r="H26" s="13">
        <v>0</v>
      </c>
      <c r="I26" s="13">
        <v>0</v>
      </c>
      <c r="J26" s="13">
        <v>0</v>
      </c>
      <c r="K26" s="3">
        <f t="shared" si="7"/>
        <v>0</v>
      </c>
    </row>
    <row r="27" spans="1:13" ht="15" customHeight="1" x14ac:dyDescent="0.25">
      <c r="A27" s="7" t="s">
        <v>124</v>
      </c>
      <c r="B27" s="50">
        <v>0</v>
      </c>
      <c r="C27" s="50"/>
      <c r="D27" s="13">
        <v>0</v>
      </c>
      <c r="E27" s="13"/>
      <c r="F27" s="13"/>
      <c r="G27" s="13"/>
      <c r="H27" s="13">
        <v>0</v>
      </c>
      <c r="I27" s="50">
        <v>0</v>
      </c>
      <c r="J27" s="50">
        <v>0</v>
      </c>
      <c r="K27" s="3">
        <f t="shared" si="7"/>
        <v>0</v>
      </c>
    </row>
    <row r="28" spans="1:13" ht="15" customHeight="1" x14ac:dyDescent="0.25">
      <c r="A28" s="7" t="s">
        <v>129</v>
      </c>
      <c r="B28" s="50">
        <v>0</v>
      </c>
      <c r="C28" s="50"/>
      <c r="D28" s="13">
        <v>0</v>
      </c>
      <c r="E28" s="13"/>
      <c r="F28" s="13"/>
      <c r="G28" s="13"/>
      <c r="H28" s="50">
        <v>0</v>
      </c>
      <c r="I28" s="50">
        <v>0</v>
      </c>
      <c r="J28" s="50">
        <v>0</v>
      </c>
      <c r="K28" s="3">
        <f t="shared" si="7"/>
        <v>0</v>
      </c>
    </row>
    <row r="29" spans="1:13" ht="15" customHeight="1" x14ac:dyDescent="0.25">
      <c r="A29" s="10" t="s">
        <v>315</v>
      </c>
      <c r="B29" s="50">
        <v>0</v>
      </c>
      <c r="C29" s="50"/>
      <c r="D29" s="13">
        <v>0</v>
      </c>
      <c r="E29" s="13"/>
      <c r="F29" s="13"/>
      <c r="G29" s="13"/>
      <c r="H29" s="50">
        <v>0</v>
      </c>
      <c r="I29" s="50">
        <v>0</v>
      </c>
      <c r="J29" s="50">
        <v>0</v>
      </c>
      <c r="K29" s="3">
        <f t="shared" si="7"/>
        <v>0</v>
      </c>
    </row>
    <row r="30" spans="1:13" ht="15" customHeight="1" x14ac:dyDescent="0.25">
      <c r="I30" s="13"/>
      <c r="K30" s="3"/>
    </row>
    <row r="31" spans="1:13" ht="15" customHeight="1" x14ac:dyDescent="0.25">
      <c r="A31" s="51" t="s">
        <v>136</v>
      </c>
      <c r="I31" s="13"/>
      <c r="K31" s="3"/>
      <c r="L31" s="36"/>
    </row>
    <row r="32" spans="1:13" s="6" customFormat="1" ht="15" customHeight="1" x14ac:dyDescent="0.25">
      <c r="A32" s="10" t="s">
        <v>314</v>
      </c>
      <c r="B32" s="3">
        <f>B14-B23</f>
        <v>19823583.600000001</v>
      </c>
      <c r="C32" s="3">
        <f t="shared" ref="C32:J32" si="8">C14-C23</f>
        <v>3365625</v>
      </c>
      <c r="D32" s="3">
        <f t="shared" si="8"/>
        <v>127740240</v>
      </c>
      <c r="E32" s="3">
        <f t="shared" si="8"/>
        <v>421620402</v>
      </c>
      <c r="F32" s="3">
        <f t="shared" si="8"/>
        <v>69767006</v>
      </c>
      <c r="G32" s="3">
        <f t="shared" si="8"/>
        <v>34344000</v>
      </c>
      <c r="H32" s="3">
        <f t="shared" si="8"/>
        <v>17687809.5</v>
      </c>
      <c r="I32" s="3">
        <f>I14+I23</f>
        <v>91624000</v>
      </c>
      <c r="J32" s="3">
        <f t="shared" si="8"/>
        <v>1496954803.2</v>
      </c>
      <c r="K32" s="3">
        <f>SUM(B32:J32)</f>
        <v>2282927469.3000002</v>
      </c>
    </row>
    <row r="33" spans="4:11" ht="15" customHeight="1" x14ac:dyDescent="0.25">
      <c r="D33" s="12"/>
      <c r="E33" s="12"/>
      <c r="F33" s="12"/>
      <c r="G33" s="12"/>
      <c r="H33" s="12"/>
      <c r="J33" s="12"/>
      <c r="K33" s="12"/>
    </row>
  </sheetData>
  <mergeCells count="1">
    <mergeCell ref="A1:K1"/>
  </mergeCells>
  <printOptions horizontalCentered="1"/>
  <pageMargins left="0.70866141732283472" right="0.31496062992125984" top="0.55118110236220474" bottom="0.35433070866141736" header="0.31496062992125984" footer="0.31496062992125984"/>
  <pageSetup paperSize="9" scale="3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Sheet3</vt:lpstr>
      <vt:lpstr>RESPONSIBILITY</vt:lpstr>
      <vt:lpstr>per</vt:lpstr>
      <vt:lpstr>pos</vt:lpstr>
      <vt:lpstr>change</vt:lpstr>
      <vt:lpstr>cf</vt:lpstr>
      <vt:lpstr>comp</vt:lpstr>
      <vt:lpstr>recon</vt:lpstr>
      <vt:lpstr>ppe</vt:lpstr>
      <vt:lpstr>NOTE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OKENE LGT</dc:creator>
  <cp:lastModifiedBy>GOF PC</cp:lastModifiedBy>
  <cp:lastPrinted>2022-02-28T13:29:20Z</cp:lastPrinted>
  <dcterms:created xsi:type="dcterms:W3CDTF">2021-02-06T18:09:18Z</dcterms:created>
  <dcterms:modified xsi:type="dcterms:W3CDTF">2022-08-31T13:17:32Z</dcterms:modified>
</cp:coreProperties>
</file>